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kociova\Desktop\Ihrisko - Výstavba\web\"/>
    </mc:Choice>
  </mc:AlternateContent>
  <bookViews>
    <workbookView xWindow="0" yWindow="0" windowWidth="28800" windowHeight="12225" activeTab="1"/>
  </bookViews>
  <sheets>
    <sheet name="Rekapitulácia stavby" sheetId="1" r:id="rId1"/>
    <sheet name="2018_04_07 - Výstavba det..." sheetId="2" r:id="rId2"/>
    <sheet name="2018_04_08 - Výstavba det..." sheetId="3" r:id="rId3"/>
  </sheets>
  <definedNames>
    <definedName name="_xlnm.Print_Titles" localSheetId="1">'2018_04_07 - Výstavba det...'!$123:$123</definedName>
    <definedName name="_xlnm.Print_Titles" localSheetId="2">'2018_04_08 - Výstavba det...'!$125:$125</definedName>
    <definedName name="_xlnm.Print_Titles" localSheetId="0">'Rekapitulácia stavby'!$85:$85</definedName>
    <definedName name="_xlnm.Print_Area" localSheetId="1">'2018_04_07 - Výstavba det...'!$C$4:$Q$70,'2018_04_07 - Výstavba det...'!$C$76:$Q$107,'2018_04_07 - Výstavba det...'!$C$113:$Q$160</definedName>
    <definedName name="_xlnm.Print_Area" localSheetId="2">'2018_04_08 - Výstavba det...'!$C$4:$Q$70,'2018_04_08 - Výstavba det...'!$C$76:$Q$109,'2018_04_08 - Výstavba det...'!$C$115:$Q$166</definedName>
    <definedName name="_xlnm.Print_Area" localSheetId="0">'Rekapitulácia stavby'!$C$4:$AP$70,'Rekapitulácia stavby'!$C$76:$AP$97</definedName>
  </definedNames>
  <calcPr calcId="152511"/>
</workbook>
</file>

<file path=xl/calcChain.xml><?xml version="1.0" encoding="utf-8"?>
<calcChain xmlns="http://schemas.openxmlformats.org/spreadsheetml/2006/main">
  <c r="AY89" i="1" l="1"/>
  <c r="AX89" i="1"/>
  <c r="BI166" i="3"/>
  <c r="BH166" i="3"/>
  <c r="BG166" i="3"/>
  <c r="BE166" i="3"/>
  <c r="BK166" i="3"/>
  <c r="N166" i="3" s="1"/>
  <c r="BF166" i="3" s="1"/>
  <c r="BI165" i="3"/>
  <c r="BH165" i="3"/>
  <c r="BG165" i="3"/>
  <c r="BE165" i="3"/>
  <c r="BK165" i="3"/>
  <c r="N165" i="3"/>
  <c r="BF165" i="3"/>
  <c r="BI164" i="3"/>
  <c r="BH164" i="3"/>
  <c r="BG164" i="3"/>
  <c r="BE164" i="3"/>
  <c r="BK164" i="3"/>
  <c r="N164" i="3" s="1"/>
  <c r="BF164" i="3" s="1"/>
  <c r="BI163" i="3"/>
  <c r="BH163" i="3"/>
  <c r="BG163" i="3"/>
  <c r="BE163" i="3"/>
  <c r="BK163" i="3"/>
  <c r="N163" i="3" s="1"/>
  <c r="BF163" i="3" s="1"/>
  <c r="BI162" i="3"/>
  <c r="BH162" i="3"/>
  <c r="BG162" i="3"/>
  <c r="BE162" i="3"/>
  <c r="BK162" i="3"/>
  <c r="N162" i="3" s="1"/>
  <c r="BF162" i="3" s="1"/>
  <c r="BK161" i="3"/>
  <c r="N161" i="3" s="1"/>
  <c r="N99" i="3" s="1"/>
  <c r="BI160" i="3"/>
  <c r="BH160" i="3"/>
  <c r="BG160" i="3"/>
  <c r="BE160" i="3"/>
  <c r="AA160" i="3"/>
  <c r="AA159" i="3" s="1"/>
  <c r="AA157" i="3" s="1"/>
  <c r="Y160" i="3"/>
  <c r="Y159" i="3"/>
  <c r="W160" i="3"/>
  <c r="W159" i="3" s="1"/>
  <c r="W157" i="3" s="1"/>
  <c r="BK160" i="3"/>
  <c r="BK159" i="3" s="1"/>
  <c r="N159" i="3" s="1"/>
  <c r="N98" i="3" s="1"/>
  <c r="N160" i="3"/>
  <c r="BF160" i="3"/>
  <c r="BI158" i="3"/>
  <c r="BH158" i="3"/>
  <c r="BG158" i="3"/>
  <c r="BE158" i="3"/>
  <c r="AA158" i="3"/>
  <c r="Y158" i="3"/>
  <c r="Y157" i="3" s="1"/>
  <c r="W158" i="3"/>
  <c r="BK158" i="3"/>
  <c r="N158" i="3"/>
  <c r="BF158" i="3"/>
  <c r="BI156" i="3"/>
  <c r="BH156" i="3"/>
  <c r="BG156" i="3"/>
  <c r="BE156" i="3"/>
  <c r="AA156" i="3"/>
  <c r="Y156" i="3"/>
  <c r="W156" i="3"/>
  <c r="BK156" i="3"/>
  <c r="N156" i="3"/>
  <c r="BF156" i="3" s="1"/>
  <c r="BI155" i="3"/>
  <c r="BH155" i="3"/>
  <c r="BG155" i="3"/>
  <c r="BE155" i="3"/>
  <c r="AA155" i="3"/>
  <c r="AA154" i="3"/>
  <c r="Y155" i="3"/>
  <c r="Y154" i="3" s="1"/>
  <c r="W155" i="3"/>
  <c r="W154" i="3"/>
  <c r="BK155" i="3"/>
  <c r="BK154" i="3" s="1"/>
  <c r="N154" i="3" s="1"/>
  <c r="N96" i="3" s="1"/>
  <c r="N155" i="3"/>
  <c r="BF155" i="3"/>
  <c r="BI153" i="3"/>
  <c r="BH153" i="3"/>
  <c r="BG153" i="3"/>
  <c r="BE153" i="3"/>
  <c r="AA153" i="3"/>
  <c r="Y153" i="3"/>
  <c r="W153" i="3"/>
  <c r="BK153" i="3"/>
  <c r="N153" i="3"/>
  <c r="BF153" i="3"/>
  <c r="BI152" i="3"/>
  <c r="BH152" i="3"/>
  <c r="BG152" i="3"/>
  <c r="BE152" i="3"/>
  <c r="AA152" i="3"/>
  <c r="Y152" i="3"/>
  <c r="W152" i="3"/>
  <c r="BK152" i="3"/>
  <c r="N152" i="3"/>
  <c r="BF152" i="3" s="1"/>
  <c r="BI151" i="3"/>
  <c r="BH151" i="3"/>
  <c r="BG151" i="3"/>
  <c r="BE151" i="3"/>
  <c r="AA151" i="3"/>
  <c r="Y151" i="3"/>
  <c r="W151" i="3"/>
  <c r="BK151" i="3"/>
  <c r="N151" i="3"/>
  <c r="BF151" i="3"/>
  <c r="BI150" i="3"/>
  <c r="BH150" i="3"/>
  <c r="BG150" i="3"/>
  <c r="BE150" i="3"/>
  <c r="AA150" i="3"/>
  <c r="Y150" i="3"/>
  <c r="W150" i="3"/>
  <c r="BK150" i="3"/>
  <c r="N150" i="3"/>
  <c r="BF150" i="3" s="1"/>
  <c r="BI149" i="3"/>
  <c r="BH149" i="3"/>
  <c r="BG149" i="3"/>
  <c r="BE149" i="3"/>
  <c r="AA149" i="3"/>
  <c r="Y149" i="3"/>
  <c r="W149" i="3"/>
  <c r="BK149" i="3"/>
  <c r="N149" i="3"/>
  <c r="BF149" i="3"/>
  <c r="BI148" i="3"/>
  <c r="BH148" i="3"/>
  <c r="BG148" i="3"/>
  <c r="BE148" i="3"/>
  <c r="AA148" i="3"/>
  <c r="AA147" i="3" s="1"/>
  <c r="AA146" i="3" s="1"/>
  <c r="Y148" i="3"/>
  <c r="Y147" i="3" s="1"/>
  <c r="W148" i="3"/>
  <c r="W147" i="3"/>
  <c r="W146" i="3" s="1"/>
  <c r="BK148" i="3"/>
  <c r="BK147" i="3" s="1"/>
  <c r="N148" i="3"/>
  <c r="BF148" i="3"/>
  <c r="BI145" i="3"/>
  <c r="BH145" i="3"/>
  <c r="BG145" i="3"/>
  <c r="BE145" i="3"/>
  <c r="AA145" i="3"/>
  <c r="AA144" i="3"/>
  <c r="Y145" i="3"/>
  <c r="Y144" i="3" s="1"/>
  <c r="W145" i="3"/>
  <c r="W144" i="3"/>
  <c r="BK145" i="3"/>
  <c r="BK144" i="3" s="1"/>
  <c r="N144" i="3" s="1"/>
  <c r="N93" i="3" s="1"/>
  <c r="N145" i="3"/>
  <c r="BF145" i="3" s="1"/>
  <c r="BI143" i="3"/>
  <c r="BH143" i="3"/>
  <c r="BG143" i="3"/>
  <c r="BE143" i="3"/>
  <c r="AA143" i="3"/>
  <c r="Y143" i="3"/>
  <c r="W143" i="3"/>
  <c r="BK143" i="3"/>
  <c r="N143" i="3"/>
  <c r="BF143" i="3"/>
  <c r="BI142" i="3"/>
  <c r="BH142" i="3"/>
  <c r="BG142" i="3"/>
  <c r="BE142" i="3"/>
  <c r="AA142" i="3"/>
  <c r="Y142" i="3"/>
  <c r="W142" i="3"/>
  <c r="BK142" i="3"/>
  <c r="N142" i="3"/>
  <c r="BF142" i="3" s="1"/>
  <c r="BI141" i="3"/>
  <c r="BH141" i="3"/>
  <c r="BG141" i="3"/>
  <c r="BE141" i="3"/>
  <c r="AA141" i="3"/>
  <c r="Y141" i="3"/>
  <c r="W141" i="3"/>
  <c r="BK141" i="3"/>
  <c r="N141" i="3"/>
  <c r="BF141" i="3"/>
  <c r="BI140" i="3"/>
  <c r="BH140" i="3"/>
  <c r="BG140" i="3"/>
  <c r="BE140" i="3"/>
  <c r="AA140" i="3"/>
  <c r="Y140" i="3"/>
  <c r="W140" i="3"/>
  <c r="BK140" i="3"/>
  <c r="N140" i="3"/>
  <c r="BF140" i="3" s="1"/>
  <c r="BI139" i="3"/>
  <c r="BH139" i="3"/>
  <c r="BG139" i="3"/>
  <c r="BE139" i="3"/>
  <c r="AA139" i="3"/>
  <c r="AA138" i="3"/>
  <c r="Y139" i="3"/>
  <c r="Y138" i="3" s="1"/>
  <c r="W139" i="3"/>
  <c r="W138" i="3"/>
  <c r="BK139" i="3"/>
  <c r="BK138" i="3" s="1"/>
  <c r="N138" i="3" s="1"/>
  <c r="N92" i="3" s="1"/>
  <c r="N139" i="3"/>
  <c r="BF139" i="3" s="1"/>
  <c r="BI137" i="3"/>
  <c r="BH137" i="3"/>
  <c r="BG137" i="3"/>
  <c r="BE137" i="3"/>
  <c r="AA137" i="3"/>
  <c r="AA136" i="3"/>
  <c r="Y137" i="3"/>
  <c r="Y136" i="3" s="1"/>
  <c r="W137" i="3"/>
  <c r="W136" i="3"/>
  <c r="BK137" i="3"/>
  <c r="BK136" i="3" s="1"/>
  <c r="N136" i="3" s="1"/>
  <c r="N91" i="3" s="1"/>
  <c r="N137" i="3"/>
  <c r="BF137" i="3" s="1"/>
  <c r="BI135" i="3"/>
  <c r="BH135" i="3"/>
  <c r="BG135" i="3"/>
  <c r="BE135" i="3"/>
  <c r="AA135" i="3"/>
  <c r="Y135" i="3"/>
  <c r="W135" i="3"/>
  <c r="BK135" i="3"/>
  <c r="N135" i="3"/>
  <c r="BF135" i="3"/>
  <c r="BI134" i="3"/>
  <c r="BH134" i="3"/>
  <c r="BG134" i="3"/>
  <c r="BE134" i="3"/>
  <c r="AA134" i="3"/>
  <c r="Y134" i="3"/>
  <c r="W134" i="3"/>
  <c r="BK134" i="3"/>
  <c r="N134" i="3"/>
  <c r="BF134" i="3" s="1"/>
  <c r="BI133" i="3"/>
  <c r="BH133" i="3"/>
  <c r="BG133" i="3"/>
  <c r="BE133" i="3"/>
  <c r="AA133" i="3"/>
  <c r="Y133" i="3"/>
  <c r="W133" i="3"/>
  <c r="BK133" i="3"/>
  <c r="N133" i="3"/>
  <c r="BF133" i="3"/>
  <c r="BI132" i="3"/>
  <c r="BH132" i="3"/>
  <c r="BG132" i="3"/>
  <c r="BE132" i="3"/>
  <c r="AA132" i="3"/>
  <c r="Y132" i="3"/>
  <c r="W132" i="3"/>
  <c r="BK132" i="3"/>
  <c r="N132" i="3"/>
  <c r="BF132" i="3" s="1"/>
  <c r="BI131" i="3"/>
  <c r="BH131" i="3"/>
  <c r="BG131" i="3"/>
  <c r="BE131" i="3"/>
  <c r="AA131" i="3"/>
  <c r="Y131" i="3"/>
  <c r="W131" i="3"/>
  <c r="BK131" i="3"/>
  <c r="N131" i="3"/>
  <c r="BF131" i="3"/>
  <c r="BI130" i="3"/>
  <c r="BH130" i="3"/>
  <c r="BG130" i="3"/>
  <c r="BE130" i="3"/>
  <c r="AA130" i="3"/>
  <c r="Y130" i="3"/>
  <c r="W130" i="3"/>
  <c r="BK130" i="3"/>
  <c r="N130" i="3"/>
  <c r="BF130" i="3" s="1"/>
  <c r="BI129" i="3"/>
  <c r="BH129" i="3"/>
  <c r="BG129" i="3"/>
  <c r="BE129" i="3"/>
  <c r="AA129" i="3"/>
  <c r="AA128" i="3"/>
  <c r="AA127" i="3" s="1"/>
  <c r="AA126" i="3" s="1"/>
  <c r="Y129" i="3"/>
  <c r="Y128" i="3"/>
  <c r="Y127" i="3" s="1"/>
  <c r="W129" i="3"/>
  <c r="W128" i="3"/>
  <c r="W127" i="3" s="1"/>
  <c r="W126" i="3" s="1"/>
  <c r="AU89" i="1" s="1"/>
  <c r="BK129" i="3"/>
  <c r="BK128" i="3" s="1"/>
  <c r="N129" i="3"/>
  <c r="BF129" i="3" s="1"/>
  <c r="M123" i="3"/>
  <c r="F122" i="3"/>
  <c r="F120" i="3"/>
  <c r="F118" i="3"/>
  <c r="BI107" i="3"/>
  <c r="BH107" i="3"/>
  <c r="BG107" i="3"/>
  <c r="BE107" i="3"/>
  <c r="BI106" i="3"/>
  <c r="BH106" i="3"/>
  <c r="BG106" i="3"/>
  <c r="BE106" i="3"/>
  <c r="BI105" i="3"/>
  <c r="BH105" i="3"/>
  <c r="BG105" i="3"/>
  <c r="BE105" i="3"/>
  <c r="BI104" i="3"/>
  <c r="BH104" i="3"/>
  <c r="BG104" i="3"/>
  <c r="BE104" i="3"/>
  <c r="BI103" i="3"/>
  <c r="H36" i="3" s="1"/>
  <c r="BD89" i="1" s="1"/>
  <c r="BH103" i="3"/>
  <c r="BG103" i="3"/>
  <c r="BE103" i="3"/>
  <c r="BI102" i="3"/>
  <c r="BH102" i="3"/>
  <c r="H35" i="3" s="1"/>
  <c r="BC89" i="1" s="1"/>
  <c r="BG102" i="3"/>
  <c r="H34" i="3"/>
  <c r="BB89" i="1" s="1"/>
  <c r="BE102" i="3"/>
  <c r="H32" i="3" s="1"/>
  <c r="AZ89" i="1" s="1"/>
  <c r="M32" i="3"/>
  <c r="AV89" i="1" s="1"/>
  <c r="M84" i="3"/>
  <c r="F83" i="3"/>
  <c r="F81" i="3"/>
  <c r="F79" i="3"/>
  <c r="O18" i="3"/>
  <c r="E18" i="3"/>
  <c r="M83" i="3" s="1"/>
  <c r="O17" i="3"/>
  <c r="O15" i="3"/>
  <c r="E15" i="3"/>
  <c r="F123" i="3" s="1"/>
  <c r="O14" i="3"/>
  <c r="O9" i="3"/>
  <c r="F6" i="3"/>
  <c r="F78" i="3" s="1"/>
  <c r="AY88" i="1"/>
  <c r="AX88" i="1"/>
  <c r="BI160" i="2"/>
  <c r="BH160" i="2"/>
  <c r="BG160" i="2"/>
  <c r="BE160" i="2"/>
  <c r="BK160" i="2"/>
  <c r="N160" i="2" s="1"/>
  <c r="BF160" i="2" s="1"/>
  <c r="BI159" i="2"/>
  <c r="BH159" i="2"/>
  <c r="BG159" i="2"/>
  <c r="BE159" i="2"/>
  <c r="BK159" i="2"/>
  <c r="N159" i="2"/>
  <c r="BF159" i="2" s="1"/>
  <c r="BI158" i="2"/>
  <c r="BH158" i="2"/>
  <c r="BG158" i="2"/>
  <c r="BE158" i="2"/>
  <c r="BK158" i="2"/>
  <c r="N158" i="2"/>
  <c r="BF158" i="2" s="1"/>
  <c r="BI157" i="2"/>
  <c r="BH157" i="2"/>
  <c r="BG157" i="2"/>
  <c r="BE157" i="2"/>
  <c r="BK157" i="2"/>
  <c r="N157" i="2" s="1"/>
  <c r="BF157" i="2"/>
  <c r="BI156" i="2"/>
  <c r="BH156" i="2"/>
  <c r="BG156" i="2"/>
  <c r="BE156" i="2"/>
  <c r="BK156" i="2"/>
  <c r="BK155" i="2" s="1"/>
  <c r="N155" i="2" s="1"/>
  <c r="N97" i="2" s="1"/>
  <c r="BI154" i="2"/>
  <c r="BH154" i="2"/>
  <c r="BG154" i="2"/>
  <c r="BE154" i="2"/>
  <c r="AA154" i="2"/>
  <c r="AA153" i="2"/>
  <c r="Y154" i="2"/>
  <c r="Y153" i="2" s="1"/>
  <c r="W154" i="2"/>
  <c r="W153" i="2"/>
  <c r="BK154" i="2"/>
  <c r="BK153" i="2" s="1"/>
  <c r="N153" i="2" s="1"/>
  <c r="N96" i="2" s="1"/>
  <c r="N154" i="2"/>
  <c r="BF154" i="2"/>
  <c r="BI152" i="2"/>
  <c r="BH152" i="2"/>
  <c r="BG152" i="2"/>
  <c r="BE152" i="2"/>
  <c r="AA152" i="2"/>
  <c r="Y152" i="2"/>
  <c r="Y150" i="2" s="1"/>
  <c r="W152" i="2"/>
  <c r="BK152" i="2"/>
  <c r="N152" i="2"/>
  <c r="BF152" i="2"/>
  <c r="BI151" i="2"/>
  <c r="BH151" i="2"/>
  <c r="BG151" i="2"/>
  <c r="BE151" i="2"/>
  <c r="AA151" i="2"/>
  <c r="AA150" i="2" s="1"/>
  <c r="Y151" i="2"/>
  <c r="W151" i="2"/>
  <c r="W150" i="2" s="1"/>
  <c r="BK151" i="2"/>
  <c r="BK150" i="2"/>
  <c r="N150" i="2" s="1"/>
  <c r="N95" i="2" s="1"/>
  <c r="N151" i="2"/>
  <c r="BF151" i="2"/>
  <c r="BI149" i="2"/>
  <c r="BH149" i="2"/>
  <c r="BG149" i="2"/>
  <c r="BE149" i="2"/>
  <c r="AA149" i="2"/>
  <c r="Y149" i="2"/>
  <c r="W149" i="2"/>
  <c r="BK149" i="2"/>
  <c r="N149" i="2"/>
  <c r="BF149" i="2" s="1"/>
  <c r="BI148" i="2"/>
  <c r="BH148" i="2"/>
  <c r="BG148" i="2"/>
  <c r="BE148" i="2"/>
  <c r="AA148" i="2"/>
  <c r="Y148" i="2"/>
  <c r="W148" i="2"/>
  <c r="BK148" i="2"/>
  <c r="N148" i="2"/>
  <c r="BF148" i="2"/>
  <c r="BI147" i="2"/>
  <c r="BH147" i="2"/>
  <c r="BG147" i="2"/>
  <c r="BE147" i="2"/>
  <c r="AA147" i="2"/>
  <c r="Y147" i="2"/>
  <c r="W147" i="2"/>
  <c r="BK147" i="2"/>
  <c r="N147" i="2"/>
  <c r="BF147" i="2" s="1"/>
  <c r="BI146" i="2"/>
  <c r="BH146" i="2"/>
  <c r="BG146" i="2"/>
  <c r="BE146" i="2"/>
  <c r="AA146" i="2"/>
  <c r="Y146" i="2"/>
  <c r="W146" i="2"/>
  <c r="BK146" i="2"/>
  <c r="N146" i="2"/>
  <c r="BF146" i="2"/>
  <c r="BI145" i="2"/>
  <c r="BH145" i="2"/>
  <c r="BG145" i="2"/>
  <c r="BE145" i="2"/>
  <c r="AA145" i="2"/>
  <c r="Y145" i="2"/>
  <c r="W145" i="2"/>
  <c r="BK145" i="2"/>
  <c r="BK139" i="2" s="1"/>
  <c r="N145" i="2"/>
  <c r="BF145" i="2" s="1"/>
  <c r="BI144" i="2"/>
  <c r="BH144" i="2"/>
  <c r="BG144" i="2"/>
  <c r="BE144" i="2"/>
  <c r="AA144" i="2"/>
  <c r="Y144" i="2"/>
  <c r="W144" i="2"/>
  <c r="BK144" i="2"/>
  <c r="N144" i="2"/>
  <c r="BF144" i="2"/>
  <c r="BI143" i="2"/>
  <c r="BH143" i="2"/>
  <c r="BG143" i="2"/>
  <c r="BE143" i="2"/>
  <c r="AA143" i="2"/>
  <c r="Y143" i="2"/>
  <c r="W143" i="2"/>
  <c r="BK143" i="2"/>
  <c r="N143" i="2"/>
  <c r="BF143" i="2" s="1"/>
  <c r="BI142" i="2"/>
  <c r="BH142" i="2"/>
  <c r="BG142" i="2"/>
  <c r="BE142" i="2"/>
  <c r="AA142" i="2"/>
  <c r="Y142" i="2"/>
  <c r="W142" i="2"/>
  <c r="BK142" i="2"/>
  <c r="N142" i="2"/>
  <c r="BF142" i="2"/>
  <c r="BI141" i="2"/>
  <c r="BH141" i="2"/>
  <c r="BG141" i="2"/>
  <c r="BE141" i="2"/>
  <c r="AA141" i="2"/>
  <c r="AA139" i="2" s="1"/>
  <c r="AA138" i="2" s="1"/>
  <c r="Y141" i="2"/>
  <c r="W141" i="2"/>
  <c r="BK141" i="2"/>
  <c r="N141" i="2"/>
  <c r="BF141" i="2" s="1"/>
  <c r="BI140" i="2"/>
  <c r="BH140" i="2"/>
  <c r="BG140" i="2"/>
  <c r="BE140" i="2"/>
  <c r="AA140" i="2"/>
  <c r="Y140" i="2"/>
  <c r="W140" i="2"/>
  <c r="BK140" i="2"/>
  <c r="N140" i="2"/>
  <c r="BF140" i="2" s="1"/>
  <c r="BI137" i="2"/>
  <c r="BH137" i="2"/>
  <c r="BG137" i="2"/>
  <c r="BE137" i="2"/>
  <c r="AA137" i="2"/>
  <c r="Y137" i="2"/>
  <c r="W137" i="2"/>
  <c r="BK137" i="2"/>
  <c r="N137" i="2"/>
  <c r="BF137" i="2" s="1"/>
  <c r="BI136" i="2"/>
  <c r="BH136" i="2"/>
  <c r="BG136" i="2"/>
  <c r="BE136" i="2"/>
  <c r="AA136" i="2"/>
  <c r="Y136" i="2"/>
  <c r="W136" i="2"/>
  <c r="BK136" i="2"/>
  <c r="N136" i="2"/>
  <c r="BF136" i="2"/>
  <c r="BI135" i="2"/>
  <c r="BH135" i="2"/>
  <c r="BG135" i="2"/>
  <c r="BE135" i="2"/>
  <c r="AA135" i="2"/>
  <c r="Y135" i="2"/>
  <c r="W135" i="2"/>
  <c r="BK135" i="2"/>
  <c r="N135" i="2"/>
  <c r="BF135" i="2" s="1"/>
  <c r="BI134" i="2"/>
  <c r="BH134" i="2"/>
  <c r="BG134" i="2"/>
  <c r="BE134" i="2"/>
  <c r="AA134" i="2"/>
  <c r="Y134" i="2"/>
  <c r="Y132" i="2" s="1"/>
  <c r="W134" i="2"/>
  <c r="BK134" i="2"/>
  <c r="N134" i="2"/>
  <c r="BF134" i="2"/>
  <c r="BI133" i="2"/>
  <c r="BH133" i="2"/>
  <c r="BG133" i="2"/>
  <c r="BE133" i="2"/>
  <c r="AA133" i="2"/>
  <c r="AA132" i="2" s="1"/>
  <c r="Y133" i="2"/>
  <c r="W133" i="2"/>
  <c r="W132" i="2" s="1"/>
  <c r="BK133" i="2"/>
  <c r="BK132" i="2"/>
  <c r="N132" i="2" s="1"/>
  <c r="N92" i="2" s="1"/>
  <c r="N133" i="2"/>
  <c r="BF133" i="2"/>
  <c r="BI131" i="2"/>
  <c r="BH131" i="2"/>
  <c r="BG131" i="2"/>
  <c r="BE131" i="2"/>
  <c r="AA131" i="2"/>
  <c r="AA130" i="2" s="1"/>
  <c r="Y131" i="2"/>
  <c r="Y130" i="2"/>
  <c r="W131" i="2"/>
  <c r="W130" i="2" s="1"/>
  <c r="BK131" i="2"/>
  <c r="BK130" i="2"/>
  <c r="N130" i="2" s="1"/>
  <c r="N91" i="2" s="1"/>
  <c r="N131" i="2"/>
  <c r="BF131" i="2"/>
  <c r="BI129" i="2"/>
  <c r="BH129" i="2"/>
  <c r="BG129" i="2"/>
  <c r="BE129" i="2"/>
  <c r="AA129" i="2"/>
  <c r="Y129" i="2"/>
  <c r="W129" i="2"/>
  <c r="BK129" i="2"/>
  <c r="BK126" i="2" s="1"/>
  <c r="BK125" i="2" s="1"/>
  <c r="N129" i="2"/>
  <c r="BF129" i="2" s="1"/>
  <c r="BI128" i="2"/>
  <c r="BH128" i="2"/>
  <c r="BG128" i="2"/>
  <c r="BE128" i="2"/>
  <c r="AA128" i="2"/>
  <c r="Y128" i="2"/>
  <c r="W128" i="2"/>
  <c r="BK128" i="2"/>
  <c r="N128" i="2"/>
  <c r="BF128" i="2"/>
  <c r="BI127" i="2"/>
  <c r="BH127" i="2"/>
  <c r="BG127" i="2"/>
  <c r="BE127" i="2"/>
  <c r="AA127" i="2"/>
  <c r="AA126" i="2" s="1"/>
  <c r="AA125" i="2" s="1"/>
  <c r="AA124" i="2" s="1"/>
  <c r="Y127" i="2"/>
  <c r="Y126" i="2" s="1"/>
  <c r="W127" i="2"/>
  <c r="W126" i="2" s="1"/>
  <c r="W125" i="2" s="1"/>
  <c r="BK127" i="2"/>
  <c r="N126" i="2"/>
  <c r="N90" i="2" s="1"/>
  <c r="N127" i="2"/>
  <c r="BF127" i="2"/>
  <c r="M121" i="2"/>
  <c r="F120" i="2"/>
  <c r="F118" i="2"/>
  <c r="F116" i="2"/>
  <c r="BI105" i="2"/>
  <c r="BH105" i="2"/>
  <c r="BG105" i="2"/>
  <c r="BE105" i="2"/>
  <c r="BI104" i="2"/>
  <c r="BH104" i="2"/>
  <c r="BG104" i="2"/>
  <c r="BE104" i="2"/>
  <c r="BI103" i="2"/>
  <c r="BH103" i="2"/>
  <c r="BG103" i="2"/>
  <c r="BE103" i="2"/>
  <c r="BI102" i="2"/>
  <c r="BH102" i="2"/>
  <c r="BG102" i="2"/>
  <c r="BE102" i="2"/>
  <c r="BI101" i="2"/>
  <c r="BH101" i="2"/>
  <c r="BG101" i="2"/>
  <c r="BE101" i="2"/>
  <c r="BI100" i="2"/>
  <c r="H36" i="2" s="1"/>
  <c r="BD88" i="1" s="1"/>
  <c r="BD87" i="1" s="1"/>
  <c r="W35" i="1" s="1"/>
  <c r="BH100" i="2"/>
  <c r="H35" i="2"/>
  <c r="BC88" i="1" s="1"/>
  <c r="BC87" i="1" s="1"/>
  <c r="BG100" i="2"/>
  <c r="BE100" i="2"/>
  <c r="M32" i="2" s="1"/>
  <c r="AV88" i="1" s="1"/>
  <c r="M84" i="2"/>
  <c r="F83" i="2"/>
  <c r="F81" i="2"/>
  <c r="F79" i="2"/>
  <c r="O18" i="2"/>
  <c r="E18" i="2"/>
  <c r="O17" i="2"/>
  <c r="O15" i="2"/>
  <c r="E15" i="2"/>
  <c r="F121" i="2" s="1"/>
  <c r="F84" i="2"/>
  <c r="O14" i="2"/>
  <c r="O9" i="2"/>
  <c r="M118" i="2" s="1"/>
  <c r="F6" i="2"/>
  <c r="F78" i="2" s="1"/>
  <c r="CK95" i="1"/>
  <c r="CJ95" i="1"/>
  <c r="CI95" i="1"/>
  <c r="CC95" i="1"/>
  <c r="CH95" i="1"/>
  <c r="CB95" i="1"/>
  <c r="CG95" i="1"/>
  <c r="CA95" i="1"/>
  <c r="CF95" i="1"/>
  <c r="BZ95" i="1"/>
  <c r="CE95" i="1"/>
  <c r="CK94" i="1"/>
  <c r="CJ94" i="1"/>
  <c r="CI94" i="1"/>
  <c r="CC94" i="1"/>
  <c r="CH94" i="1"/>
  <c r="CB94" i="1"/>
  <c r="CG94" i="1"/>
  <c r="CA94" i="1"/>
  <c r="CF94" i="1"/>
  <c r="BZ94" i="1"/>
  <c r="CE94" i="1"/>
  <c r="CK93" i="1"/>
  <c r="CJ93" i="1"/>
  <c r="CI93" i="1"/>
  <c r="CC93" i="1"/>
  <c r="CH93" i="1"/>
  <c r="CB93" i="1"/>
  <c r="CG93" i="1"/>
  <c r="CA93" i="1"/>
  <c r="CF93" i="1"/>
  <c r="BZ93" i="1"/>
  <c r="CE93" i="1"/>
  <c r="CK92" i="1"/>
  <c r="CJ92" i="1"/>
  <c r="CI92" i="1"/>
  <c r="CH92" i="1"/>
  <c r="CG92" i="1"/>
  <c r="CF92" i="1"/>
  <c r="BZ92" i="1"/>
  <c r="CE92" i="1"/>
  <c r="AM83" i="1"/>
  <c r="L83" i="1"/>
  <c r="AM82" i="1"/>
  <c r="L82" i="1"/>
  <c r="AM80" i="1"/>
  <c r="L80" i="1"/>
  <c r="L78" i="1"/>
  <c r="L77" i="1"/>
  <c r="N125" i="2" l="1"/>
  <c r="N89" i="2" s="1"/>
  <c r="W34" i="1"/>
  <c r="AY87" i="1"/>
  <c r="N139" i="2"/>
  <c r="N94" i="2" s="1"/>
  <c r="BK138" i="2"/>
  <c r="N138" i="2" s="1"/>
  <c r="N93" i="2" s="1"/>
  <c r="M120" i="3"/>
  <c r="M81" i="3"/>
  <c r="F115" i="2"/>
  <c r="H34" i="2"/>
  <c r="BB88" i="1" s="1"/>
  <c r="BB87" i="1" s="1"/>
  <c r="Y125" i="2"/>
  <c r="Y124" i="2" s="1"/>
  <c r="Y139" i="2"/>
  <c r="Y138" i="2" s="1"/>
  <c r="M120" i="2"/>
  <c r="M83" i="2"/>
  <c r="W139" i="2"/>
  <c r="W138" i="2" s="1"/>
  <c r="W124" i="2" s="1"/>
  <c r="AU88" i="1" s="1"/>
  <c r="AU87" i="1" s="1"/>
  <c r="N156" i="2"/>
  <c r="BF156" i="2" s="1"/>
  <c r="F117" i="3"/>
  <c r="N128" i="3"/>
  <c r="N90" i="3" s="1"/>
  <c r="BK127" i="3"/>
  <c r="Y146" i="3"/>
  <c r="Y126" i="3" s="1"/>
  <c r="M81" i="2"/>
  <c r="H32" i="2"/>
  <c r="AZ88" i="1" s="1"/>
  <c r="AZ87" i="1" s="1"/>
  <c r="BK146" i="3"/>
  <c r="N146" i="3" s="1"/>
  <c r="N94" i="3" s="1"/>
  <c r="N147" i="3"/>
  <c r="N95" i="3" s="1"/>
  <c r="BK157" i="3"/>
  <c r="N157" i="3" s="1"/>
  <c r="N97" i="3" s="1"/>
  <c r="M122" i="3"/>
  <c r="F84" i="3"/>
  <c r="AX87" i="1" l="1"/>
  <c r="W33" i="1"/>
  <c r="BK124" i="2"/>
  <c r="N124" i="2" s="1"/>
  <c r="N88" i="2" s="1"/>
  <c r="AV87" i="1"/>
  <c r="BK126" i="3"/>
  <c r="N126" i="3" s="1"/>
  <c r="N88" i="3" s="1"/>
  <c r="N127" i="3"/>
  <c r="N89" i="3" s="1"/>
  <c r="N105" i="2" l="1"/>
  <c r="BF105" i="2" s="1"/>
  <c r="N103" i="2"/>
  <c r="BF103" i="2" s="1"/>
  <c r="N101" i="2"/>
  <c r="BF101" i="2" s="1"/>
  <c r="N100" i="2"/>
  <c r="N104" i="2"/>
  <c r="BF104" i="2" s="1"/>
  <c r="N102" i="2"/>
  <c r="BF102" i="2" s="1"/>
  <c r="M27" i="2"/>
  <c r="N106" i="3"/>
  <c r="BF106" i="3" s="1"/>
  <c r="N104" i="3"/>
  <c r="BF104" i="3" s="1"/>
  <c r="M27" i="3"/>
  <c r="N107" i="3"/>
  <c r="BF107" i="3" s="1"/>
  <c r="N105" i="3"/>
  <c r="BF105" i="3" s="1"/>
  <c r="N103" i="3"/>
  <c r="BF103" i="3" s="1"/>
  <c r="N102" i="3"/>
  <c r="N101" i="3" l="1"/>
  <c r="BF102" i="3"/>
  <c r="N99" i="2"/>
  <c r="BF100" i="2"/>
  <c r="H33" i="3" l="1"/>
  <c r="BA89" i="1" s="1"/>
  <c r="M33" i="3"/>
  <c r="AW89" i="1" s="1"/>
  <c r="AT89" i="1" s="1"/>
  <c r="M33" i="2"/>
  <c r="AW88" i="1" s="1"/>
  <c r="AT88" i="1" s="1"/>
  <c r="H33" i="2"/>
  <c r="BA88" i="1" s="1"/>
  <c r="BA87" i="1" s="1"/>
  <c r="M28" i="2"/>
  <c r="L107" i="2"/>
  <c r="M28" i="3"/>
  <c r="L109" i="3"/>
  <c r="W32" i="1" l="1"/>
  <c r="AW87" i="1"/>
  <c r="AS89" i="1"/>
  <c r="M30" i="3"/>
  <c r="AS88" i="1"/>
  <c r="M30" i="2"/>
  <c r="L38" i="3" l="1"/>
  <c r="AG89" i="1"/>
  <c r="AN89" i="1" s="1"/>
  <c r="AK32" i="1"/>
  <c r="AT87" i="1"/>
  <c r="AG88" i="1"/>
  <c r="L38" i="2"/>
  <c r="AS87" i="1"/>
  <c r="AG87" i="1" l="1"/>
  <c r="AN88" i="1"/>
  <c r="AK26" i="1" l="1"/>
  <c r="AG92" i="1"/>
  <c r="AN87" i="1"/>
  <c r="AG95" i="1"/>
  <c r="AG94" i="1"/>
  <c r="AG93" i="1"/>
  <c r="AV94" i="1" l="1"/>
  <c r="BY94" i="1" s="1"/>
  <c r="CD94" i="1"/>
  <c r="CD93" i="1"/>
  <c r="AV93" i="1"/>
  <c r="BY93" i="1" s="1"/>
  <c r="CD92" i="1"/>
  <c r="W31" i="1" s="1"/>
  <c r="AG91" i="1"/>
  <c r="AV92" i="1"/>
  <c r="BY92" i="1" s="1"/>
  <c r="AN92" i="1"/>
  <c r="CD95" i="1"/>
  <c r="AV95" i="1"/>
  <c r="BY95" i="1" s="1"/>
  <c r="AN94" i="1" l="1"/>
  <c r="AN95" i="1"/>
  <c r="AK31" i="1"/>
  <c r="AN93" i="1"/>
  <c r="AN91" i="1" s="1"/>
  <c r="AN97" i="1" s="1"/>
  <c r="AK27" i="1"/>
  <c r="AK29" i="1" s="1"/>
  <c r="AG97" i="1"/>
  <c r="AK37" i="1" l="1"/>
</calcChain>
</file>

<file path=xl/sharedStrings.xml><?xml version="1.0" encoding="utf-8"?>
<sst xmlns="http://schemas.openxmlformats.org/spreadsheetml/2006/main" count="1323" uniqueCount="302">
  <si>
    <t>2012</t>
  </si>
  <si>
    <t>Hárok obsahuje:</t>
  </si>
  <si>
    <t>1) Súhrnný list stavby</t>
  </si>
  <si>
    <t>2) Rekapitulácia objektov</t>
  </si>
  <si>
    <t>2.0</t>
  </si>
  <si>
    <t/>
  </si>
  <si>
    <t>False</t>
  </si>
  <si>
    <t>optimalizované pre tlač zostáv vo formáte A4 - na výšku</t>
  </si>
  <si>
    <t>&gt;&gt;  skryté stĺpce  &lt;&lt;</t>
  </si>
  <si>
    <t>0,001</t>
  </si>
  <si>
    <t>20</t>
  </si>
  <si>
    <t>SÚHRNNÝ LIST STAVBY</t>
  </si>
  <si>
    <t>v ---  nižšie sa nachádzajú doplnkové a pomocné údaje k zostavám  --- v</t>
  </si>
  <si>
    <t>Návod na vyplnenie</t>
  </si>
  <si>
    <t>Kód:</t>
  </si>
  <si>
    <t>2018_04</t>
  </si>
  <si>
    <t>Meniť je možné iba bunky so žltým podfarbením!_x000D_
_x000D_
1) na prvom liste Rekapitulácie stavby vyplňte v zostave_x000D_
_x000D_
    a) Súhrnný list_x000D_
       - údaje o Zhotoviteľovi_x000D_
         (prenesú sa do ostatných zostáv aj v iných listoch)_x000D_
_x000D_
    b) Rekapitulácia objektov_x000D_
       - potrebné Ostatné náklady_x000D_
_x000D_
2) na vybraných listoch vyplňte v zostave_x000D_
_x000D_
    a) Krycí list_x000D_
       - údaje o Zhotoviteľovi, pokiaľ sa líšia od údajov o Zhotoviteľovi na Súhrnnom liste_x000D_
         (údaje se prenesú do ostatných zostav v danom liste)_x000D_
_x000D_
    b) Rekapitulácia rozpočtu_x000D_
       - potrebné Ostatné náklady_x000D_
_x000D_
    c) Celkové náklady za stavbu_x000D_
       - ceny na položkách_x000D_
       - množstvo, pokiaľ má žlté podfarbenie_x000D_
       - a v prípade potreby poznámku (tá je v skrytom stĺpci)</t>
  </si>
  <si>
    <t>Stavba:</t>
  </si>
  <si>
    <t>Výstavba detského ihriska na ulici Martina Lányiho, Kežmarok</t>
  </si>
  <si>
    <t>JKSO:</t>
  </si>
  <si>
    <t>KS:</t>
  </si>
  <si>
    <t>Miesto:</t>
  </si>
  <si>
    <t>Kežmarok</t>
  </si>
  <si>
    <t>Dátum:</t>
  </si>
  <si>
    <t>Objednávateľ:</t>
  </si>
  <si>
    <t>IČO:</t>
  </si>
  <si>
    <t>326283</t>
  </si>
  <si>
    <t>Mesto Kežmarok</t>
  </si>
  <si>
    <t>IČO DPH:</t>
  </si>
  <si>
    <t>Zhotoviteľ:</t>
  </si>
  <si>
    <t>Vyplň údaj</t>
  </si>
  <si>
    <t>Projektant:</t>
  </si>
  <si>
    <t xml:space="preserve"> </t>
  </si>
  <si>
    <t>True</t>
  </si>
  <si>
    <t>0,01</t>
  </si>
  <si>
    <t>Spracovateľ:</t>
  </si>
  <si>
    <t>Ing. Martin Vitkaj</t>
  </si>
  <si>
    <t>Poznámka:</t>
  </si>
  <si>
    <t>Náklady z rozpočtov</t>
  </si>
  <si>
    <t>Ostatné náklady zo súhrnného listu</t>
  </si>
  <si>
    <t>Cena bez DPH</t>
  </si>
  <si>
    <t>DPH</t>
  </si>
  <si>
    <t>základná</t>
  </si>
  <si>
    <t>z</t>
  </si>
  <si>
    <t>znížená</t>
  </si>
  <si>
    <t>zákl. prenesená</t>
  </si>
  <si>
    <t>zníž. prenesená</t>
  </si>
  <si>
    <t>nulová</t>
  </si>
  <si>
    <t>Cena s DPH</t>
  </si>
  <si>
    <t>v</t>
  </si>
  <si>
    <t>EUR</t>
  </si>
  <si>
    <t>Projektant</t>
  </si>
  <si>
    <t>Spracovateľ</t>
  </si>
  <si>
    <t>Dátum a podpis:</t>
  </si>
  <si>
    <t>Pečiatka</t>
  </si>
  <si>
    <t>Objednávateľ</t>
  </si>
  <si>
    <t>Zhotoviteľ</t>
  </si>
  <si>
    <t>REKAPITULÁCIA OBJEKTOV STAVBY</t>
  </si>
  <si>
    <t>Informatívne údaje z listov zákaziek</t>
  </si>
  <si>
    <t>Kód</t>
  </si>
  <si>
    <t>Objekt</t>
  </si>
  <si>
    <t>Cena bez DPH [EUR]</t>
  </si>
  <si>
    <t>Cena s DPH [EUR]</t>
  </si>
  <si>
    <t>z toho Ostat._x000D_
náklady [EUR]</t>
  </si>
  <si>
    <t>DPH [EUR]</t>
  </si>
  <si>
    <t>Normohodiny [h]</t>
  </si>
  <si>
    <t>DPH základná [EUR]</t>
  </si>
  <si>
    <t>DPH znížená [EUR]</t>
  </si>
  <si>
    <t>DPH základná prenesená_x000D_
[EUR]</t>
  </si>
  <si>
    <t>DPH znížená prenesená_x000D_
[EUR]</t>
  </si>
  <si>
    <t>Základňa_x000D_
DPH základná</t>
  </si>
  <si>
    <t>Základňa_x000D_
DPH znížená</t>
  </si>
  <si>
    <t>Základňa_x000D_
DPH zákl. prenesená</t>
  </si>
  <si>
    <t>Základňa_x000D_
DPH zníž. prenesená</t>
  </si>
  <si>
    <t>Základňa_x000D_
DPH nulová</t>
  </si>
  <si>
    <t>1) Náklady z rozpočtov</t>
  </si>
  <si>
    <t>D</t>
  </si>
  <si>
    <t>0</t>
  </si>
  <si>
    <t>###NOIMPORT###</t>
  </si>
  <si>
    <t>IMPORT</t>
  </si>
  <si>
    <t>{c5cb4acb-f2ea-4714-bc1c-43063d1997bb}</t>
  </si>
  <si>
    <t>{00000000-0000-0000-0000-000000000000}</t>
  </si>
  <si>
    <t>/</t>
  </si>
  <si>
    <t>2018_04_07</t>
  </si>
  <si>
    <t>Výstavba detského ihriska na ulici Martina Lányiho, Kežmarok / vlastné zdroje</t>
  </si>
  <si>
    <t>1</t>
  </si>
  <si>
    <t>{e44bc975-2488-41f3-970f-13cdea9b2495}</t>
  </si>
  <si>
    <t>2018_04_08</t>
  </si>
  <si>
    <t>Výstavba detského ihriska na ulici Martina Lányiho, Kežmarok / dotácia + spolufinancovanie</t>
  </si>
  <si>
    <t>{b4df1640-f6ed-4de6-b5a6-6fc18ece3d9a}</t>
  </si>
  <si>
    <t>2) Ostatné náklady zo súhrnného listu</t>
  </si>
  <si>
    <t>Percent. zadanie_x000D_
[% nákladov rozpočtu]</t>
  </si>
  <si>
    <t>Zaradenie nákladov</t>
  </si>
  <si>
    <t>Ostatné náklady</t>
  </si>
  <si>
    <t>stavebná časť</t>
  </si>
  <si>
    <t>OSTATNENAKLADY</t>
  </si>
  <si>
    <t>Vyplň vlastné</t>
  </si>
  <si>
    <t>OSTATNENAKLADYVLASTNE</t>
  </si>
  <si>
    <t>Celkové náklady za stavbu 1) + 2)</t>
  </si>
  <si>
    <t>1) Krycí list rozpočtu</t>
  </si>
  <si>
    <t>2) Rekapitulácia rozpočtu</t>
  </si>
  <si>
    <t>3) Rozpočet</t>
  </si>
  <si>
    <t>Späť na hárok:</t>
  </si>
  <si>
    <t>Rekapitulácia stavby</t>
  </si>
  <si>
    <t>KRYCÍ LIST ROZPOČTU</t>
  </si>
  <si>
    <t>Objekt:</t>
  </si>
  <si>
    <t>2018_04_07 - Výstavba detského ihriska na ulici Martina Lányiho, Kežmarok / vlastné zdroje</t>
  </si>
  <si>
    <t>Náklady z rozpočtu</t>
  </si>
  <si>
    <t>REKAPITULÁCIA ROZPOČTU</t>
  </si>
  <si>
    <t>Kód - Popis</t>
  </si>
  <si>
    <t>Cena celkom [EUR]</t>
  </si>
  <si>
    <t>1) Náklady z rozpočtu</t>
  </si>
  <si>
    <t>-1</t>
  </si>
  <si>
    <t>HSV - Práce a dodávky HSV</t>
  </si>
  <si>
    <t xml:space="preserve">    1 - Zemné práce</t>
  </si>
  <si>
    <t xml:space="preserve">    2 - Zakladanie</t>
  </si>
  <si>
    <t xml:space="preserve">    5 - Komunikácie</t>
  </si>
  <si>
    <t>PSV - Práce a dodávky PSV</t>
  </si>
  <si>
    <t xml:space="preserve">    767 - Konštrukcie doplnkové kovové</t>
  </si>
  <si>
    <t xml:space="preserve">    783 - Dokončovacie práce - nátery</t>
  </si>
  <si>
    <t>VRN - Vedľajšie rozpočtové náklady</t>
  </si>
  <si>
    <t>VP -   Práce naviac</t>
  </si>
  <si>
    <t>2) Ostatné náklady</t>
  </si>
  <si>
    <t>GZS</t>
  </si>
  <si>
    <t>VRN</t>
  </si>
  <si>
    <t>2</t>
  </si>
  <si>
    <t>Projektové práce</t>
  </si>
  <si>
    <t>Sťažené podmienky</t>
  </si>
  <si>
    <t>Vplyv prostredia</t>
  </si>
  <si>
    <t>Iné VRN</t>
  </si>
  <si>
    <t>Kompletačná činnosť</t>
  </si>
  <si>
    <t>KOMPLETACNA</t>
  </si>
  <si>
    <t>ROZPOČET</t>
  </si>
  <si>
    <t>PČ</t>
  </si>
  <si>
    <t>Typ</t>
  </si>
  <si>
    <t>Popis</t>
  </si>
  <si>
    <t>MJ</t>
  </si>
  <si>
    <t>Množstvo</t>
  </si>
  <si>
    <t>J.cena [EUR]</t>
  </si>
  <si>
    <t>Poznámka</t>
  </si>
  <si>
    <t>J. Nh [h]</t>
  </si>
  <si>
    <t>Nh celkom [h]</t>
  </si>
  <si>
    <t>J. hmotnosť_x000D_
[t]</t>
  </si>
  <si>
    <t>Hmotnosť_x000D_
celkom [t]</t>
  </si>
  <si>
    <t>J. suť [t]</t>
  </si>
  <si>
    <t>Suť Celkom [t]</t>
  </si>
  <si>
    <t>ROZPOCET</t>
  </si>
  <si>
    <t>K</t>
  </si>
  <si>
    <t>122201101</t>
  </si>
  <si>
    <t>Odkopávka a prekopávka nezapažená v hornine 3, do 100 m3</t>
  </si>
  <si>
    <t>m3</t>
  </si>
  <si>
    <t>4</t>
  </si>
  <si>
    <t>523454378</t>
  </si>
  <si>
    <t>122201109</t>
  </si>
  <si>
    <t>Odkopávky a prekopávky nezapažené. Príplatok k cenám za lepivosť horniny 3</t>
  </si>
  <si>
    <t>-1364264673</t>
  </si>
  <si>
    <t>3</t>
  </si>
  <si>
    <t>162201102</t>
  </si>
  <si>
    <t>Vodorovné premiestnenie výkopku z horniny 1-4 nad 20-50m</t>
  </si>
  <si>
    <t>1180460669</t>
  </si>
  <si>
    <t>215901101</t>
  </si>
  <si>
    <t>Zhutnenie podložia z rastlej horniny 1 až 4 pod násypy, z hornina súdržných do 92 % PS a nesúdržných</t>
  </si>
  <si>
    <t>m2</t>
  </si>
  <si>
    <t>-1672534008</t>
  </si>
  <si>
    <t>5</t>
  </si>
  <si>
    <t>564231111</t>
  </si>
  <si>
    <t>Podklad alebo podsyp zo štrkopiesku s rozprestretím, vlhčením a zhutnením, po zhutnení hr. 100 mm</t>
  </si>
  <si>
    <t>-1355794593</t>
  </si>
  <si>
    <t>6</t>
  </si>
  <si>
    <t>581114113</t>
  </si>
  <si>
    <t>Kryt z betónu prostého C 25/30 komunikácií pre peších hr. 100 mm</t>
  </si>
  <si>
    <t>-823829289</t>
  </si>
  <si>
    <t>7</t>
  </si>
  <si>
    <t>631361221</t>
  </si>
  <si>
    <t>Výstuž mazanín z betónov (z kameniva) a z ľahkých betónov z betonárskej ocele 10 216</t>
  </si>
  <si>
    <t>t</t>
  </si>
  <si>
    <t>7144683</t>
  </si>
  <si>
    <t>8</t>
  </si>
  <si>
    <t>596610551</t>
  </si>
  <si>
    <t>Herná zostava ostatné prvky - gumové kocky 500x500x70 mm</t>
  </si>
  <si>
    <t>-1611318570</t>
  </si>
  <si>
    <t>9</t>
  </si>
  <si>
    <t>596610552</t>
  </si>
  <si>
    <t>Príplatok za zvýšenie hrubky gumovej kocky o 25mm</t>
  </si>
  <si>
    <t>-564995253</t>
  </si>
  <si>
    <t>10</t>
  </si>
  <si>
    <t>767510111</t>
  </si>
  <si>
    <t>Montáž obruby</t>
  </si>
  <si>
    <t>m</t>
  </si>
  <si>
    <t>16</t>
  </si>
  <si>
    <t>1935864445</t>
  </si>
  <si>
    <t>11</t>
  </si>
  <si>
    <t>M</t>
  </si>
  <si>
    <t>1541578000</t>
  </si>
  <si>
    <t>Profil oceľový 30x30*4 s kotevnými platničkami</t>
  </si>
  <si>
    <t>32</t>
  </si>
  <si>
    <t>-571728599</t>
  </si>
  <si>
    <t>12</t>
  </si>
  <si>
    <t>767920551</t>
  </si>
  <si>
    <t>Osadenie a zmontovanie zostavy, výkop a betonáž otvorov pre prvok č.3</t>
  </si>
  <si>
    <t>ks</t>
  </si>
  <si>
    <t>-572744704</t>
  </si>
  <si>
    <t>13</t>
  </si>
  <si>
    <t>PC-002</t>
  </si>
  <si>
    <t>Prvok č.3 ako napríklad kolotoč so sedadlami Roudabout LCA, alebo ekvivalent</t>
  </si>
  <si>
    <t>636407531</t>
  </si>
  <si>
    <t>14</t>
  </si>
  <si>
    <t>767920552</t>
  </si>
  <si>
    <t>Osadenie a zmontovanie zostavy, výkop a betonáž otvorov pre prvok č.4</t>
  </si>
  <si>
    <t>60473592</t>
  </si>
  <si>
    <t>15</t>
  </si>
  <si>
    <t>PC-003</t>
  </si>
  <si>
    <t>Prvok č.4 ako napríklad opičia dráha so šmýkačkou Kronos X, alebo ekvivalent</t>
  </si>
  <si>
    <t>-540082633</t>
  </si>
  <si>
    <t>767920554</t>
  </si>
  <si>
    <t>Osadenie a zmontovanie zostavy, výkop a betonáž otvorov pre prvok č.5</t>
  </si>
  <si>
    <t>-214638072</t>
  </si>
  <si>
    <t>17</t>
  </si>
  <si>
    <t>PC-0045</t>
  </si>
  <si>
    <t>Prvok č.5 ako napríklad jednomiestná hojdačka na pružine, alebo ekvivalent</t>
  </si>
  <si>
    <t>1165968466</t>
  </si>
  <si>
    <t>18</t>
  </si>
  <si>
    <t>767920555</t>
  </si>
  <si>
    <t>Osadenie a zmontovanie zostavy, výkop a betonáž otvorov pre prvok č.6</t>
  </si>
  <si>
    <t>-441609156</t>
  </si>
  <si>
    <t>19</t>
  </si>
  <si>
    <t>PC-005</t>
  </si>
  <si>
    <t>Prvok č.6 ako napríklad prevažovacia hojdačka Pendltón 2, alebo ekvivalent</t>
  </si>
  <si>
    <t>-2088799289</t>
  </si>
  <si>
    <t>783122510</t>
  </si>
  <si>
    <t>Nátery oceľ.konštr. syntetické na vzduchu schnúce ťažkých A dvojnás. 1x s emailovaním - 105μm</t>
  </si>
  <si>
    <t>490324031</t>
  </si>
  <si>
    <t>21</t>
  </si>
  <si>
    <t>783122710</t>
  </si>
  <si>
    <t>Nátery oceľ.konštr. syntetické na vzduchu schnúce ťažkých A základné - 35μm</t>
  </si>
  <si>
    <t>1500341196</t>
  </si>
  <si>
    <t>22</t>
  </si>
  <si>
    <t>000700012</t>
  </si>
  <si>
    <t>Doprava montérov a tovaru (vlastné zdroje)</t>
  </si>
  <si>
    <t>kpl.</t>
  </si>
  <si>
    <t>1024</t>
  </si>
  <si>
    <t>-678672792</t>
  </si>
  <si>
    <t>VP - Práce naviac</t>
  </si>
  <si>
    <t>PN</t>
  </si>
  <si>
    <t>2018_04_08 - Výstavba detského ihriska na ulici Martina Lányiho, Kežmarok / dotácia + spolufinancovanie</t>
  </si>
  <si>
    <t xml:space="preserve">    99 - Presun hmôt HSV</t>
  </si>
  <si>
    <t xml:space="preserve">    VRN03 - Geodetické práce</t>
  </si>
  <si>
    <t>1900066365</t>
  </si>
  <si>
    <t>-25959847</t>
  </si>
  <si>
    <t>1584586916</t>
  </si>
  <si>
    <t>180402111</t>
  </si>
  <si>
    <t>Založenie trávnika parkového výsevom v rovine do 1:5</t>
  </si>
  <si>
    <t>-743638343</t>
  </si>
  <si>
    <t>0057211200</t>
  </si>
  <si>
    <t>Trávové semeno - parková zmes</t>
  </si>
  <si>
    <t>kg</t>
  </si>
  <si>
    <t>-2019546422</t>
  </si>
  <si>
    <t>181101101</t>
  </si>
  <si>
    <t>Úprava pláne v zárezoch v hornine 1-4 bez zhutnenia</t>
  </si>
  <si>
    <t>-856277390</t>
  </si>
  <si>
    <t>181301101</t>
  </si>
  <si>
    <t>Rozprestretie ornice v rovine, plocha do 500 m2, hr.do 100 mm</t>
  </si>
  <si>
    <t>1540071169</t>
  </si>
  <si>
    <t>1260508099</t>
  </si>
  <si>
    <t>-602573407</t>
  </si>
  <si>
    <t>-972343278</t>
  </si>
  <si>
    <t>-1085773381</t>
  </si>
  <si>
    <t>596610500</t>
  </si>
  <si>
    <t>Prvok č.1 - gumové kocky 500x500x45 mm</t>
  </si>
  <si>
    <t>642637246</t>
  </si>
  <si>
    <t>596610550</t>
  </si>
  <si>
    <t>Prvok č.2 - gumové kocky 500x500x45 mm</t>
  </si>
  <si>
    <t>1330406115</t>
  </si>
  <si>
    <t>998224111</t>
  </si>
  <si>
    <t>Presun hmôt pre pozemné komunikácie s krytom monolitickým betónovým akejkoľvek dĺžky objektu</t>
  </si>
  <si>
    <t>-1694596430</t>
  </si>
  <si>
    <t>1583909980</t>
  </si>
  <si>
    <t>-196514085</t>
  </si>
  <si>
    <t>767920500</t>
  </si>
  <si>
    <t>Osadenie a zmontovanie zostavy, výkop a betonáž otvorov pre prvok č.1</t>
  </si>
  <si>
    <t>-1737760591</t>
  </si>
  <si>
    <t>BA-0214-00</t>
  </si>
  <si>
    <t>Prvok č.1 ako napríklad herná zostava MULTIKOV M11, alebo ekvivalent</t>
  </si>
  <si>
    <t>-561180519</t>
  </si>
  <si>
    <t>767920550</t>
  </si>
  <si>
    <t>Osadenie a zmontovanie zostavy, výkop a betonáž otvorov pre prvok č.2</t>
  </si>
  <si>
    <t>14437913</t>
  </si>
  <si>
    <t>BA-0214-01</t>
  </si>
  <si>
    <t>Prvok č.2 ako napríklad herná zostava MULTIKOV M08, alebo ekvivalent</t>
  </si>
  <si>
    <t>1086941564</t>
  </si>
  <si>
    <t>-846703099</t>
  </si>
  <si>
    <t>1643089493</t>
  </si>
  <si>
    <t>23</t>
  </si>
  <si>
    <t>000700011</t>
  </si>
  <si>
    <t>Doprava montérov a tovaru</t>
  </si>
  <si>
    <t>511992773</t>
  </si>
  <si>
    <t>24</t>
  </si>
  <si>
    <t>000300016</t>
  </si>
  <si>
    <t>Geodetické práce - vykonávané pred výstavbou určenie vytyčovacej siete, vytýčenie staveniska, staveb. objektu</t>
  </si>
  <si>
    <t>m.j.</t>
  </si>
  <si>
    <t>441257710</t>
  </si>
  <si>
    <t>Pozn.: Predmet zákazky v celom rozsahu je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alebo ekvivalentom technického riešenia pod podmienkou, že ekvivalentný produkt alebo ekvivalentné technické riešenie bude spĺňať úžitkové, prevádzkové, funkčné a estetické charakteristiky, ktoré sú nevyhnutné na zabezpečenie účelu, na ktoré sú uvedené zariadenia určené. Pri produktoch, príslušenstvách konkrétnej značky, môže uchádzač predložiť aj ekvivalenty inej značky v rovnakej alebo vyššej kvalite.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</si>
</sst>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36">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FAE682"/>
      <name val="Trebuchet MS"/>
    </font>
    <font>
      <sz val="10"/>
      <name val="Trebuchet MS"/>
    </font>
    <font>
      <sz val="10"/>
      <color rgb="FF960000"/>
      <name val="Trebuchet MS"/>
    </font>
    <font>
      <u/>
      <sz val="10"/>
      <color theme="10"/>
      <name val="Trebuchet MS"/>
    </font>
    <font>
      <sz val="8"/>
      <color rgb="FF3366FF"/>
      <name val="Trebuchet MS"/>
    </font>
    <font>
      <b/>
      <sz val="16"/>
      <name val="Trebuchet MS"/>
    </font>
    <font>
      <b/>
      <sz val="12"/>
      <color rgb="FF969696"/>
      <name val="Trebuchet MS"/>
    </font>
    <font>
      <sz val="9"/>
      <color rgb="FF969696"/>
      <name val="Trebuchet MS"/>
    </font>
    <font>
      <b/>
      <sz val="8"/>
      <color rgb="FF969696"/>
      <name val="Trebuchet MS"/>
    </font>
    <font>
      <sz val="10"/>
      <color rgb="FF464646"/>
      <name val="Trebuchet MS"/>
    </font>
    <font>
      <b/>
      <sz val="10"/>
      <name val="Trebuchet MS"/>
    </font>
    <font>
      <b/>
      <sz val="10"/>
      <color rgb="FF464646"/>
      <name val="Trebuchet MS"/>
    </font>
    <font>
      <sz val="10"/>
      <color rgb="FF969696"/>
      <name val="Trebuchet MS"/>
    </font>
    <font>
      <b/>
      <sz val="9"/>
      <name val="Trebuchet MS"/>
    </font>
    <font>
      <sz val="12"/>
      <color rgb="FF969696"/>
      <name val="Trebuchet MS"/>
    </font>
    <font>
      <b/>
      <sz val="12"/>
      <color rgb="FF960000"/>
      <name val="Trebuchet MS"/>
    </font>
    <font>
      <sz val="12"/>
      <name val="Trebuchet MS"/>
    </font>
    <font>
      <sz val="18"/>
      <color theme="10"/>
      <name val="Wingdings 2"/>
    </font>
    <font>
      <b/>
      <sz val="11"/>
      <color rgb="FF003366"/>
      <name val="Trebuchet MS"/>
    </font>
    <font>
      <sz val="11"/>
      <color rgb="FF003366"/>
      <name val="Trebuchet MS"/>
    </font>
    <font>
      <sz val="11"/>
      <color rgb="FF969696"/>
      <name val="Trebuchet MS"/>
    </font>
    <font>
      <b/>
      <sz val="12"/>
      <color rgb="FF800000"/>
      <name val="Trebuchet MS"/>
    </font>
    <font>
      <b/>
      <sz val="8"/>
      <color rgb="FF800000"/>
      <name val="Trebuchet MS"/>
    </font>
    <font>
      <sz val="8"/>
      <color rgb="FF960000"/>
      <name val="Trebuchet MS"/>
    </font>
    <font>
      <b/>
      <sz val="8"/>
      <name val="Trebuchet MS"/>
    </font>
    <font>
      <i/>
      <sz val="8"/>
      <color rgb="FF0000FF"/>
      <name val="Trebuchet MS"/>
    </font>
    <font>
      <u/>
      <sz val="11"/>
      <color theme="10"/>
      <name val="Calibri"/>
      <scheme val="minor"/>
    </font>
    <font>
      <sz val="11"/>
      <name val="Calibri"/>
      <family val="2"/>
      <charset val="238"/>
    </font>
  </fonts>
  <fills count="7">
    <fill>
      <patternFill patternType="none"/>
    </fill>
    <fill>
      <patternFill patternType="gray125"/>
    </fill>
    <fill>
      <patternFill patternType="solid">
        <fgColor rgb="FFFAE682"/>
      </patternFill>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2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style="hair">
        <color rgb="FF969696"/>
      </right>
      <top style="hair">
        <color rgb="FF969696"/>
      </top>
      <bottom style="hair">
        <color rgb="FF969696"/>
      </bottom>
      <diagonal/>
    </border>
  </borders>
  <cellStyleXfs count="2">
    <xf numFmtId="0" fontId="0" fillId="0" borderId="0"/>
    <xf numFmtId="0" fontId="34" fillId="0" borderId="0" applyNumberFormat="0" applyFill="0" applyBorder="0" applyAlignment="0" applyProtection="0"/>
  </cellStyleXfs>
  <cellXfs count="268">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2" borderId="0" xfId="0" applyFont="1" applyFill="1" applyAlignment="1" applyProtection="1">
      <alignment horizontal="left" vertical="center"/>
    </xf>
    <xf numFmtId="0" fontId="9" fillId="2" borderId="0" xfId="0" applyFont="1" applyFill="1" applyAlignment="1" applyProtection="1">
      <alignment vertical="center"/>
    </xf>
    <xf numFmtId="0" fontId="10" fillId="2" borderId="0" xfId="0" applyFont="1" applyFill="1" applyAlignment="1" applyProtection="1">
      <alignment horizontal="left" vertical="center"/>
    </xf>
    <xf numFmtId="0" fontId="11" fillId="2" borderId="0" xfId="1" applyFont="1" applyFill="1" applyAlignment="1" applyProtection="1">
      <alignment vertical="center"/>
    </xf>
    <xf numFmtId="0" fontId="0" fillId="2" borderId="0" xfId="0" applyFill="1"/>
    <xf numFmtId="0" fontId="8" fillId="2" borderId="0" xfId="0" applyFont="1" applyFill="1" applyAlignment="1">
      <alignment horizontal="left" vertical="center"/>
    </xf>
    <xf numFmtId="0" fontId="8" fillId="0" borderId="0" xfId="0" applyFont="1" applyAlignment="1">
      <alignment horizontal="lef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14" fillId="0" borderId="0" xfId="0" applyFont="1" applyAlignment="1">
      <alignment horizontal="left" vertical="center"/>
    </xf>
    <xf numFmtId="0" fontId="0" fillId="0" borderId="0" xfId="0" applyBorder="1"/>
    <xf numFmtId="0" fontId="15" fillId="0" borderId="0" xfId="0" applyFont="1" applyBorder="1" applyAlignment="1">
      <alignment horizontal="left" vertical="top"/>
    </xf>
    <xf numFmtId="0" fontId="2" fillId="0" borderId="0" xfId="0" applyFont="1" applyBorder="1" applyAlignment="1">
      <alignment horizontal="left" vertical="center"/>
    </xf>
    <xf numFmtId="0" fontId="3" fillId="0" borderId="0" xfId="0" applyFont="1" applyBorder="1" applyAlignment="1">
      <alignment horizontal="left" vertical="top"/>
    </xf>
    <xf numFmtId="0" fontId="15" fillId="0" borderId="0" xfId="0" applyFont="1" applyBorder="1" applyAlignment="1">
      <alignment horizontal="left" vertical="center"/>
    </xf>
    <xf numFmtId="49" fontId="2" fillId="4" borderId="0" xfId="0" applyNumberFormat="1" applyFont="1" applyFill="1" applyBorder="1" applyAlignment="1" applyProtection="1">
      <alignment horizontal="left" vertical="center"/>
      <protection locked="0"/>
    </xf>
    <xf numFmtId="0" fontId="0" fillId="0" borderId="6" xfId="0" applyBorder="1"/>
    <xf numFmtId="0" fontId="17" fillId="0" borderId="0" xfId="0" applyFont="1" applyBorder="1" applyAlignment="1">
      <alignment horizontal="left" vertical="center"/>
    </xf>
    <xf numFmtId="0" fontId="0" fillId="0" borderId="4" xfId="0" applyFont="1" applyBorder="1" applyAlignment="1">
      <alignment vertical="center"/>
    </xf>
    <xf numFmtId="0" fontId="0" fillId="0" borderId="0" xfId="0" applyFont="1" applyBorder="1" applyAlignment="1">
      <alignment vertical="center"/>
    </xf>
    <xf numFmtId="0" fontId="0" fillId="0" borderId="5" xfId="0" applyFont="1" applyBorder="1" applyAlignment="1">
      <alignment vertical="center"/>
    </xf>
    <xf numFmtId="0" fontId="18" fillId="0" borderId="7" xfId="0" applyFont="1" applyBorder="1" applyAlignment="1">
      <alignment horizontal="left" vertical="center"/>
    </xf>
    <xf numFmtId="0" fontId="0" fillId="0" borderId="7"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left" vertical="center"/>
    </xf>
    <xf numFmtId="164" fontId="1" fillId="0" borderId="0" xfId="0" applyNumberFormat="1" applyFont="1" applyBorder="1" applyAlignment="1">
      <alignment vertical="center"/>
    </xf>
    <xf numFmtId="0" fontId="1" fillId="0" borderId="0" xfId="0" applyFont="1" applyBorder="1" applyAlignment="1">
      <alignment horizontal="center" vertical="center"/>
    </xf>
    <xf numFmtId="0" fontId="1" fillId="0" borderId="5" xfId="0" applyFont="1" applyBorder="1" applyAlignment="1">
      <alignment vertical="center"/>
    </xf>
    <xf numFmtId="0" fontId="0" fillId="5" borderId="0" xfId="0" applyFont="1" applyFill="1" applyBorder="1" applyAlignment="1">
      <alignment vertical="center"/>
    </xf>
    <xf numFmtId="0" fontId="3" fillId="5" borderId="8" xfId="0" applyFont="1" applyFill="1" applyBorder="1" applyAlignment="1">
      <alignment horizontal="left" vertical="center"/>
    </xf>
    <xf numFmtId="0" fontId="0" fillId="5" borderId="9" xfId="0" applyFont="1" applyFill="1" applyBorder="1" applyAlignment="1">
      <alignment vertical="center"/>
    </xf>
    <xf numFmtId="0" fontId="3" fillId="5" borderId="9" xfId="0" applyFont="1" applyFill="1" applyBorder="1" applyAlignment="1">
      <alignment horizontal="center" vertical="center"/>
    </xf>
    <xf numFmtId="0" fontId="19" fillId="0" borderId="11" xfId="0" applyFont="1" applyBorder="1" applyAlignment="1">
      <alignment horizontal="lef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Border="1"/>
    <xf numFmtId="0" fontId="0" fillId="0" borderId="15" xfId="0" applyBorder="1"/>
    <xf numFmtId="0" fontId="20" fillId="0" borderId="16" xfId="0" applyFont="1" applyBorder="1" applyAlignment="1">
      <alignment horizontal="left" vertical="center"/>
    </xf>
    <xf numFmtId="0" fontId="0" fillId="0" borderId="17" xfId="0" applyFont="1" applyBorder="1" applyAlignment="1">
      <alignment vertical="center"/>
    </xf>
    <xf numFmtId="0" fontId="20" fillId="0" borderId="17" xfId="0" applyFont="1" applyBorder="1" applyAlignment="1">
      <alignment horizontal="left"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0" fillId="0" borderId="21"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5" xfId="0" applyFont="1" applyBorder="1" applyAlignment="1">
      <alignment vertical="center"/>
    </xf>
    <xf numFmtId="0" fontId="21" fillId="0" borderId="0" xfId="0" applyFont="1" applyBorder="1" applyAlignment="1">
      <alignment vertical="center"/>
    </xf>
    <xf numFmtId="165" fontId="2" fillId="0" borderId="0" xfId="0" applyNumberFormat="1" applyFont="1" applyBorder="1" applyAlignment="1">
      <alignment horizontal="left" vertical="center"/>
    </xf>
    <xf numFmtId="0" fontId="0" fillId="0" borderId="15" xfId="0" applyFont="1" applyBorder="1" applyAlignment="1">
      <alignment vertical="center"/>
    </xf>
    <xf numFmtId="0" fontId="0" fillId="6" borderId="9" xfId="0" applyFont="1" applyFill="1" applyBorder="1" applyAlignment="1">
      <alignment vertical="center"/>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0" fillId="0" borderId="11" xfId="0" applyFont="1" applyBorder="1" applyAlignment="1">
      <alignment vertical="center"/>
    </xf>
    <xf numFmtId="0" fontId="23" fillId="0" borderId="0" xfId="0" applyFont="1" applyBorder="1" applyAlignment="1">
      <alignment horizontal="left" vertical="center"/>
    </xf>
    <xf numFmtId="0" fontId="23" fillId="0" borderId="0" xfId="0" applyFont="1" applyBorder="1" applyAlignment="1">
      <alignment vertical="center"/>
    </xf>
    <xf numFmtId="4" fontId="22" fillId="0" borderId="14" xfId="0" applyNumberFormat="1" applyFont="1" applyBorder="1" applyAlignment="1">
      <alignment vertical="center"/>
    </xf>
    <xf numFmtId="4" fontId="22" fillId="0" borderId="0" xfId="0" applyNumberFormat="1" applyFont="1" applyBorder="1" applyAlignment="1">
      <alignment vertical="center"/>
    </xf>
    <xf numFmtId="166" fontId="22" fillId="0" borderId="0" xfId="0" applyNumberFormat="1" applyFont="1" applyBorder="1" applyAlignment="1">
      <alignment vertical="center"/>
    </xf>
    <xf numFmtId="4" fontId="22" fillId="0" borderId="15" xfId="0" applyNumberFormat="1" applyFont="1" applyBorder="1" applyAlignment="1">
      <alignment vertical="center"/>
    </xf>
    <xf numFmtId="0" fontId="3"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4" fillId="0" borderId="4" xfId="0" applyFont="1" applyBorder="1" applyAlignment="1">
      <alignment vertical="center"/>
    </xf>
    <xf numFmtId="0" fontId="26" fillId="0" borderId="0" xfId="0" applyFont="1" applyBorder="1" applyAlignment="1">
      <alignment vertical="center"/>
    </xf>
    <xf numFmtId="0" fontId="27" fillId="0" borderId="0" xfId="0" applyFont="1" applyBorder="1" applyAlignment="1">
      <alignment vertical="center"/>
    </xf>
    <xf numFmtId="0" fontId="4" fillId="0" borderId="5" xfId="0" applyFont="1" applyBorder="1" applyAlignment="1">
      <alignment vertical="center"/>
    </xf>
    <xf numFmtId="4" fontId="28" fillId="0" borderId="14" xfId="0" applyNumberFormat="1" applyFont="1" applyBorder="1" applyAlignment="1">
      <alignment vertical="center"/>
    </xf>
    <xf numFmtId="4" fontId="28" fillId="0" borderId="0" xfId="0" applyNumberFormat="1" applyFont="1" applyBorder="1" applyAlignment="1">
      <alignment vertical="center"/>
    </xf>
    <xf numFmtId="166" fontId="28" fillId="0" borderId="0" xfId="0" applyNumberFormat="1" applyFont="1" applyBorder="1" applyAlignment="1">
      <alignment vertical="center"/>
    </xf>
    <xf numFmtId="4" fontId="28" fillId="0" borderId="15" xfId="0" applyNumberFormat="1" applyFont="1" applyBorder="1" applyAlignment="1">
      <alignment vertical="center"/>
    </xf>
    <xf numFmtId="0" fontId="4" fillId="0" borderId="0" xfId="0" applyFont="1" applyAlignment="1">
      <alignment horizontal="left" vertical="center"/>
    </xf>
    <xf numFmtId="4" fontId="28" fillId="0" borderId="16" xfId="0" applyNumberFormat="1" applyFont="1" applyBorder="1" applyAlignment="1">
      <alignment vertical="center"/>
    </xf>
    <xf numFmtId="4" fontId="28" fillId="0" borderId="17" xfId="0" applyNumberFormat="1" applyFont="1" applyBorder="1" applyAlignment="1">
      <alignment vertical="center"/>
    </xf>
    <xf numFmtId="166" fontId="28" fillId="0" borderId="17" xfId="0" applyNumberFormat="1" applyFont="1" applyBorder="1" applyAlignment="1">
      <alignment vertical="center"/>
    </xf>
    <xf numFmtId="4" fontId="28" fillId="0" borderId="18" xfId="0" applyNumberFormat="1" applyFont="1" applyBorder="1" applyAlignment="1">
      <alignment vertical="center"/>
    </xf>
    <xf numFmtId="0" fontId="6" fillId="0" borderId="0" xfId="0" applyFont="1" applyBorder="1" applyAlignment="1">
      <alignment horizontal="left" vertical="center"/>
    </xf>
    <xf numFmtId="164" fontId="20" fillId="4" borderId="11" xfId="0" applyNumberFormat="1" applyFont="1" applyFill="1" applyBorder="1" applyAlignment="1" applyProtection="1">
      <alignment horizontal="center" vertical="center"/>
      <protection locked="0"/>
    </xf>
    <xf numFmtId="0" fontId="20" fillId="4" borderId="12" xfId="0" applyFont="1" applyFill="1" applyBorder="1" applyAlignment="1" applyProtection="1">
      <alignment horizontal="center" vertical="center"/>
      <protection locked="0"/>
    </xf>
    <xf numFmtId="4" fontId="20" fillId="0" borderId="13" xfId="0" applyNumberFormat="1" applyFont="1" applyBorder="1" applyAlignment="1">
      <alignment vertical="center"/>
    </xf>
    <xf numFmtId="4" fontId="0" fillId="0" borderId="0" xfId="0" applyNumberFormat="1" applyFont="1" applyAlignment="1">
      <alignment vertical="center"/>
    </xf>
    <xf numFmtId="164" fontId="20" fillId="4" borderId="14" xfId="0" applyNumberFormat="1" applyFont="1" applyFill="1" applyBorder="1" applyAlignment="1" applyProtection="1">
      <alignment horizontal="center" vertical="center"/>
      <protection locked="0"/>
    </xf>
    <xf numFmtId="0" fontId="20" fillId="4" borderId="0" xfId="0" applyFont="1" applyFill="1" applyBorder="1" applyAlignment="1" applyProtection="1">
      <alignment horizontal="center" vertical="center"/>
      <protection locked="0"/>
    </xf>
    <xf numFmtId="4" fontId="20" fillId="0" borderId="15" xfId="0" applyNumberFormat="1" applyFont="1" applyBorder="1" applyAlignment="1">
      <alignment vertical="center"/>
    </xf>
    <xf numFmtId="164" fontId="20" fillId="4" borderId="16" xfId="0" applyNumberFormat="1" applyFont="1" applyFill="1" applyBorder="1" applyAlignment="1" applyProtection="1">
      <alignment horizontal="center" vertical="center"/>
      <protection locked="0"/>
    </xf>
    <xf numFmtId="0" fontId="20" fillId="4" borderId="17" xfId="0" applyFont="1" applyFill="1" applyBorder="1" applyAlignment="1" applyProtection="1">
      <alignment horizontal="center" vertical="center"/>
      <protection locked="0"/>
    </xf>
    <xf numFmtId="4" fontId="20" fillId="0" borderId="18" xfId="0" applyNumberFormat="1" applyFont="1" applyBorder="1" applyAlignment="1">
      <alignment vertical="center"/>
    </xf>
    <xf numFmtId="0" fontId="23" fillId="6" borderId="0" xfId="0" applyFont="1" applyFill="1" applyBorder="1" applyAlignment="1">
      <alignment horizontal="left" vertical="center"/>
    </xf>
    <xf numFmtId="0" fontId="0" fillId="6" borderId="0" xfId="0" applyFont="1" applyFill="1" applyBorder="1" applyAlignment="1">
      <alignment vertical="center"/>
    </xf>
    <xf numFmtId="0" fontId="0" fillId="2" borderId="0" xfId="0" applyFill="1" applyProtection="1"/>
    <xf numFmtId="0" fontId="9" fillId="0" borderId="0" xfId="0" applyFont="1" applyBorder="1" applyAlignment="1">
      <alignment horizontal="left" vertical="center"/>
    </xf>
    <xf numFmtId="0" fontId="18" fillId="0" borderId="0" xfId="0" applyFont="1" applyBorder="1" applyAlignment="1">
      <alignment horizontal="left" vertical="center"/>
    </xf>
    <xf numFmtId="0" fontId="1" fillId="0" borderId="0" xfId="0" applyFont="1" applyBorder="1" applyAlignment="1">
      <alignment horizontal="right" vertical="center"/>
    </xf>
    <xf numFmtId="0" fontId="3" fillId="6" borderId="8" xfId="0" applyFont="1" applyFill="1" applyBorder="1" applyAlignment="1">
      <alignment horizontal="left" vertical="center"/>
    </xf>
    <xf numFmtId="0" fontId="3" fillId="6" borderId="9" xfId="0" applyFont="1" applyFill="1" applyBorder="1" applyAlignment="1">
      <alignment horizontal="right" vertical="center"/>
    </xf>
    <xf numFmtId="0" fontId="3" fillId="6" borderId="9" xfId="0" applyFont="1" applyFill="1" applyBorder="1" applyAlignment="1">
      <alignment horizontal="center" vertical="center"/>
    </xf>
    <xf numFmtId="0" fontId="29" fillId="0" borderId="0" xfId="0" applyFont="1" applyBorder="1" applyAlignment="1">
      <alignment horizontal="lef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5"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0" fillId="0" borderId="25" xfId="0" applyFont="1" applyBorder="1" applyAlignment="1">
      <alignment vertical="center"/>
    </xf>
    <xf numFmtId="0" fontId="15" fillId="0" borderId="25" xfId="0" applyFont="1" applyBorder="1" applyAlignment="1">
      <alignment horizontal="center" vertical="center"/>
    </xf>
    <xf numFmtId="0" fontId="0" fillId="0" borderId="4" xfId="0" applyFont="1" applyBorder="1" applyAlignment="1" applyProtection="1">
      <alignment vertical="center"/>
      <protection locked="0"/>
    </xf>
    <xf numFmtId="0" fontId="0" fillId="0" borderId="0" xfId="0" applyFont="1" applyBorder="1" applyAlignment="1" applyProtection="1">
      <alignment vertical="center"/>
      <protection locked="0"/>
    </xf>
    <xf numFmtId="0" fontId="6" fillId="0" borderId="0" xfId="0" applyFont="1" applyBorder="1" applyAlignment="1" applyProtection="1">
      <alignment horizontal="left" vertical="center"/>
      <protection locked="0"/>
    </xf>
    <xf numFmtId="0" fontId="0" fillId="0" borderId="5" xfId="0" applyFont="1" applyBorder="1" applyAlignment="1" applyProtection="1">
      <alignment vertical="center"/>
      <protection locked="0"/>
    </xf>
    <xf numFmtId="0" fontId="0" fillId="0" borderId="0" xfId="0" applyFont="1" applyAlignment="1" applyProtection="1">
      <alignment vertical="center"/>
      <protection locked="0"/>
    </xf>
    <xf numFmtId="0" fontId="0" fillId="0" borderId="14" xfId="0" applyFont="1" applyBorder="1" applyAlignment="1" applyProtection="1">
      <alignment vertical="center"/>
      <protection locked="0"/>
    </xf>
    <xf numFmtId="0" fontId="20" fillId="0" borderId="15" xfId="0" applyFont="1" applyBorder="1" applyAlignment="1" applyProtection="1">
      <alignment horizontal="center" vertical="center"/>
      <protection locked="0"/>
    </xf>
    <xf numFmtId="0" fontId="0" fillId="0" borderId="0" xfId="0" applyFont="1" applyAlignment="1" applyProtection="1">
      <alignment horizontal="left" vertical="center"/>
      <protection locked="0"/>
    </xf>
    <xf numFmtId="4" fontId="0" fillId="0" borderId="0" xfId="0" applyNumberFormat="1" applyFont="1" applyAlignment="1" applyProtection="1">
      <alignment vertical="center"/>
      <protection locked="0"/>
    </xf>
    <xf numFmtId="0" fontId="0" fillId="0" borderId="16" xfId="0" applyFont="1" applyBorder="1" applyAlignment="1" applyProtection="1">
      <alignment vertical="center"/>
      <protection locked="0"/>
    </xf>
    <xf numFmtId="0" fontId="20" fillId="0" borderId="18" xfId="0" applyFont="1" applyBorder="1" applyAlignment="1" applyProtection="1">
      <alignment horizontal="center" vertical="center"/>
      <protection locked="0"/>
    </xf>
    <xf numFmtId="0" fontId="0" fillId="0" borderId="4" xfId="0" applyFont="1" applyBorder="1" applyAlignment="1">
      <alignment horizontal="center" vertical="center" wrapText="1"/>
    </xf>
    <xf numFmtId="0" fontId="2" fillId="6" borderId="22"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0" fillId="0" borderId="5" xfId="0" applyFont="1" applyBorder="1" applyAlignment="1">
      <alignment horizontal="center" vertical="center" wrapText="1"/>
    </xf>
    <xf numFmtId="166" fontId="31" fillId="0" borderId="12" xfId="0" applyNumberFormat="1" applyFont="1" applyBorder="1" applyAlignment="1"/>
    <xf numFmtId="166" fontId="31" fillId="0" borderId="13" xfId="0" applyNumberFormat="1" applyFont="1" applyBorder="1" applyAlignment="1"/>
    <xf numFmtId="167" fontId="32" fillId="0" borderId="0" xfId="0" applyNumberFormat="1" applyFont="1" applyAlignment="1">
      <alignment vertical="center"/>
    </xf>
    <xf numFmtId="0" fontId="7" fillId="0" borderId="4" xfId="0" applyFont="1" applyBorder="1" applyAlignment="1"/>
    <xf numFmtId="0" fontId="7" fillId="0" borderId="0" xfId="0" applyFont="1" applyBorder="1" applyAlignment="1"/>
    <xf numFmtId="0" fontId="5" fillId="0" borderId="0" xfId="0" applyFont="1" applyBorder="1" applyAlignment="1">
      <alignment horizontal="left"/>
    </xf>
    <xf numFmtId="0" fontId="7" fillId="0" borderId="5" xfId="0" applyFont="1" applyBorder="1" applyAlignment="1"/>
    <xf numFmtId="0" fontId="7" fillId="0" borderId="14" xfId="0" applyFont="1" applyBorder="1" applyAlignment="1"/>
    <xf numFmtId="166" fontId="7" fillId="0" borderId="0" xfId="0" applyNumberFormat="1" applyFont="1" applyBorder="1" applyAlignment="1"/>
    <xf numFmtId="166" fontId="7" fillId="0" borderId="15" xfId="0" applyNumberFormat="1" applyFont="1" applyBorder="1" applyAlignment="1"/>
    <xf numFmtId="0" fontId="7" fillId="0" borderId="0" xfId="0" applyFont="1" applyAlignment="1">
      <alignment horizontal="left"/>
    </xf>
    <xf numFmtId="0" fontId="7" fillId="0" borderId="0" xfId="0" applyFont="1" applyAlignment="1">
      <alignment horizontal="center"/>
    </xf>
    <xf numFmtId="167" fontId="7" fillId="0" borderId="0" xfId="0" applyNumberFormat="1" applyFont="1" applyAlignment="1">
      <alignment vertical="center"/>
    </xf>
    <xf numFmtId="0" fontId="6" fillId="0" borderId="0" xfId="0" applyFont="1" applyBorder="1" applyAlignment="1">
      <alignment horizontal="left"/>
    </xf>
    <xf numFmtId="0" fontId="0" fillId="0" borderId="25" xfId="0" applyFont="1" applyBorder="1" applyAlignment="1" applyProtection="1">
      <alignment horizontal="center" vertical="center"/>
      <protection locked="0"/>
    </xf>
    <xf numFmtId="49" fontId="0" fillId="0" borderId="25" xfId="0" applyNumberFormat="1" applyFont="1" applyBorder="1" applyAlignment="1" applyProtection="1">
      <alignment horizontal="left" vertical="center" wrapText="1"/>
      <protection locked="0"/>
    </xf>
    <xf numFmtId="0" fontId="0" fillId="0" borderId="25" xfId="0" applyFont="1" applyBorder="1" applyAlignment="1" applyProtection="1">
      <alignment horizontal="center" vertical="center" wrapText="1"/>
      <protection locked="0"/>
    </xf>
    <xf numFmtId="167" fontId="0" fillId="0" borderId="25" xfId="0" applyNumberFormat="1" applyFont="1" applyBorder="1" applyAlignment="1" applyProtection="1">
      <alignment vertical="center"/>
      <protection locked="0"/>
    </xf>
    <xf numFmtId="167" fontId="0" fillId="4" borderId="25" xfId="0" applyNumberFormat="1" applyFont="1" applyFill="1" applyBorder="1" applyAlignment="1" applyProtection="1">
      <alignment vertical="center"/>
      <protection locked="0"/>
    </xf>
    <xf numFmtId="0" fontId="1" fillId="4" borderId="25" xfId="0" applyFont="1" applyFill="1" applyBorder="1" applyAlignment="1" applyProtection="1">
      <alignment horizontal="left" vertical="center"/>
      <protection locked="0"/>
    </xf>
    <xf numFmtId="166" fontId="1" fillId="0" borderId="0" xfId="0" applyNumberFormat="1" applyFont="1" applyBorder="1" applyAlignment="1">
      <alignment vertical="center"/>
    </xf>
    <xf numFmtId="166" fontId="1" fillId="0" borderId="15" xfId="0" applyNumberFormat="1" applyFont="1" applyBorder="1" applyAlignment="1">
      <alignment vertical="center"/>
    </xf>
    <xf numFmtId="167" fontId="0" fillId="0" borderId="0" xfId="0" applyNumberFormat="1" applyFont="1" applyAlignment="1">
      <alignment vertical="center"/>
    </xf>
    <xf numFmtId="0" fontId="33" fillId="0" borderId="25" xfId="0" applyFont="1" applyBorder="1" applyAlignment="1" applyProtection="1">
      <alignment horizontal="center" vertical="center"/>
      <protection locked="0"/>
    </xf>
    <xf numFmtId="49" fontId="33" fillId="0" borderId="25" xfId="0" applyNumberFormat="1" applyFont="1" applyBorder="1" applyAlignment="1" applyProtection="1">
      <alignment horizontal="left" vertical="center" wrapText="1"/>
      <protection locked="0"/>
    </xf>
    <xf numFmtId="0" fontId="33" fillId="0" borderId="25" xfId="0" applyFont="1" applyBorder="1" applyAlignment="1" applyProtection="1">
      <alignment horizontal="center" vertical="center" wrapText="1"/>
      <protection locked="0"/>
    </xf>
    <xf numFmtId="167" fontId="33" fillId="0" borderId="25" xfId="0" applyNumberFormat="1" applyFont="1" applyBorder="1" applyAlignment="1" applyProtection="1">
      <alignment vertical="center"/>
      <protection locked="0"/>
    </xf>
    <xf numFmtId="0" fontId="0" fillId="0" borderId="14" xfId="0" applyFont="1" applyBorder="1" applyAlignment="1">
      <alignment vertical="center"/>
    </xf>
    <xf numFmtId="0" fontId="0" fillId="4" borderId="25" xfId="0" applyFont="1" applyFill="1" applyBorder="1" applyAlignment="1" applyProtection="1">
      <alignment horizontal="center" vertical="center"/>
      <protection locked="0"/>
    </xf>
    <xf numFmtId="49" fontId="0" fillId="4" borderId="25" xfId="0" applyNumberFormat="1" applyFont="1" applyFill="1" applyBorder="1" applyAlignment="1" applyProtection="1">
      <alignment horizontal="left" vertical="center" wrapText="1"/>
      <protection locked="0"/>
    </xf>
    <xf numFmtId="0" fontId="0" fillId="4" borderId="25"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protection locked="0"/>
    </xf>
    <xf numFmtId="0" fontId="22" fillId="0" borderId="11" xfId="0" applyFont="1" applyBorder="1" applyAlignment="1">
      <alignment horizontal="center" vertical="center"/>
    </xf>
    <xf numFmtId="0" fontId="22" fillId="0" borderId="12" xfId="0" applyFont="1" applyBorder="1" applyAlignment="1">
      <alignment horizontal="left" vertical="center"/>
    </xf>
    <xf numFmtId="0" fontId="1" fillId="0" borderId="14" xfId="0" applyFont="1" applyBorder="1" applyAlignment="1">
      <alignment horizontal="left" vertical="center"/>
    </xf>
    <xf numFmtId="0" fontId="1" fillId="0" borderId="0" xfId="0" applyFont="1" applyBorder="1" applyAlignment="1">
      <alignment horizontal="left" vertical="center"/>
    </xf>
    <xf numFmtId="0" fontId="2" fillId="0" borderId="0" xfId="0" applyFont="1" applyBorder="1" applyAlignment="1">
      <alignment vertical="center"/>
    </xf>
    <xf numFmtId="0" fontId="2" fillId="6" borderId="9" xfId="0" applyFont="1" applyFill="1" applyBorder="1" applyAlignment="1">
      <alignment horizontal="center" vertical="center"/>
    </xf>
    <xf numFmtId="0" fontId="2" fillId="6" borderId="9" xfId="0" applyFont="1" applyFill="1" applyBorder="1" applyAlignment="1">
      <alignment horizontal="left" vertical="center"/>
    </xf>
    <xf numFmtId="0" fontId="2" fillId="6" borderId="10" xfId="0" applyFont="1" applyFill="1" applyBorder="1" applyAlignment="1">
      <alignment horizontal="left" vertical="center"/>
    </xf>
    <xf numFmtId="0" fontId="6" fillId="4" borderId="0" xfId="0" applyFont="1" applyFill="1" applyBorder="1" applyAlignment="1" applyProtection="1">
      <alignment horizontal="left" vertical="center"/>
      <protection locked="0"/>
    </xf>
    <xf numFmtId="0" fontId="6" fillId="0" borderId="0" xfId="0" applyFont="1" applyBorder="1" applyAlignment="1">
      <alignment horizontal="left" vertical="center"/>
    </xf>
    <xf numFmtId="4" fontId="6" fillId="4" borderId="0" xfId="0" applyNumberFormat="1" applyFont="1" applyFill="1" applyBorder="1" applyAlignment="1" applyProtection="1">
      <alignment vertical="center"/>
      <protection locked="0"/>
    </xf>
    <xf numFmtId="4" fontId="6" fillId="0" borderId="0" xfId="0" applyNumberFormat="1" applyFont="1" applyBorder="1" applyAlignment="1">
      <alignment vertical="center"/>
    </xf>
    <xf numFmtId="0" fontId="26" fillId="0" borderId="0" xfId="0" applyFont="1" applyBorder="1" applyAlignment="1">
      <alignment horizontal="left" vertical="center" wrapText="1"/>
    </xf>
    <xf numFmtId="0" fontId="13" fillId="0" borderId="0" xfId="0" applyFont="1" applyBorder="1" applyAlignment="1">
      <alignment horizontal="center" vertical="center"/>
    </xf>
    <xf numFmtId="0" fontId="1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vertical="center"/>
    </xf>
    <xf numFmtId="0" fontId="2" fillId="6" borderId="8" xfId="0" applyFont="1" applyFill="1" applyBorder="1" applyAlignment="1">
      <alignment horizontal="center" vertical="center"/>
    </xf>
    <xf numFmtId="4" fontId="16" fillId="0" borderId="0" xfId="0" applyNumberFormat="1" applyFont="1" applyBorder="1" applyAlignment="1">
      <alignment vertical="center"/>
    </xf>
    <xf numFmtId="0" fontId="1" fillId="0" borderId="0" xfId="0" applyFont="1" applyBorder="1" applyAlignment="1">
      <alignment vertical="center"/>
    </xf>
    <xf numFmtId="164" fontId="1" fillId="0" borderId="0" xfId="0" applyNumberFormat="1" applyFont="1" applyBorder="1" applyAlignment="1">
      <alignment vertical="center"/>
    </xf>
    <xf numFmtId="0" fontId="3" fillId="5" borderId="9" xfId="0" applyFont="1" applyFill="1" applyBorder="1" applyAlignment="1">
      <alignment horizontal="left" vertical="center"/>
    </xf>
    <xf numFmtId="0" fontId="0" fillId="5" borderId="9" xfId="0" applyFont="1" applyFill="1" applyBorder="1" applyAlignment="1">
      <alignment vertical="center"/>
    </xf>
    <xf numFmtId="4" fontId="3" fillId="5" borderId="9" xfId="0" applyNumberFormat="1" applyFont="1" applyFill="1" applyBorder="1" applyAlignment="1">
      <alignment vertical="center"/>
    </xf>
    <xf numFmtId="0" fontId="0" fillId="5" borderId="10" xfId="0" applyFont="1" applyFill="1" applyBorder="1" applyAlignment="1">
      <alignment vertical="center"/>
    </xf>
    <xf numFmtId="4" fontId="23" fillId="0" borderId="0" xfId="0" applyNumberFormat="1" applyFont="1" applyBorder="1" applyAlignment="1">
      <alignment horizontal="right" vertical="center"/>
    </xf>
    <xf numFmtId="4" fontId="23" fillId="0" borderId="0" xfId="0" applyNumberFormat="1" applyFont="1" applyBorder="1" applyAlignment="1">
      <alignment vertical="center"/>
    </xf>
    <xf numFmtId="4" fontId="23" fillId="6" borderId="0" xfId="0" applyNumberFormat="1" applyFont="1" applyFill="1" applyBorder="1" applyAlignment="1">
      <alignment vertical="center"/>
    </xf>
    <xf numFmtId="4" fontId="27" fillId="0" borderId="0" xfId="0" applyNumberFormat="1" applyFont="1" applyBorder="1" applyAlignment="1">
      <alignment vertical="center"/>
    </xf>
    <xf numFmtId="0" fontId="27" fillId="0" borderId="0" xfId="0" applyFont="1" applyBorder="1" applyAlignment="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3" borderId="0" xfId="0" applyFont="1" applyFill="1" applyAlignment="1">
      <alignment horizontal="center" vertical="center"/>
    </xf>
    <xf numFmtId="0" fontId="0" fillId="0" borderId="0" xfId="0"/>
    <xf numFmtId="0" fontId="2" fillId="0" borderId="0" xfId="0" applyFont="1" applyBorder="1" applyAlignment="1">
      <alignment horizontal="left" vertical="center"/>
    </xf>
    <xf numFmtId="0" fontId="0" fillId="0" borderId="0" xfId="0" applyBorder="1"/>
    <xf numFmtId="0" fontId="3" fillId="0" borderId="0" xfId="0" applyFont="1" applyBorder="1" applyAlignment="1">
      <alignment horizontal="left" vertical="top" wrapText="1"/>
    </xf>
    <xf numFmtId="0" fontId="16" fillId="0" borderId="0" xfId="0" applyFont="1" applyAlignment="1">
      <alignment horizontal="left" vertical="center" wrapText="1"/>
    </xf>
    <xf numFmtId="0" fontId="16" fillId="0" borderId="0" xfId="0" applyFont="1" applyAlignment="1">
      <alignment horizontal="left" vertical="center"/>
    </xf>
    <xf numFmtId="49" fontId="2" fillId="4" borderId="0" xfId="0" applyNumberFormat="1" applyFont="1" applyFill="1" applyBorder="1" applyAlignment="1" applyProtection="1">
      <alignment horizontal="left" vertical="center"/>
      <protection locked="0"/>
    </xf>
    <xf numFmtId="49" fontId="2" fillId="0" borderId="0" xfId="0" applyNumberFormat="1" applyFont="1" applyBorder="1" applyAlignment="1">
      <alignment horizontal="left" vertical="center"/>
    </xf>
    <xf numFmtId="0" fontId="2" fillId="0" borderId="0" xfId="0" applyFont="1" applyBorder="1" applyAlignment="1">
      <alignment horizontal="left" vertical="center" wrapText="1"/>
    </xf>
    <xf numFmtId="4" fontId="9" fillId="0" borderId="0" xfId="0" applyNumberFormat="1" applyFont="1" applyBorder="1" applyAlignment="1">
      <alignment vertical="center"/>
    </xf>
    <xf numFmtId="4" fontId="18" fillId="0" borderId="7" xfId="0" applyNumberFormat="1" applyFont="1" applyBorder="1" applyAlignment="1">
      <alignment vertical="center"/>
    </xf>
    <xf numFmtId="0" fontId="0" fillId="0" borderId="7" xfId="0" applyFont="1" applyBorder="1" applyAlignment="1">
      <alignment vertical="center"/>
    </xf>
    <xf numFmtId="0" fontId="2" fillId="4" borderId="0" xfId="0" applyFont="1" applyFill="1" applyBorder="1" applyAlignment="1" applyProtection="1">
      <alignment horizontal="left" vertical="center"/>
      <protection locked="0"/>
    </xf>
    <xf numFmtId="0" fontId="2" fillId="4" borderId="0" xfId="0" applyFont="1" applyFill="1" applyBorder="1" applyAlignment="1">
      <alignment horizontal="left" vertical="center"/>
    </xf>
    <xf numFmtId="0" fontId="35" fillId="0" borderId="0" xfId="0" applyFont="1" applyAlignment="1">
      <alignment wrapText="1"/>
    </xf>
    <xf numFmtId="0" fontId="0" fillId="0" borderId="0" xfId="0" applyAlignment="1">
      <alignment wrapText="1"/>
    </xf>
    <xf numFmtId="0" fontId="11" fillId="2" borderId="0" xfId="1" applyFont="1" applyFill="1" applyAlignment="1" applyProtection="1">
      <alignment horizontal="center" vertical="center"/>
    </xf>
    <xf numFmtId="0" fontId="15" fillId="0" borderId="0" xfId="0" applyFont="1" applyBorder="1" applyAlignment="1">
      <alignment horizontal="left" vertical="center" wrapText="1"/>
    </xf>
    <xf numFmtId="0" fontId="15" fillId="0" borderId="0" xfId="0" applyFont="1" applyBorder="1" applyAlignment="1">
      <alignment horizontal="left" vertical="center"/>
    </xf>
    <xf numFmtId="0" fontId="0" fillId="0" borderId="0" xfId="0" applyFont="1" applyBorder="1" applyAlignment="1">
      <alignment vertical="center"/>
    </xf>
    <xf numFmtId="165" fontId="2" fillId="4" borderId="0" xfId="0" applyNumberFormat="1" applyFont="1" applyFill="1" applyBorder="1" applyAlignment="1" applyProtection="1">
      <alignment horizontal="left" vertical="center"/>
      <protection locked="0"/>
    </xf>
    <xf numFmtId="165" fontId="2" fillId="0" borderId="0" xfId="0" applyNumberFormat="1" applyFont="1" applyBorder="1" applyAlignment="1">
      <alignment horizontal="left" vertical="center"/>
    </xf>
    <xf numFmtId="167" fontId="0" fillId="0" borderId="25" xfId="0" applyNumberFormat="1" applyFont="1" applyBorder="1" applyAlignment="1">
      <alignment vertical="center"/>
    </xf>
    <xf numFmtId="167" fontId="5" fillId="0" borderId="23" xfId="0" applyNumberFormat="1" applyFont="1" applyBorder="1" applyAlignment="1"/>
    <xf numFmtId="167" fontId="5" fillId="0" borderId="23" xfId="0" applyNumberFormat="1" applyFont="1" applyBorder="1" applyAlignment="1">
      <alignment vertical="center"/>
    </xf>
    <xf numFmtId="167" fontId="0" fillId="0" borderId="25" xfId="0" applyNumberFormat="1" applyFont="1" applyBorder="1" applyAlignment="1" applyProtection="1">
      <alignment vertical="center"/>
      <protection locked="0"/>
    </xf>
    <xf numFmtId="167" fontId="6" fillId="0" borderId="23" xfId="0" applyNumberFormat="1" applyFont="1" applyBorder="1" applyAlignment="1"/>
    <xf numFmtId="167" fontId="6" fillId="0" borderId="23" xfId="0" applyNumberFormat="1" applyFont="1" applyBorder="1" applyAlignment="1">
      <alignment vertical="center"/>
    </xf>
    <xf numFmtId="0" fontId="33" fillId="0" borderId="25"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4" borderId="25" xfId="0" applyFont="1" applyFill="1" applyBorder="1" applyAlignment="1" applyProtection="1">
      <alignment horizontal="left" vertical="center" wrapText="1"/>
      <protection locked="0"/>
    </xf>
    <xf numFmtId="167" fontId="33" fillId="4" borderId="25" xfId="0" applyNumberFormat="1" applyFont="1" applyFill="1" applyBorder="1" applyAlignment="1" applyProtection="1">
      <alignment vertical="center"/>
      <protection locked="0"/>
    </xf>
    <xf numFmtId="167" fontId="33" fillId="0" borderId="25" xfId="0" applyNumberFormat="1" applyFont="1" applyBorder="1" applyAlignment="1" applyProtection="1">
      <alignment vertical="center"/>
      <protection locked="0"/>
    </xf>
    <xf numFmtId="167" fontId="5" fillId="0" borderId="12" xfId="0" applyNumberFormat="1" applyFont="1" applyBorder="1" applyAlignment="1"/>
    <xf numFmtId="167" fontId="5" fillId="0" borderId="12" xfId="0" applyNumberFormat="1" applyFont="1" applyBorder="1" applyAlignment="1">
      <alignment vertical="center"/>
    </xf>
    <xf numFmtId="167" fontId="0" fillId="4" borderId="25" xfId="0" applyNumberFormat="1" applyFont="1" applyFill="1" applyBorder="1" applyAlignment="1" applyProtection="1">
      <alignment vertical="center"/>
      <protection locked="0"/>
    </xf>
    <xf numFmtId="167" fontId="6" fillId="0" borderId="17" xfId="0" applyNumberFormat="1" applyFont="1" applyBorder="1" applyAlignment="1"/>
    <xf numFmtId="167" fontId="6" fillId="0" borderId="17" xfId="0" applyNumberFormat="1" applyFont="1" applyBorder="1" applyAlignment="1">
      <alignment vertical="center"/>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167" fontId="23" fillId="0" borderId="12" xfId="0" applyNumberFormat="1" applyFont="1" applyBorder="1" applyAlignment="1"/>
    <xf numFmtId="167" fontId="3" fillId="0" borderId="12" xfId="0" applyNumberFormat="1" applyFont="1" applyBorder="1" applyAlignment="1">
      <alignment vertical="center"/>
    </xf>
    <xf numFmtId="167" fontId="5" fillId="0" borderId="0" xfId="0" applyNumberFormat="1" applyFont="1" applyBorder="1" applyAlignment="1"/>
    <xf numFmtId="167" fontId="5" fillId="0" borderId="0" xfId="0" applyNumberFormat="1" applyFont="1" applyBorder="1" applyAlignment="1">
      <alignment vertical="center"/>
    </xf>
    <xf numFmtId="0" fontId="6" fillId="0" borderId="0" xfId="0" applyFont="1" applyBorder="1" applyAlignment="1">
      <alignment vertical="center"/>
    </xf>
    <xf numFmtId="4" fontId="5" fillId="0" borderId="0" xfId="0" applyNumberFormat="1" applyFont="1" applyBorder="1" applyAlignment="1">
      <alignment vertical="center"/>
    </xf>
    <xf numFmtId="0" fontId="5" fillId="0" borderId="0" xfId="0" applyFont="1" applyBorder="1" applyAlignment="1">
      <alignment vertical="center"/>
    </xf>
    <xf numFmtId="4" fontId="29" fillId="0" borderId="0" xfId="0" applyNumberFormat="1" applyFont="1" applyBorder="1" applyAlignment="1">
      <alignment vertical="center"/>
    </xf>
    <xf numFmtId="4" fontId="30" fillId="0" borderId="0" xfId="0" applyNumberFormat="1" applyFont="1" applyBorder="1" applyAlignment="1">
      <alignment vertical="center"/>
    </xf>
    <xf numFmtId="0" fontId="6" fillId="0" borderId="0" xfId="0" applyFont="1" applyBorder="1" applyAlignment="1" applyProtection="1">
      <alignment horizontal="left" vertical="center"/>
      <protection locked="0"/>
    </xf>
    <xf numFmtId="4" fontId="6" fillId="0" borderId="0" xfId="0" applyNumberFormat="1" applyFont="1" applyBorder="1" applyAlignment="1" applyProtection="1">
      <alignment vertical="center"/>
      <protection locked="0"/>
    </xf>
    <xf numFmtId="0" fontId="2" fillId="6" borderId="0" xfId="0" applyFont="1" applyFill="1" applyBorder="1" applyAlignment="1">
      <alignment horizontal="center" vertical="center"/>
    </xf>
    <xf numFmtId="0" fontId="0" fillId="6" borderId="0" xfId="0" applyFont="1" applyFill="1" applyBorder="1" applyAlignment="1">
      <alignment vertical="center"/>
    </xf>
    <xf numFmtId="4" fontId="18" fillId="0" borderId="0" xfId="0" applyNumberFormat="1" applyFont="1" applyBorder="1" applyAlignment="1">
      <alignment vertical="center"/>
    </xf>
    <xf numFmtId="4" fontId="1" fillId="0" borderId="0" xfId="0" applyNumberFormat="1" applyFont="1" applyBorder="1" applyAlignment="1">
      <alignment vertical="center"/>
    </xf>
    <xf numFmtId="4" fontId="3" fillId="6" borderId="9" xfId="0" applyNumberFormat="1" applyFont="1" applyFill="1" applyBorder="1" applyAlignment="1">
      <alignment vertical="center"/>
    </xf>
    <xf numFmtId="4" fontId="3" fillId="6" borderId="10" xfId="0" applyNumberFormat="1" applyFont="1" applyFill="1" applyBorder="1" applyAlignment="1">
      <alignment vertical="center"/>
    </xf>
    <xf numFmtId="14" fontId="2" fillId="4" borderId="0" xfId="0" applyNumberFormat="1" applyFont="1" applyFill="1" applyBorder="1" applyAlignment="1" applyProtection="1">
      <alignment horizontal="left" vertical="center"/>
      <protection locked="0"/>
    </xf>
  </cellXfs>
  <cellStyles count="2">
    <cellStyle name="Hypertextové prepojenie" xfId="1" builtinId="8"/>
    <cellStyle name="Normálne"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kros.sk/cenkros-ocenovanie-a-riadenie-stavebnej-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kros.sk/cenkros-ocenovanie-a-riadenie-stavebnej-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kros.sk/cenkros-ocenovanie-a-riadenie-stavebnej-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s://www.kros.sk/"/>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s://www.kros.sk/"/>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s://www.kros.sk/"/>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98"/>
  <sheetViews>
    <sheetView showGridLines="0" workbookViewId="0">
      <pane ySplit="1" topLeftCell="A2" activePane="bottomLeft" state="frozen"/>
      <selection pane="bottomLeft" activeCell="AN9" sqref="AN9"/>
    </sheetView>
  </sheetViews>
  <sheetFormatPr defaultRowHeight="13.5"/>
  <cols>
    <col min="1" max="1" width="8.33203125" customWidth="1"/>
    <col min="2" max="2" width="1.6640625" customWidth="1"/>
    <col min="3" max="3" width="4.1640625" customWidth="1"/>
    <col min="4" max="33" width="2.5" customWidth="1"/>
    <col min="34" max="34" width="3.33203125" customWidth="1"/>
    <col min="35" max="37" width="2.5" customWidth="1"/>
    <col min="38" max="38" width="8.33203125" customWidth="1"/>
    <col min="39" max="39" width="3.33203125" customWidth="1"/>
    <col min="40" max="40" width="13.33203125" customWidth="1"/>
    <col min="41" max="41" width="7.5" customWidth="1"/>
    <col min="42" max="42" width="4.1640625" customWidth="1"/>
    <col min="43" max="43" width="1.6640625" customWidth="1"/>
    <col min="44" max="44" width="13.6640625" customWidth="1"/>
    <col min="45" max="46" width="25.83203125" hidden="1" customWidth="1"/>
    <col min="47" max="47" width="25" hidden="1" customWidth="1"/>
    <col min="48" max="52" width="21.6640625" hidden="1" customWidth="1"/>
    <col min="53" max="53" width="19.1640625" hidden="1" customWidth="1"/>
    <col min="54" max="54" width="25" hidden="1" customWidth="1"/>
    <col min="55" max="56" width="19.1640625" hidden="1" customWidth="1"/>
    <col min="57" max="57" width="66.5" customWidth="1"/>
    <col min="71" max="89" width="9.33203125" hidden="1"/>
  </cols>
  <sheetData>
    <row r="1" spans="1:73" ht="21.4" customHeight="1">
      <c r="A1" s="10" t="s">
        <v>0</v>
      </c>
      <c r="B1" s="11"/>
      <c r="C1" s="11"/>
      <c r="D1" s="12" t="s">
        <v>1</v>
      </c>
      <c r="E1" s="11"/>
      <c r="F1" s="11"/>
      <c r="G1" s="11"/>
      <c r="H1" s="11"/>
      <c r="I1" s="11"/>
      <c r="J1" s="11"/>
      <c r="K1" s="13" t="s">
        <v>2</v>
      </c>
      <c r="L1" s="13"/>
      <c r="M1" s="13"/>
      <c r="N1" s="13"/>
      <c r="O1" s="13"/>
      <c r="P1" s="13"/>
      <c r="Q1" s="13"/>
      <c r="R1" s="13"/>
      <c r="S1" s="13"/>
      <c r="T1" s="11"/>
      <c r="U1" s="11"/>
      <c r="V1" s="11"/>
      <c r="W1" s="13" t="s">
        <v>3</v>
      </c>
      <c r="X1" s="13"/>
      <c r="Y1" s="13"/>
      <c r="Z1" s="13"/>
      <c r="AA1" s="13"/>
      <c r="AB1" s="13"/>
      <c r="AC1" s="13"/>
      <c r="AD1" s="13"/>
      <c r="AE1" s="13"/>
      <c r="AF1" s="13"/>
      <c r="AG1" s="11"/>
      <c r="AH1" s="11"/>
      <c r="AI1" s="14"/>
      <c r="AJ1" s="14"/>
      <c r="AK1" s="14"/>
      <c r="AL1" s="14"/>
      <c r="AM1" s="14"/>
      <c r="AN1" s="14"/>
      <c r="AO1" s="14"/>
      <c r="AP1" s="14"/>
      <c r="AQ1" s="14"/>
      <c r="AR1" s="14"/>
      <c r="AS1" s="14"/>
      <c r="AT1" s="14"/>
      <c r="AU1" s="14"/>
      <c r="AV1" s="14"/>
      <c r="AW1" s="14"/>
      <c r="AX1" s="14"/>
      <c r="AY1" s="14"/>
      <c r="AZ1" s="14"/>
      <c r="BA1" s="15" t="s">
        <v>4</v>
      </c>
      <c r="BB1" s="15" t="s">
        <v>5</v>
      </c>
      <c r="BC1" s="14"/>
      <c r="BD1" s="14"/>
      <c r="BE1" s="14"/>
      <c r="BF1" s="14"/>
      <c r="BG1" s="14"/>
      <c r="BH1" s="14"/>
      <c r="BI1" s="14"/>
      <c r="BJ1" s="14"/>
      <c r="BK1" s="14"/>
      <c r="BL1" s="14"/>
      <c r="BM1" s="14"/>
      <c r="BN1" s="14"/>
      <c r="BO1" s="14"/>
      <c r="BP1" s="14"/>
      <c r="BQ1" s="14"/>
      <c r="BR1" s="14"/>
      <c r="BT1" s="16" t="s">
        <v>6</v>
      </c>
      <c r="BU1" s="16" t="s">
        <v>6</v>
      </c>
    </row>
    <row r="2" spans="1:73" ht="36.950000000000003" customHeight="1">
      <c r="C2" s="207" t="s">
        <v>7</v>
      </c>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R2" s="209" t="s">
        <v>8</v>
      </c>
      <c r="AS2" s="210"/>
      <c r="AT2" s="210"/>
      <c r="AU2" s="210"/>
      <c r="AV2" s="210"/>
      <c r="AW2" s="210"/>
      <c r="AX2" s="210"/>
      <c r="AY2" s="210"/>
      <c r="AZ2" s="210"/>
      <c r="BA2" s="210"/>
      <c r="BB2" s="210"/>
      <c r="BC2" s="210"/>
      <c r="BD2" s="210"/>
      <c r="BE2" s="210"/>
      <c r="BS2" s="18" t="s">
        <v>9</v>
      </c>
      <c r="BT2" s="18" t="s">
        <v>10</v>
      </c>
    </row>
    <row r="3" spans="1:73" ht="6.95" customHeight="1">
      <c r="B3" s="19"/>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1"/>
      <c r="BS3" s="18" t="s">
        <v>9</v>
      </c>
      <c r="BT3" s="18" t="s">
        <v>10</v>
      </c>
    </row>
    <row r="4" spans="1:73" ht="36.950000000000003" customHeight="1">
      <c r="B4" s="22"/>
      <c r="C4" s="190" t="s">
        <v>11</v>
      </c>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23"/>
      <c r="AS4" s="17" t="s">
        <v>12</v>
      </c>
      <c r="BE4" s="24" t="s">
        <v>13</v>
      </c>
      <c r="BS4" s="18" t="s">
        <v>9</v>
      </c>
    </row>
    <row r="5" spans="1:73" ht="14.45" customHeight="1">
      <c r="B5" s="22"/>
      <c r="C5" s="25"/>
      <c r="D5" s="26" t="s">
        <v>14</v>
      </c>
      <c r="E5" s="25"/>
      <c r="F5" s="25"/>
      <c r="G5" s="25"/>
      <c r="H5" s="25"/>
      <c r="I5" s="25"/>
      <c r="J5" s="25"/>
      <c r="K5" s="211" t="s">
        <v>15</v>
      </c>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5"/>
      <c r="AQ5" s="23"/>
      <c r="BE5" s="214" t="s">
        <v>16</v>
      </c>
      <c r="BS5" s="18" t="s">
        <v>9</v>
      </c>
    </row>
    <row r="6" spans="1:73" ht="36.950000000000003" customHeight="1">
      <c r="B6" s="22"/>
      <c r="C6" s="25"/>
      <c r="D6" s="28" t="s">
        <v>17</v>
      </c>
      <c r="E6" s="25"/>
      <c r="F6" s="25"/>
      <c r="G6" s="25"/>
      <c r="H6" s="25"/>
      <c r="I6" s="25"/>
      <c r="J6" s="25"/>
      <c r="K6" s="213" t="s">
        <v>18</v>
      </c>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5"/>
      <c r="AQ6" s="23"/>
      <c r="BE6" s="215"/>
      <c r="BS6" s="18" t="s">
        <v>9</v>
      </c>
    </row>
    <row r="7" spans="1:73" ht="14.45" customHeight="1">
      <c r="B7" s="22"/>
      <c r="C7" s="25"/>
      <c r="D7" s="29" t="s">
        <v>19</v>
      </c>
      <c r="E7" s="25"/>
      <c r="F7" s="25"/>
      <c r="G7" s="25"/>
      <c r="H7" s="25"/>
      <c r="I7" s="25"/>
      <c r="J7" s="25"/>
      <c r="K7" s="27" t="s">
        <v>5</v>
      </c>
      <c r="L7" s="25"/>
      <c r="M7" s="25"/>
      <c r="N7" s="25"/>
      <c r="O7" s="25"/>
      <c r="P7" s="25"/>
      <c r="Q7" s="25"/>
      <c r="R7" s="25"/>
      <c r="S7" s="25"/>
      <c r="T7" s="25"/>
      <c r="U7" s="25"/>
      <c r="V7" s="25"/>
      <c r="W7" s="25"/>
      <c r="X7" s="25"/>
      <c r="Y7" s="25"/>
      <c r="Z7" s="25"/>
      <c r="AA7" s="25"/>
      <c r="AB7" s="25"/>
      <c r="AC7" s="25"/>
      <c r="AD7" s="25"/>
      <c r="AE7" s="25"/>
      <c r="AF7" s="25"/>
      <c r="AG7" s="25"/>
      <c r="AH7" s="25"/>
      <c r="AI7" s="25"/>
      <c r="AJ7" s="25"/>
      <c r="AK7" s="29" t="s">
        <v>20</v>
      </c>
      <c r="AL7" s="25"/>
      <c r="AM7" s="25"/>
      <c r="AN7" s="27" t="s">
        <v>5</v>
      </c>
      <c r="AO7" s="25"/>
      <c r="AP7" s="25"/>
      <c r="AQ7" s="23"/>
      <c r="BE7" s="215"/>
      <c r="BS7" s="18" t="s">
        <v>9</v>
      </c>
    </row>
    <row r="8" spans="1:73" ht="14.45" customHeight="1">
      <c r="B8" s="22"/>
      <c r="C8" s="25"/>
      <c r="D8" s="29" t="s">
        <v>21</v>
      </c>
      <c r="E8" s="25"/>
      <c r="F8" s="25"/>
      <c r="G8" s="25"/>
      <c r="H8" s="25"/>
      <c r="I8" s="25"/>
      <c r="J8" s="25"/>
      <c r="K8" s="27" t="s">
        <v>22</v>
      </c>
      <c r="L8" s="25"/>
      <c r="M8" s="25"/>
      <c r="N8" s="25"/>
      <c r="O8" s="25"/>
      <c r="P8" s="25"/>
      <c r="Q8" s="25"/>
      <c r="R8" s="25"/>
      <c r="S8" s="25"/>
      <c r="T8" s="25"/>
      <c r="U8" s="25"/>
      <c r="V8" s="25"/>
      <c r="W8" s="25"/>
      <c r="X8" s="25"/>
      <c r="Y8" s="25"/>
      <c r="Z8" s="25"/>
      <c r="AA8" s="25"/>
      <c r="AB8" s="25"/>
      <c r="AC8" s="25"/>
      <c r="AD8" s="25"/>
      <c r="AE8" s="25"/>
      <c r="AF8" s="25"/>
      <c r="AG8" s="25"/>
      <c r="AH8" s="25"/>
      <c r="AI8" s="25"/>
      <c r="AJ8" s="25"/>
      <c r="AK8" s="29" t="s">
        <v>23</v>
      </c>
      <c r="AL8" s="25"/>
      <c r="AM8" s="25"/>
      <c r="AN8" s="267">
        <v>43241</v>
      </c>
      <c r="AO8" s="25"/>
      <c r="AP8" s="25"/>
      <c r="AQ8" s="23"/>
      <c r="BE8" s="215"/>
      <c r="BS8" s="18" t="s">
        <v>9</v>
      </c>
    </row>
    <row r="9" spans="1:73" ht="14.45" customHeight="1">
      <c r="B9" s="22"/>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3"/>
      <c r="BE9" s="215"/>
      <c r="BS9" s="18" t="s">
        <v>9</v>
      </c>
    </row>
    <row r="10" spans="1:73" ht="14.45" customHeight="1">
      <c r="B10" s="22"/>
      <c r="C10" s="25"/>
      <c r="D10" s="29" t="s">
        <v>24</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9" t="s">
        <v>25</v>
      </c>
      <c r="AL10" s="25"/>
      <c r="AM10" s="25"/>
      <c r="AN10" s="27" t="s">
        <v>26</v>
      </c>
      <c r="AO10" s="25"/>
      <c r="AP10" s="25"/>
      <c r="AQ10" s="23"/>
      <c r="BE10" s="215"/>
      <c r="BS10" s="18" t="s">
        <v>9</v>
      </c>
    </row>
    <row r="11" spans="1:73" ht="18.399999999999999" customHeight="1">
      <c r="B11" s="22"/>
      <c r="C11" s="25"/>
      <c r="D11" s="25"/>
      <c r="E11" s="27" t="s">
        <v>27</v>
      </c>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9" t="s">
        <v>28</v>
      </c>
      <c r="AL11" s="25"/>
      <c r="AM11" s="25"/>
      <c r="AN11" s="27" t="s">
        <v>5</v>
      </c>
      <c r="AO11" s="25"/>
      <c r="AP11" s="25"/>
      <c r="AQ11" s="23"/>
      <c r="BE11" s="215"/>
      <c r="BS11" s="18" t="s">
        <v>9</v>
      </c>
    </row>
    <row r="12" spans="1:73" ht="6.95" customHeight="1">
      <c r="B12" s="22"/>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3"/>
      <c r="BE12" s="215"/>
      <c r="BS12" s="18" t="s">
        <v>9</v>
      </c>
    </row>
    <row r="13" spans="1:73" ht="14.45" customHeight="1">
      <c r="B13" s="22"/>
      <c r="C13" s="25"/>
      <c r="D13" s="29" t="s">
        <v>29</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9" t="s">
        <v>25</v>
      </c>
      <c r="AL13" s="25"/>
      <c r="AM13" s="25"/>
      <c r="AN13" s="30" t="s">
        <v>30</v>
      </c>
      <c r="AO13" s="25"/>
      <c r="AP13" s="25"/>
      <c r="AQ13" s="23"/>
      <c r="BE13" s="215"/>
      <c r="BS13" s="18" t="s">
        <v>9</v>
      </c>
    </row>
    <row r="14" spans="1:73" ht="15">
      <c r="B14" s="22"/>
      <c r="C14" s="25"/>
      <c r="D14" s="25"/>
      <c r="E14" s="216" t="s">
        <v>30</v>
      </c>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9" t="s">
        <v>28</v>
      </c>
      <c r="AL14" s="25"/>
      <c r="AM14" s="25"/>
      <c r="AN14" s="30" t="s">
        <v>30</v>
      </c>
      <c r="AO14" s="25"/>
      <c r="AP14" s="25"/>
      <c r="AQ14" s="23"/>
      <c r="BE14" s="215"/>
      <c r="BS14" s="18" t="s">
        <v>9</v>
      </c>
    </row>
    <row r="15" spans="1:73" ht="6.95" customHeight="1">
      <c r="B15" s="22"/>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3"/>
      <c r="BE15" s="215"/>
      <c r="BS15" s="18" t="s">
        <v>6</v>
      </c>
    </row>
    <row r="16" spans="1:73" ht="14.45" customHeight="1">
      <c r="B16" s="22"/>
      <c r="C16" s="25"/>
      <c r="D16" s="29" t="s">
        <v>31</v>
      </c>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9" t="s">
        <v>25</v>
      </c>
      <c r="AL16" s="25"/>
      <c r="AM16" s="25"/>
      <c r="AN16" s="27" t="s">
        <v>5</v>
      </c>
      <c r="AO16" s="25"/>
      <c r="AP16" s="25"/>
      <c r="AQ16" s="23"/>
      <c r="BE16" s="215"/>
      <c r="BS16" s="18" t="s">
        <v>6</v>
      </c>
    </row>
    <row r="17" spans="2:71" ht="18.399999999999999" customHeight="1">
      <c r="B17" s="22"/>
      <c r="C17" s="25"/>
      <c r="D17" s="25"/>
      <c r="E17" s="27" t="s">
        <v>32</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9" t="s">
        <v>28</v>
      </c>
      <c r="AL17" s="25"/>
      <c r="AM17" s="25"/>
      <c r="AN17" s="27" t="s">
        <v>5</v>
      </c>
      <c r="AO17" s="25"/>
      <c r="AP17" s="25"/>
      <c r="AQ17" s="23"/>
      <c r="BE17" s="215"/>
      <c r="BS17" s="18" t="s">
        <v>33</v>
      </c>
    </row>
    <row r="18" spans="2:71" ht="6.95" customHeight="1">
      <c r="B18" s="22"/>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3"/>
      <c r="BE18" s="215"/>
      <c r="BS18" s="18" t="s">
        <v>34</v>
      </c>
    </row>
    <row r="19" spans="2:71" ht="14.45" customHeight="1">
      <c r="B19" s="22"/>
      <c r="C19" s="25"/>
      <c r="D19" s="29" t="s">
        <v>35</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9" t="s">
        <v>25</v>
      </c>
      <c r="AL19" s="25"/>
      <c r="AM19" s="25"/>
      <c r="AN19" s="27" t="s">
        <v>5</v>
      </c>
      <c r="AO19" s="25"/>
      <c r="AP19" s="25"/>
      <c r="AQ19" s="23"/>
      <c r="BE19" s="215"/>
      <c r="BS19" s="18" t="s">
        <v>34</v>
      </c>
    </row>
    <row r="20" spans="2:71" ht="18.399999999999999" customHeight="1">
      <c r="B20" s="22"/>
      <c r="C20" s="25"/>
      <c r="D20" s="25"/>
      <c r="E20" s="27" t="s">
        <v>36</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9" t="s">
        <v>28</v>
      </c>
      <c r="AL20" s="25"/>
      <c r="AM20" s="25"/>
      <c r="AN20" s="27" t="s">
        <v>5</v>
      </c>
      <c r="AO20" s="25"/>
      <c r="AP20" s="25"/>
      <c r="AQ20" s="23"/>
      <c r="BE20" s="215"/>
    </row>
    <row r="21" spans="2:71" ht="6.95" customHeight="1">
      <c r="B21" s="22"/>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3"/>
      <c r="BE21" s="215"/>
    </row>
    <row r="22" spans="2:71" ht="15">
      <c r="B22" s="22"/>
      <c r="C22" s="25"/>
      <c r="D22" s="29" t="s">
        <v>37</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3"/>
      <c r="BE22" s="215"/>
    </row>
    <row r="23" spans="2:71" ht="16.5" customHeight="1">
      <c r="B23" s="22"/>
      <c r="C23" s="25"/>
      <c r="D23" s="25"/>
      <c r="E23" s="218" t="s">
        <v>5</v>
      </c>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5"/>
      <c r="AP23" s="25"/>
      <c r="AQ23" s="23"/>
      <c r="BE23" s="215"/>
    </row>
    <row r="24" spans="2:71" ht="6.95" customHeight="1">
      <c r="B24" s="22"/>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3"/>
      <c r="BE24" s="215"/>
    </row>
    <row r="25" spans="2:71" ht="6.95" customHeight="1">
      <c r="B25" s="22"/>
      <c r="C25" s="25"/>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25"/>
      <c r="AQ25" s="23"/>
      <c r="BE25" s="215"/>
    </row>
    <row r="26" spans="2:71" ht="14.45" customHeight="1">
      <c r="B26" s="22"/>
      <c r="C26" s="25"/>
      <c r="D26" s="32" t="s">
        <v>38</v>
      </c>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19">
        <f>ROUND(AG87,2)</f>
        <v>0</v>
      </c>
      <c r="AL26" s="212"/>
      <c r="AM26" s="212"/>
      <c r="AN26" s="212"/>
      <c r="AO26" s="212"/>
      <c r="AP26" s="25"/>
      <c r="AQ26" s="23"/>
      <c r="BE26" s="215"/>
    </row>
    <row r="27" spans="2:71" ht="14.45" customHeight="1">
      <c r="B27" s="22"/>
      <c r="C27" s="25"/>
      <c r="D27" s="32" t="s">
        <v>39</v>
      </c>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19">
        <f>ROUND(AG91,2)</f>
        <v>0</v>
      </c>
      <c r="AL27" s="219"/>
      <c r="AM27" s="219"/>
      <c r="AN27" s="219"/>
      <c r="AO27" s="219"/>
      <c r="AP27" s="25"/>
      <c r="AQ27" s="23"/>
      <c r="BE27" s="215"/>
    </row>
    <row r="28" spans="2:71" s="1" customFormat="1" ht="6.95" customHeight="1">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5"/>
      <c r="BE28" s="215"/>
    </row>
    <row r="29" spans="2:71" s="1" customFormat="1" ht="25.9" customHeight="1">
      <c r="B29" s="33"/>
      <c r="C29" s="34"/>
      <c r="D29" s="36" t="s">
        <v>40</v>
      </c>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220">
        <f>ROUND(AK26+AK27,2)</f>
        <v>0</v>
      </c>
      <c r="AL29" s="221"/>
      <c r="AM29" s="221"/>
      <c r="AN29" s="221"/>
      <c r="AO29" s="221"/>
      <c r="AP29" s="34"/>
      <c r="AQ29" s="35"/>
      <c r="BE29" s="215"/>
    </row>
    <row r="30" spans="2:71" s="1" customFormat="1" ht="6.95" customHeight="1">
      <c r="B30" s="33"/>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5"/>
      <c r="BE30" s="215"/>
    </row>
    <row r="31" spans="2:71" s="2" customFormat="1" ht="14.45" customHeight="1">
      <c r="B31" s="38"/>
      <c r="C31" s="39"/>
      <c r="D31" s="40" t="s">
        <v>41</v>
      </c>
      <c r="E31" s="39"/>
      <c r="F31" s="40" t="s">
        <v>42</v>
      </c>
      <c r="G31" s="39"/>
      <c r="H31" s="39"/>
      <c r="I31" s="39"/>
      <c r="J31" s="39"/>
      <c r="K31" s="39"/>
      <c r="L31" s="197">
        <v>0.2</v>
      </c>
      <c r="M31" s="196"/>
      <c r="N31" s="196"/>
      <c r="O31" s="196"/>
      <c r="P31" s="39"/>
      <c r="Q31" s="39"/>
      <c r="R31" s="39"/>
      <c r="S31" s="39"/>
      <c r="T31" s="42" t="s">
        <v>43</v>
      </c>
      <c r="U31" s="39"/>
      <c r="V31" s="39"/>
      <c r="W31" s="195">
        <f>ROUND(AZ87+SUM(CD92:CD96),2)</f>
        <v>0</v>
      </c>
      <c r="X31" s="196"/>
      <c r="Y31" s="196"/>
      <c r="Z31" s="196"/>
      <c r="AA31" s="196"/>
      <c r="AB31" s="196"/>
      <c r="AC31" s="196"/>
      <c r="AD31" s="196"/>
      <c r="AE31" s="196"/>
      <c r="AF31" s="39"/>
      <c r="AG31" s="39"/>
      <c r="AH31" s="39"/>
      <c r="AI31" s="39"/>
      <c r="AJ31" s="39"/>
      <c r="AK31" s="195">
        <f>ROUND(AV87+SUM(BY92:BY96),2)</f>
        <v>0</v>
      </c>
      <c r="AL31" s="196"/>
      <c r="AM31" s="196"/>
      <c r="AN31" s="196"/>
      <c r="AO31" s="196"/>
      <c r="AP31" s="39"/>
      <c r="AQ31" s="43"/>
      <c r="BE31" s="215"/>
    </row>
    <row r="32" spans="2:71" s="2" customFormat="1" ht="14.45" customHeight="1">
      <c r="B32" s="38"/>
      <c r="C32" s="39"/>
      <c r="D32" s="39"/>
      <c r="E32" s="39"/>
      <c r="F32" s="40" t="s">
        <v>44</v>
      </c>
      <c r="G32" s="39"/>
      <c r="H32" s="39"/>
      <c r="I32" s="39"/>
      <c r="J32" s="39"/>
      <c r="K32" s="39"/>
      <c r="L32" s="197">
        <v>0.2</v>
      </c>
      <c r="M32" s="196"/>
      <c r="N32" s="196"/>
      <c r="O32" s="196"/>
      <c r="P32" s="39"/>
      <c r="Q32" s="39"/>
      <c r="R32" s="39"/>
      <c r="S32" s="39"/>
      <c r="T32" s="42" t="s">
        <v>43</v>
      </c>
      <c r="U32" s="39"/>
      <c r="V32" s="39"/>
      <c r="W32" s="195">
        <f>ROUND(BA87+SUM(CE92:CE96),2)</f>
        <v>0</v>
      </c>
      <c r="X32" s="196"/>
      <c r="Y32" s="196"/>
      <c r="Z32" s="196"/>
      <c r="AA32" s="196"/>
      <c r="AB32" s="196"/>
      <c r="AC32" s="196"/>
      <c r="AD32" s="196"/>
      <c r="AE32" s="196"/>
      <c r="AF32" s="39"/>
      <c r="AG32" s="39"/>
      <c r="AH32" s="39"/>
      <c r="AI32" s="39"/>
      <c r="AJ32" s="39"/>
      <c r="AK32" s="195">
        <f>ROUND(AW87+SUM(BZ92:BZ96),2)</f>
        <v>0</v>
      </c>
      <c r="AL32" s="196"/>
      <c r="AM32" s="196"/>
      <c r="AN32" s="196"/>
      <c r="AO32" s="196"/>
      <c r="AP32" s="39"/>
      <c r="AQ32" s="43"/>
      <c r="BE32" s="215"/>
    </row>
    <row r="33" spans="2:57" s="2" customFormat="1" ht="14.45" hidden="1" customHeight="1">
      <c r="B33" s="38"/>
      <c r="C33" s="39"/>
      <c r="D33" s="39"/>
      <c r="E33" s="39"/>
      <c r="F33" s="40" t="s">
        <v>45</v>
      </c>
      <c r="G33" s="39"/>
      <c r="H33" s="39"/>
      <c r="I33" s="39"/>
      <c r="J33" s="39"/>
      <c r="K33" s="39"/>
      <c r="L33" s="197">
        <v>0.2</v>
      </c>
      <c r="M33" s="196"/>
      <c r="N33" s="196"/>
      <c r="O33" s="196"/>
      <c r="P33" s="39"/>
      <c r="Q33" s="39"/>
      <c r="R33" s="39"/>
      <c r="S33" s="39"/>
      <c r="T33" s="42" t="s">
        <v>43</v>
      </c>
      <c r="U33" s="39"/>
      <c r="V33" s="39"/>
      <c r="W33" s="195">
        <f>ROUND(BB87+SUM(CF92:CF96),2)</f>
        <v>0</v>
      </c>
      <c r="X33" s="196"/>
      <c r="Y33" s="196"/>
      <c r="Z33" s="196"/>
      <c r="AA33" s="196"/>
      <c r="AB33" s="196"/>
      <c r="AC33" s="196"/>
      <c r="AD33" s="196"/>
      <c r="AE33" s="196"/>
      <c r="AF33" s="39"/>
      <c r="AG33" s="39"/>
      <c r="AH33" s="39"/>
      <c r="AI33" s="39"/>
      <c r="AJ33" s="39"/>
      <c r="AK33" s="195">
        <v>0</v>
      </c>
      <c r="AL33" s="196"/>
      <c r="AM33" s="196"/>
      <c r="AN33" s="196"/>
      <c r="AO33" s="196"/>
      <c r="AP33" s="39"/>
      <c r="AQ33" s="43"/>
      <c r="BE33" s="215"/>
    </row>
    <row r="34" spans="2:57" s="2" customFormat="1" ht="14.45" hidden="1" customHeight="1">
      <c r="B34" s="38"/>
      <c r="C34" s="39"/>
      <c r="D34" s="39"/>
      <c r="E34" s="39"/>
      <c r="F34" s="40" t="s">
        <v>46</v>
      </c>
      <c r="G34" s="39"/>
      <c r="H34" s="39"/>
      <c r="I34" s="39"/>
      <c r="J34" s="39"/>
      <c r="K34" s="39"/>
      <c r="L34" s="197">
        <v>0.2</v>
      </c>
      <c r="M34" s="196"/>
      <c r="N34" s="196"/>
      <c r="O34" s="196"/>
      <c r="P34" s="39"/>
      <c r="Q34" s="39"/>
      <c r="R34" s="39"/>
      <c r="S34" s="39"/>
      <c r="T34" s="42" t="s">
        <v>43</v>
      </c>
      <c r="U34" s="39"/>
      <c r="V34" s="39"/>
      <c r="W34" s="195">
        <f>ROUND(BC87+SUM(CG92:CG96),2)</f>
        <v>0</v>
      </c>
      <c r="X34" s="196"/>
      <c r="Y34" s="196"/>
      <c r="Z34" s="196"/>
      <c r="AA34" s="196"/>
      <c r="AB34" s="196"/>
      <c r="AC34" s="196"/>
      <c r="AD34" s="196"/>
      <c r="AE34" s="196"/>
      <c r="AF34" s="39"/>
      <c r="AG34" s="39"/>
      <c r="AH34" s="39"/>
      <c r="AI34" s="39"/>
      <c r="AJ34" s="39"/>
      <c r="AK34" s="195">
        <v>0</v>
      </c>
      <c r="AL34" s="196"/>
      <c r="AM34" s="196"/>
      <c r="AN34" s="196"/>
      <c r="AO34" s="196"/>
      <c r="AP34" s="39"/>
      <c r="AQ34" s="43"/>
      <c r="BE34" s="215"/>
    </row>
    <row r="35" spans="2:57" s="2" customFormat="1" ht="14.45" hidden="1" customHeight="1">
      <c r="B35" s="38"/>
      <c r="C35" s="39"/>
      <c r="D35" s="39"/>
      <c r="E35" s="39"/>
      <c r="F35" s="40" t="s">
        <v>47</v>
      </c>
      <c r="G35" s="39"/>
      <c r="H35" s="39"/>
      <c r="I35" s="39"/>
      <c r="J35" s="39"/>
      <c r="K35" s="39"/>
      <c r="L35" s="197">
        <v>0</v>
      </c>
      <c r="M35" s="196"/>
      <c r="N35" s="196"/>
      <c r="O35" s="196"/>
      <c r="P35" s="39"/>
      <c r="Q35" s="39"/>
      <c r="R35" s="39"/>
      <c r="S35" s="39"/>
      <c r="T35" s="42" t="s">
        <v>43</v>
      </c>
      <c r="U35" s="39"/>
      <c r="V35" s="39"/>
      <c r="W35" s="195">
        <f>ROUND(BD87+SUM(CH92:CH96),2)</f>
        <v>0</v>
      </c>
      <c r="X35" s="196"/>
      <c r="Y35" s="196"/>
      <c r="Z35" s="196"/>
      <c r="AA35" s="196"/>
      <c r="AB35" s="196"/>
      <c r="AC35" s="196"/>
      <c r="AD35" s="196"/>
      <c r="AE35" s="196"/>
      <c r="AF35" s="39"/>
      <c r="AG35" s="39"/>
      <c r="AH35" s="39"/>
      <c r="AI35" s="39"/>
      <c r="AJ35" s="39"/>
      <c r="AK35" s="195">
        <v>0</v>
      </c>
      <c r="AL35" s="196"/>
      <c r="AM35" s="196"/>
      <c r="AN35" s="196"/>
      <c r="AO35" s="196"/>
      <c r="AP35" s="39"/>
      <c r="AQ35" s="43"/>
    </row>
    <row r="36" spans="2:57" s="1" customFormat="1" ht="6.95" customHeight="1">
      <c r="B36" s="33"/>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5"/>
    </row>
    <row r="37" spans="2:57" s="1" customFormat="1" ht="25.9" customHeight="1">
      <c r="B37" s="33"/>
      <c r="C37" s="44"/>
      <c r="D37" s="45" t="s">
        <v>48</v>
      </c>
      <c r="E37" s="46"/>
      <c r="F37" s="46"/>
      <c r="G37" s="46"/>
      <c r="H37" s="46"/>
      <c r="I37" s="46"/>
      <c r="J37" s="46"/>
      <c r="K37" s="46"/>
      <c r="L37" s="46"/>
      <c r="M37" s="46"/>
      <c r="N37" s="46"/>
      <c r="O37" s="46"/>
      <c r="P37" s="46"/>
      <c r="Q37" s="46"/>
      <c r="R37" s="46"/>
      <c r="S37" s="46"/>
      <c r="T37" s="47" t="s">
        <v>49</v>
      </c>
      <c r="U37" s="46"/>
      <c r="V37" s="46"/>
      <c r="W37" s="46"/>
      <c r="X37" s="198" t="s">
        <v>50</v>
      </c>
      <c r="Y37" s="199"/>
      <c r="Z37" s="199"/>
      <c r="AA37" s="199"/>
      <c r="AB37" s="199"/>
      <c r="AC37" s="46"/>
      <c r="AD37" s="46"/>
      <c r="AE37" s="46"/>
      <c r="AF37" s="46"/>
      <c r="AG37" s="46"/>
      <c r="AH37" s="46"/>
      <c r="AI37" s="46"/>
      <c r="AJ37" s="46"/>
      <c r="AK37" s="200">
        <f>SUM(AK29:AK35)</f>
        <v>0</v>
      </c>
      <c r="AL37" s="199"/>
      <c r="AM37" s="199"/>
      <c r="AN37" s="199"/>
      <c r="AO37" s="201"/>
      <c r="AP37" s="44"/>
      <c r="AQ37" s="35"/>
    </row>
    <row r="38" spans="2:57" s="1" customFormat="1" ht="14.45" customHeight="1">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5"/>
    </row>
    <row r="39" spans="2:57">
      <c r="B39" s="22"/>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
    </row>
    <row r="40" spans="2:57">
      <c r="B40" s="22"/>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
    </row>
    <row r="41" spans="2:57">
      <c r="B41" s="22"/>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3"/>
    </row>
    <row r="42" spans="2:57">
      <c r="B42" s="22"/>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3"/>
    </row>
    <row r="43" spans="2:57">
      <c r="B43" s="22"/>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3"/>
    </row>
    <row r="44" spans="2:57">
      <c r="B44" s="22"/>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3"/>
    </row>
    <row r="45" spans="2:57">
      <c r="B45" s="22"/>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3"/>
    </row>
    <row r="46" spans="2:57">
      <c r="B46" s="22"/>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3"/>
    </row>
    <row r="47" spans="2:57">
      <c r="B47" s="22"/>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3"/>
    </row>
    <row r="48" spans="2:57">
      <c r="B48" s="22"/>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3"/>
    </row>
    <row r="49" spans="2:43" s="1" customFormat="1" ht="15">
      <c r="B49" s="33"/>
      <c r="C49" s="34"/>
      <c r="D49" s="48" t="s">
        <v>51</v>
      </c>
      <c r="E49" s="49"/>
      <c r="F49" s="49"/>
      <c r="G49" s="49"/>
      <c r="H49" s="49"/>
      <c r="I49" s="49"/>
      <c r="J49" s="49"/>
      <c r="K49" s="49"/>
      <c r="L49" s="49"/>
      <c r="M49" s="49"/>
      <c r="N49" s="49"/>
      <c r="O49" s="49"/>
      <c r="P49" s="49"/>
      <c r="Q49" s="49"/>
      <c r="R49" s="49"/>
      <c r="S49" s="49"/>
      <c r="T49" s="49"/>
      <c r="U49" s="49"/>
      <c r="V49" s="49"/>
      <c r="W49" s="49"/>
      <c r="X49" s="49"/>
      <c r="Y49" s="49"/>
      <c r="Z49" s="50"/>
      <c r="AA49" s="34"/>
      <c r="AB49" s="34"/>
      <c r="AC49" s="48" t="s">
        <v>52</v>
      </c>
      <c r="AD49" s="49"/>
      <c r="AE49" s="49"/>
      <c r="AF49" s="49"/>
      <c r="AG49" s="49"/>
      <c r="AH49" s="49"/>
      <c r="AI49" s="49"/>
      <c r="AJ49" s="49"/>
      <c r="AK49" s="49"/>
      <c r="AL49" s="49"/>
      <c r="AM49" s="49"/>
      <c r="AN49" s="49"/>
      <c r="AO49" s="50"/>
      <c r="AP49" s="34"/>
      <c r="AQ49" s="35"/>
    </row>
    <row r="50" spans="2:43">
      <c r="B50" s="22"/>
      <c r="C50" s="25"/>
      <c r="D50" s="51"/>
      <c r="E50" s="25"/>
      <c r="F50" s="25"/>
      <c r="G50" s="25"/>
      <c r="H50" s="25"/>
      <c r="I50" s="25"/>
      <c r="J50" s="25"/>
      <c r="K50" s="25"/>
      <c r="L50" s="25"/>
      <c r="M50" s="25"/>
      <c r="N50" s="25"/>
      <c r="O50" s="25"/>
      <c r="P50" s="25"/>
      <c r="Q50" s="25"/>
      <c r="R50" s="25"/>
      <c r="S50" s="25"/>
      <c r="T50" s="25"/>
      <c r="U50" s="25"/>
      <c r="V50" s="25"/>
      <c r="W50" s="25"/>
      <c r="X50" s="25"/>
      <c r="Y50" s="25"/>
      <c r="Z50" s="52"/>
      <c r="AA50" s="25"/>
      <c r="AB50" s="25"/>
      <c r="AC50" s="51"/>
      <c r="AD50" s="25"/>
      <c r="AE50" s="25"/>
      <c r="AF50" s="25"/>
      <c r="AG50" s="25"/>
      <c r="AH50" s="25"/>
      <c r="AI50" s="25"/>
      <c r="AJ50" s="25"/>
      <c r="AK50" s="25"/>
      <c r="AL50" s="25"/>
      <c r="AM50" s="25"/>
      <c r="AN50" s="25"/>
      <c r="AO50" s="52"/>
      <c r="AP50" s="25"/>
      <c r="AQ50" s="23"/>
    </row>
    <row r="51" spans="2:43">
      <c r="B51" s="22"/>
      <c r="C51" s="25"/>
      <c r="D51" s="51"/>
      <c r="E51" s="25"/>
      <c r="F51" s="25"/>
      <c r="G51" s="25"/>
      <c r="H51" s="25"/>
      <c r="I51" s="25"/>
      <c r="J51" s="25"/>
      <c r="K51" s="25"/>
      <c r="L51" s="25"/>
      <c r="M51" s="25"/>
      <c r="N51" s="25"/>
      <c r="O51" s="25"/>
      <c r="P51" s="25"/>
      <c r="Q51" s="25"/>
      <c r="R51" s="25"/>
      <c r="S51" s="25"/>
      <c r="T51" s="25"/>
      <c r="U51" s="25"/>
      <c r="V51" s="25"/>
      <c r="W51" s="25"/>
      <c r="X51" s="25"/>
      <c r="Y51" s="25"/>
      <c r="Z51" s="52"/>
      <c r="AA51" s="25"/>
      <c r="AB51" s="25"/>
      <c r="AC51" s="51"/>
      <c r="AD51" s="25"/>
      <c r="AE51" s="25"/>
      <c r="AF51" s="25"/>
      <c r="AG51" s="25"/>
      <c r="AH51" s="25"/>
      <c r="AI51" s="25"/>
      <c r="AJ51" s="25"/>
      <c r="AK51" s="25"/>
      <c r="AL51" s="25"/>
      <c r="AM51" s="25"/>
      <c r="AN51" s="25"/>
      <c r="AO51" s="52"/>
      <c r="AP51" s="25"/>
      <c r="AQ51" s="23"/>
    </row>
    <row r="52" spans="2:43">
      <c r="B52" s="22"/>
      <c r="C52" s="25"/>
      <c r="D52" s="51"/>
      <c r="E52" s="25"/>
      <c r="F52" s="25"/>
      <c r="G52" s="25"/>
      <c r="H52" s="25"/>
      <c r="I52" s="25"/>
      <c r="J52" s="25"/>
      <c r="K52" s="25"/>
      <c r="L52" s="25"/>
      <c r="M52" s="25"/>
      <c r="N52" s="25"/>
      <c r="O52" s="25"/>
      <c r="P52" s="25"/>
      <c r="Q52" s="25"/>
      <c r="R52" s="25"/>
      <c r="S52" s="25"/>
      <c r="T52" s="25"/>
      <c r="U52" s="25"/>
      <c r="V52" s="25"/>
      <c r="W52" s="25"/>
      <c r="X52" s="25"/>
      <c r="Y52" s="25"/>
      <c r="Z52" s="52"/>
      <c r="AA52" s="25"/>
      <c r="AB52" s="25"/>
      <c r="AC52" s="51"/>
      <c r="AD52" s="25"/>
      <c r="AE52" s="25"/>
      <c r="AF52" s="25"/>
      <c r="AG52" s="25"/>
      <c r="AH52" s="25"/>
      <c r="AI52" s="25"/>
      <c r="AJ52" s="25"/>
      <c r="AK52" s="25"/>
      <c r="AL52" s="25"/>
      <c r="AM52" s="25"/>
      <c r="AN52" s="25"/>
      <c r="AO52" s="52"/>
      <c r="AP52" s="25"/>
      <c r="AQ52" s="23"/>
    </row>
    <row r="53" spans="2:43">
      <c r="B53" s="22"/>
      <c r="C53" s="25"/>
      <c r="D53" s="51"/>
      <c r="E53" s="25"/>
      <c r="F53" s="25"/>
      <c r="G53" s="25"/>
      <c r="H53" s="25"/>
      <c r="I53" s="25"/>
      <c r="J53" s="25"/>
      <c r="K53" s="25"/>
      <c r="L53" s="25"/>
      <c r="M53" s="25"/>
      <c r="N53" s="25"/>
      <c r="O53" s="25"/>
      <c r="P53" s="25"/>
      <c r="Q53" s="25"/>
      <c r="R53" s="25"/>
      <c r="S53" s="25"/>
      <c r="T53" s="25"/>
      <c r="U53" s="25"/>
      <c r="V53" s="25"/>
      <c r="W53" s="25"/>
      <c r="X53" s="25"/>
      <c r="Y53" s="25"/>
      <c r="Z53" s="52"/>
      <c r="AA53" s="25"/>
      <c r="AB53" s="25"/>
      <c r="AC53" s="51"/>
      <c r="AD53" s="25"/>
      <c r="AE53" s="25"/>
      <c r="AF53" s="25"/>
      <c r="AG53" s="25"/>
      <c r="AH53" s="25"/>
      <c r="AI53" s="25"/>
      <c r="AJ53" s="25"/>
      <c r="AK53" s="25"/>
      <c r="AL53" s="25"/>
      <c r="AM53" s="25"/>
      <c r="AN53" s="25"/>
      <c r="AO53" s="52"/>
      <c r="AP53" s="25"/>
      <c r="AQ53" s="23"/>
    </row>
    <row r="54" spans="2:43">
      <c r="B54" s="22"/>
      <c r="C54" s="25"/>
      <c r="D54" s="51"/>
      <c r="E54" s="25"/>
      <c r="F54" s="25"/>
      <c r="G54" s="25"/>
      <c r="H54" s="25"/>
      <c r="I54" s="25"/>
      <c r="J54" s="25"/>
      <c r="K54" s="25"/>
      <c r="L54" s="25"/>
      <c r="M54" s="25"/>
      <c r="N54" s="25"/>
      <c r="O54" s="25"/>
      <c r="P54" s="25"/>
      <c r="Q54" s="25"/>
      <c r="R54" s="25"/>
      <c r="S54" s="25"/>
      <c r="T54" s="25"/>
      <c r="U54" s="25"/>
      <c r="V54" s="25"/>
      <c r="W54" s="25"/>
      <c r="X54" s="25"/>
      <c r="Y54" s="25"/>
      <c r="Z54" s="52"/>
      <c r="AA54" s="25"/>
      <c r="AB54" s="25"/>
      <c r="AC54" s="51"/>
      <c r="AD54" s="25"/>
      <c r="AE54" s="25"/>
      <c r="AF54" s="25"/>
      <c r="AG54" s="25"/>
      <c r="AH54" s="25"/>
      <c r="AI54" s="25"/>
      <c r="AJ54" s="25"/>
      <c r="AK54" s="25"/>
      <c r="AL54" s="25"/>
      <c r="AM54" s="25"/>
      <c r="AN54" s="25"/>
      <c r="AO54" s="52"/>
      <c r="AP54" s="25"/>
      <c r="AQ54" s="23"/>
    </row>
    <row r="55" spans="2:43">
      <c r="B55" s="22"/>
      <c r="C55" s="25"/>
      <c r="D55" s="51"/>
      <c r="E55" s="25"/>
      <c r="F55" s="25"/>
      <c r="G55" s="25"/>
      <c r="H55" s="25"/>
      <c r="I55" s="25"/>
      <c r="J55" s="25"/>
      <c r="K55" s="25"/>
      <c r="L55" s="25"/>
      <c r="M55" s="25"/>
      <c r="N55" s="25"/>
      <c r="O55" s="25"/>
      <c r="P55" s="25"/>
      <c r="Q55" s="25"/>
      <c r="R55" s="25"/>
      <c r="S55" s="25"/>
      <c r="T55" s="25"/>
      <c r="U55" s="25"/>
      <c r="V55" s="25"/>
      <c r="W55" s="25"/>
      <c r="X55" s="25"/>
      <c r="Y55" s="25"/>
      <c r="Z55" s="52"/>
      <c r="AA55" s="25"/>
      <c r="AB55" s="25"/>
      <c r="AC55" s="51"/>
      <c r="AD55" s="25"/>
      <c r="AE55" s="25"/>
      <c r="AF55" s="25"/>
      <c r="AG55" s="25"/>
      <c r="AH55" s="25"/>
      <c r="AI55" s="25"/>
      <c r="AJ55" s="25"/>
      <c r="AK55" s="25"/>
      <c r="AL55" s="25"/>
      <c r="AM55" s="25"/>
      <c r="AN55" s="25"/>
      <c r="AO55" s="52"/>
      <c r="AP55" s="25"/>
      <c r="AQ55" s="23"/>
    </row>
    <row r="56" spans="2:43">
      <c r="B56" s="22"/>
      <c r="C56" s="25"/>
      <c r="D56" s="51"/>
      <c r="E56" s="25"/>
      <c r="F56" s="25"/>
      <c r="G56" s="25"/>
      <c r="H56" s="25"/>
      <c r="I56" s="25"/>
      <c r="J56" s="25"/>
      <c r="K56" s="25"/>
      <c r="L56" s="25"/>
      <c r="M56" s="25"/>
      <c r="N56" s="25"/>
      <c r="O56" s="25"/>
      <c r="P56" s="25"/>
      <c r="Q56" s="25"/>
      <c r="R56" s="25"/>
      <c r="S56" s="25"/>
      <c r="T56" s="25"/>
      <c r="U56" s="25"/>
      <c r="V56" s="25"/>
      <c r="W56" s="25"/>
      <c r="X56" s="25"/>
      <c r="Y56" s="25"/>
      <c r="Z56" s="52"/>
      <c r="AA56" s="25"/>
      <c r="AB56" s="25"/>
      <c r="AC56" s="51"/>
      <c r="AD56" s="25"/>
      <c r="AE56" s="25"/>
      <c r="AF56" s="25"/>
      <c r="AG56" s="25"/>
      <c r="AH56" s="25"/>
      <c r="AI56" s="25"/>
      <c r="AJ56" s="25"/>
      <c r="AK56" s="25"/>
      <c r="AL56" s="25"/>
      <c r="AM56" s="25"/>
      <c r="AN56" s="25"/>
      <c r="AO56" s="52"/>
      <c r="AP56" s="25"/>
      <c r="AQ56" s="23"/>
    </row>
    <row r="57" spans="2:43">
      <c r="B57" s="22"/>
      <c r="C57" s="25"/>
      <c r="D57" s="51"/>
      <c r="E57" s="25"/>
      <c r="F57" s="25"/>
      <c r="G57" s="25"/>
      <c r="H57" s="25"/>
      <c r="I57" s="25"/>
      <c r="J57" s="25"/>
      <c r="K57" s="25"/>
      <c r="L57" s="25"/>
      <c r="M57" s="25"/>
      <c r="N57" s="25"/>
      <c r="O57" s="25"/>
      <c r="P57" s="25"/>
      <c r="Q57" s="25"/>
      <c r="R57" s="25"/>
      <c r="S57" s="25"/>
      <c r="T57" s="25"/>
      <c r="U57" s="25"/>
      <c r="V57" s="25"/>
      <c r="W57" s="25"/>
      <c r="X57" s="25"/>
      <c r="Y57" s="25"/>
      <c r="Z57" s="52"/>
      <c r="AA57" s="25"/>
      <c r="AB57" s="25"/>
      <c r="AC57" s="51"/>
      <c r="AD57" s="25"/>
      <c r="AE57" s="25"/>
      <c r="AF57" s="25"/>
      <c r="AG57" s="25"/>
      <c r="AH57" s="25"/>
      <c r="AI57" s="25"/>
      <c r="AJ57" s="25"/>
      <c r="AK57" s="25"/>
      <c r="AL57" s="25"/>
      <c r="AM57" s="25"/>
      <c r="AN57" s="25"/>
      <c r="AO57" s="52"/>
      <c r="AP57" s="25"/>
      <c r="AQ57" s="23"/>
    </row>
    <row r="58" spans="2:43" s="1" customFormat="1" ht="15">
      <c r="B58" s="33"/>
      <c r="C58" s="34"/>
      <c r="D58" s="53" t="s">
        <v>53</v>
      </c>
      <c r="E58" s="54"/>
      <c r="F58" s="54"/>
      <c r="G58" s="54"/>
      <c r="H58" s="54"/>
      <c r="I58" s="54"/>
      <c r="J58" s="54"/>
      <c r="K58" s="54"/>
      <c r="L58" s="54"/>
      <c r="M58" s="54"/>
      <c r="N58" s="54"/>
      <c r="O58" s="54"/>
      <c r="P58" s="54"/>
      <c r="Q58" s="54"/>
      <c r="R58" s="55" t="s">
        <v>54</v>
      </c>
      <c r="S58" s="54"/>
      <c r="T58" s="54"/>
      <c r="U58" s="54"/>
      <c r="V58" s="54"/>
      <c r="W58" s="54"/>
      <c r="X58" s="54"/>
      <c r="Y58" s="54"/>
      <c r="Z58" s="56"/>
      <c r="AA58" s="34"/>
      <c r="AB58" s="34"/>
      <c r="AC58" s="53" t="s">
        <v>53</v>
      </c>
      <c r="AD58" s="54"/>
      <c r="AE58" s="54"/>
      <c r="AF58" s="54"/>
      <c r="AG58" s="54"/>
      <c r="AH58" s="54"/>
      <c r="AI58" s="54"/>
      <c r="AJ58" s="54"/>
      <c r="AK58" s="54"/>
      <c r="AL58" s="54"/>
      <c r="AM58" s="55" t="s">
        <v>54</v>
      </c>
      <c r="AN58" s="54"/>
      <c r="AO58" s="56"/>
      <c r="AP58" s="34"/>
      <c r="AQ58" s="35"/>
    </row>
    <row r="59" spans="2:43">
      <c r="B59" s="22"/>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3"/>
    </row>
    <row r="60" spans="2:43" s="1" customFormat="1" ht="15">
      <c r="B60" s="33"/>
      <c r="C60" s="34"/>
      <c r="D60" s="48" t="s">
        <v>55</v>
      </c>
      <c r="E60" s="49"/>
      <c r="F60" s="49"/>
      <c r="G60" s="49"/>
      <c r="H60" s="49"/>
      <c r="I60" s="49"/>
      <c r="J60" s="49"/>
      <c r="K60" s="49"/>
      <c r="L60" s="49"/>
      <c r="M60" s="49"/>
      <c r="N60" s="49"/>
      <c r="O60" s="49"/>
      <c r="P60" s="49"/>
      <c r="Q60" s="49"/>
      <c r="R60" s="49"/>
      <c r="S60" s="49"/>
      <c r="T60" s="49"/>
      <c r="U60" s="49"/>
      <c r="V60" s="49"/>
      <c r="W60" s="49"/>
      <c r="X60" s="49"/>
      <c r="Y60" s="49"/>
      <c r="Z60" s="50"/>
      <c r="AA60" s="34"/>
      <c r="AB60" s="34"/>
      <c r="AC60" s="48" t="s">
        <v>56</v>
      </c>
      <c r="AD60" s="49"/>
      <c r="AE60" s="49"/>
      <c r="AF60" s="49"/>
      <c r="AG60" s="49"/>
      <c r="AH60" s="49"/>
      <c r="AI60" s="49"/>
      <c r="AJ60" s="49"/>
      <c r="AK60" s="49"/>
      <c r="AL60" s="49"/>
      <c r="AM60" s="49"/>
      <c r="AN60" s="49"/>
      <c r="AO60" s="50"/>
      <c r="AP60" s="34"/>
      <c r="AQ60" s="35"/>
    </row>
    <row r="61" spans="2:43">
      <c r="B61" s="22"/>
      <c r="C61" s="25"/>
      <c r="D61" s="51"/>
      <c r="E61" s="25"/>
      <c r="F61" s="25"/>
      <c r="G61" s="25"/>
      <c r="H61" s="25"/>
      <c r="I61" s="25"/>
      <c r="J61" s="25"/>
      <c r="K61" s="25"/>
      <c r="L61" s="25"/>
      <c r="M61" s="25"/>
      <c r="N61" s="25"/>
      <c r="O61" s="25"/>
      <c r="P61" s="25"/>
      <c r="Q61" s="25"/>
      <c r="R61" s="25"/>
      <c r="S61" s="25"/>
      <c r="T61" s="25"/>
      <c r="U61" s="25"/>
      <c r="V61" s="25"/>
      <c r="W61" s="25"/>
      <c r="X61" s="25"/>
      <c r="Y61" s="25"/>
      <c r="Z61" s="52"/>
      <c r="AA61" s="25"/>
      <c r="AB61" s="25"/>
      <c r="AC61" s="51"/>
      <c r="AD61" s="25"/>
      <c r="AE61" s="25"/>
      <c r="AF61" s="25"/>
      <c r="AG61" s="25"/>
      <c r="AH61" s="25"/>
      <c r="AI61" s="25"/>
      <c r="AJ61" s="25"/>
      <c r="AK61" s="25"/>
      <c r="AL61" s="25"/>
      <c r="AM61" s="25"/>
      <c r="AN61" s="25"/>
      <c r="AO61" s="52"/>
      <c r="AP61" s="25"/>
      <c r="AQ61" s="23"/>
    </row>
    <row r="62" spans="2:43">
      <c r="B62" s="22"/>
      <c r="C62" s="25"/>
      <c r="D62" s="51"/>
      <c r="E62" s="25"/>
      <c r="F62" s="25"/>
      <c r="G62" s="25"/>
      <c r="H62" s="25"/>
      <c r="I62" s="25"/>
      <c r="J62" s="25"/>
      <c r="K62" s="25"/>
      <c r="L62" s="25"/>
      <c r="M62" s="25"/>
      <c r="N62" s="25"/>
      <c r="O62" s="25"/>
      <c r="P62" s="25"/>
      <c r="Q62" s="25"/>
      <c r="R62" s="25"/>
      <c r="S62" s="25"/>
      <c r="T62" s="25"/>
      <c r="U62" s="25"/>
      <c r="V62" s="25"/>
      <c r="W62" s="25"/>
      <c r="X62" s="25"/>
      <c r="Y62" s="25"/>
      <c r="Z62" s="52"/>
      <c r="AA62" s="25"/>
      <c r="AB62" s="25"/>
      <c r="AC62" s="51"/>
      <c r="AD62" s="25"/>
      <c r="AE62" s="25"/>
      <c r="AF62" s="25"/>
      <c r="AG62" s="25"/>
      <c r="AH62" s="25"/>
      <c r="AI62" s="25"/>
      <c r="AJ62" s="25"/>
      <c r="AK62" s="25"/>
      <c r="AL62" s="25"/>
      <c r="AM62" s="25"/>
      <c r="AN62" s="25"/>
      <c r="AO62" s="52"/>
      <c r="AP62" s="25"/>
      <c r="AQ62" s="23"/>
    </row>
    <row r="63" spans="2:43">
      <c r="B63" s="22"/>
      <c r="C63" s="25"/>
      <c r="D63" s="51"/>
      <c r="E63" s="25"/>
      <c r="F63" s="25"/>
      <c r="G63" s="25"/>
      <c r="H63" s="25"/>
      <c r="I63" s="25"/>
      <c r="J63" s="25"/>
      <c r="K63" s="25"/>
      <c r="L63" s="25"/>
      <c r="M63" s="25"/>
      <c r="N63" s="25"/>
      <c r="O63" s="25"/>
      <c r="P63" s="25"/>
      <c r="Q63" s="25"/>
      <c r="R63" s="25"/>
      <c r="S63" s="25"/>
      <c r="T63" s="25"/>
      <c r="U63" s="25"/>
      <c r="V63" s="25"/>
      <c r="W63" s="25"/>
      <c r="X63" s="25"/>
      <c r="Y63" s="25"/>
      <c r="Z63" s="52"/>
      <c r="AA63" s="25"/>
      <c r="AB63" s="25"/>
      <c r="AC63" s="51"/>
      <c r="AD63" s="25"/>
      <c r="AE63" s="25"/>
      <c r="AF63" s="25"/>
      <c r="AG63" s="25"/>
      <c r="AH63" s="25"/>
      <c r="AI63" s="25"/>
      <c r="AJ63" s="25"/>
      <c r="AK63" s="25"/>
      <c r="AL63" s="25"/>
      <c r="AM63" s="25"/>
      <c r="AN63" s="25"/>
      <c r="AO63" s="52"/>
      <c r="AP63" s="25"/>
      <c r="AQ63" s="23"/>
    </row>
    <row r="64" spans="2:43">
      <c r="B64" s="22"/>
      <c r="C64" s="25"/>
      <c r="D64" s="51"/>
      <c r="E64" s="25"/>
      <c r="F64" s="25"/>
      <c r="G64" s="25"/>
      <c r="H64" s="25"/>
      <c r="I64" s="25"/>
      <c r="J64" s="25"/>
      <c r="K64" s="25"/>
      <c r="L64" s="25"/>
      <c r="M64" s="25"/>
      <c r="N64" s="25"/>
      <c r="O64" s="25"/>
      <c r="P64" s="25"/>
      <c r="Q64" s="25"/>
      <c r="R64" s="25"/>
      <c r="S64" s="25"/>
      <c r="T64" s="25"/>
      <c r="U64" s="25"/>
      <c r="V64" s="25"/>
      <c r="W64" s="25"/>
      <c r="X64" s="25"/>
      <c r="Y64" s="25"/>
      <c r="Z64" s="52"/>
      <c r="AA64" s="25"/>
      <c r="AB64" s="25"/>
      <c r="AC64" s="51"/>
      <c r="AD64" s="25"/>
      <c r="AE64" s="25"/>
      <c r="AF64" s="25"/>
      <c r="AG64" s="25"/>
      <c r="AH64" s="25"/>
      <c r="AI64" s="25"/>
      <c r="AJ64" s="25"/>
      <c r="AK64" s="25"/>
      <c r="AL64" s="25"/>
      <c r="AM64" s="25"/>
      <c r="AN64" s="25"/>
      <c r="AO64" s="52"/>
      <c r="AP64" s="25"/>
      <c r="AQ64" s="23"/>
    </row>
    <row r="65" spans="2:43">
      <c r="B65" s="22"/>
      <c r="C65" s="25"/>
      <c r="D65" s="51"/>
      <c r="E65" s="25"/>
      <c r="F65" s="25"/>
      <c r="G65" s="25"/>
      <c r="H65" s="25"/>
      <c r="I65" s="25"/>
      <c r="J65" s="25"/>
      <c r="K65" s="25"/>
      <c r="L65" s="25"/>
      <c r="M65" s="25"/>
      <c r="N65" s="25"/>
      <c r="O65" s="25"/>
      <c r="P65" s="25"/>
      <c r="Q65" s="25"/>
      <c r="R65" s="25"/>
      <c r="S65" s="25"/>
      <c r="T65" s="25"/>
      <c r="U65" s="25"/>
      <c r="V65" s="25"/>
      <c r="W65" s="25"/>
      <c r="X65" s="25"/>
      <c r="Y65" s="25"/>
      <c r="Z65" s="52"/>
      <c r="AA65" s="25"/>
      <c r="AB65" s="25"/>
      <c r="AC65" s="51"/>
      <c r="AD65" s="25"/>
      <c r="AE65" s="25"/>
      <c r="AF65" s="25"/>
      <c r="AG65" s="25"/>
      <c r="AH65" s="25"/>
      <c r="AI65" s="25"/>
      <c r="AJ65" s="25"/>
      <c r="AK65" s="25"/>
      <c r="AL65" s="25"/>
      <c r="AM65" s="25"/>
      <c r="AN65" s="25"/>
      <c r="AO65" s="52"/>
      <c r="AP65" s="25"/>
      <c r="AQ65" s="23"/>
    </row>
    <row r="66" spans="2:43">
      <c r="B66" s="22"/>
      <c r="C66" s="25"/>
      <c r="D66" s="51"/>
      <c r="E66" s="25"/>
      <c r="F66" s="25"/>
      <c r="G66" s="25"/>
      <c r="H66" s="25"/>
      <c r="I66" s="25"/>
      <c r="J66" s="25"/>
      <c r="K66" s="25"/>
      <c r="L66" s="25"/>
      <c r="M66" s="25"/>
      <c r="N66" s="25"/>
      <c r="O66" s="25"/>
      <c r="P66" s="25"/>
      <c r="Q66" s="25"/>
      <c r="R66" s="25"/>
      <c r="S66" s="25"/>
      <c r="T66" s="25"/>
      <c r="U66" s="25"/>
      <c r="V66" s="25"/>
      <c r="W66" s="25"/>
      <c r="X66" s="25"/>
      <c r="Y66" s="25"/>
      <c r="Z66" s="52"/>
      <c r="AA66" s="25"/>
      <c r="AB66" s="25"/>
      <c r="AC66" s="51"/>
      <c r="AD66" s="25"/>
      <c r="AE66" s="25"/>
      <c r="AF66" s="25"/>
      <c r="AG66" s="25"/>
      <c r="AH66" s="25"/>
      <c r="AI66" s="25"/>
      <c r="AJ66" s="25"/>
      <c r="AK66" s="25"/>
      <c r="AL66" s="25"/>
      <c r="AM66" s="25"/>
      <c r="AN66" s="25"/>
      <c r="AO66" s="52"/>
      <c r="AP66" s="25"/>
      <c r="AQ66" s="23"/>
    </row>
    <row r="67" spans="2:43">
      <c r="B67" s="22"/>
      <c r="C67" s="25"/>
      <c r="D67" s="51"/>
      <c r="E67" s="25"/>
      <c r="F67" s="25"/>
      <c r="G67" s="25"/>
      <c r="H67" s="25"/>
      <c r="I67" s="25"/>
      <c r="J67" s="25"/>
      <c r="K67" s="25"/>
      <c r="L67" s="25"/>
      <c r="M67" s="25"/>
      <c r="N67" s="25"/>
      <c r="O67" s="25"/>
      <c r="P67" s="25"/>
      <c r="Q67" s="25"/>
      <c r="R67" s="25"/>
      <c r="S67" s="25"/>
      <c r="T67" s="25"/>
      <c r="U67" s="25"/>
      <c r="V67" s="25"/>
      <c r="W67" s="25"/>
      <c r="X67" s="25"/>
      <c r="Y67" s="25"/>
      <c r="Z67" s="52"/>
      <c r="AA67" s="25"/>
      <c r="AB67" s="25"/>
      <c r="AC67" s="51"/>
      <c r="AD67" s="25"/>
      <c r="AE67" s="25"/>
      <c r="AF67" s="25"/>
      <c r="AG67" s="25"/>
      <c r="AH67" s="25"/>
      <c r="AI67" s="25"/>
      <c r="AJ67" s="25"/>
      <c r="AK67" s="25"/>
      <c r="AL67" s="25"/>
      <c r="AM67" s="25"/>
      <c r="AN67" s="25"/>
      <c r="AO67" s="52"/>
      <c r="AP67" s="25"/>
      <c r="AQ67" s="23"/>
    </row>
    <row r="68" spans="2:43">
      <c r="B68" s="22"/>
      <c r="C68" s="25"/>
      <c r="D68" s="51"/>
      <c r="E68" s="25"/>
      <c r="F68" s="25"/>
      <c r="G68" s="25"/>
      <c r="H68" s="25"/>
      <c r="I68" s="25"/>
      <c r="J68" s="25"/>
      <c r="K68" s="25"/>
      <c r="L68" s="25"/>
      <c r="M68" s="25"/>
      <c r="N68" s="25"/>
      <c r="O68" s="25"/>
      <c r="P68" s="25"/>
      <c r="Q68" s="25"/>
      <c r="R68" s="25"/>
      <c r="S68" s="25"/>
      <c r="T68" s="25"/>
      <c r="U68" s="25"/>
      <c r="V68" s="25"/>
      <c r="W68" s="25"/>
      <c r="X68" s="25"/>
      <c r="Y68" s="25"/>
      <c r="Z68" s="52"/>
      <c r="AA68" s="25"/>
      <c r="AB68" s="25"/>
      <c r="AC68" s="51"/>
      <c r="AD68" s="25"/>
      <c r="AE68" s="25"/>
      <c r="AF68" s="25"/>
      <c r="AG68" s="25"/>
      <c r="AH68" s="25"/>
      <c r="AI68" s="25"/>
      <c r="AJ68" s="25"/>
      <c r="AK68" s="25"/>
      <c r="AL68" s="25"/>
      <c r="AM68" s="25"/>
      <c r="AN68" s="25"/>
      <c r="AO68" s="52"/>
      <c r="AP68" s="25"/>
      <c r="AQ68" s="23"/>
    </row>
    <row r="69" spans="2:43" s="1" customFormat="1" ht="15">
      <c r="B69" s="33"/>
      <c r="C69" s="34"/>
      <c r="D69" s="53" t="s">
        <v>53</v>
      </c>
      <c r="E69" s="54"/>
      <c r="F69" s="54"/>
      <c r="G69" s="54"/>
      <c r="H69" s="54"/>
      <c r="I69" s="54"/>
      <c r="J69" s="54"/>
      <c r="K69" s="54"/>
      <c r="L69" s="54"/>
      <c r="M69" s="54"/>
      <c r="N69" s="54"/>
      <c r="O69" s="54"/>
      <c r="P69" s="54"/>
      <c r="Q69" s="54"/>
      <c r="R69" s="55" t="s">
        <v>54</v>
      </c>
      <c r="S69" s="54"/>
      <c r="T69" s="54"/>
      <c r="U69" s="54"/>
      <c r="V69" s="54"/>
      <c r="W69" s="54"/>
      <c r="X69" s="54"/>
      <c r="Y69" s="54"/>
      <c r="Z69" s="56"/>
      <c r="AA69" s="34"/>
      <c r="AB69" s="34"/>
      <c r="AC69" s="53" t="s">
        <v>53</v>
      </c>
      <c r="AD69" s="54"/>
      <c r="AE69" s="54"/>
      <c r="AF69" s="54"/>
      <c r="AG69" s="54"/>
      <c r="AH69" s="54"/>
      <c r="AI69" s="54"/>
      <c r="AJ69" s="54"/>
      <c r="AK69" s="54"/>
      <c r="AL69" s="54"/>
      <c r="AM69" s="55" t="s">
        <v>54</v>
      </c>
      <c r="AN69" s="54"/>
      <c r="AO69" s="56"/>
      <c r="AP69" s="34"/>
      <c r="AQ69" s="35"/>
    </row>
    <row r="70" spans="2:43" s="1" customFormat="1" ht="6.95" customHeight="1">
      <c r="B70" s="33"/>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5"/>
    </row>
    <row r="71" spans="2:43" s="1" customFormat="1" ht="6.95" customHeight="1">
      <c r="B71" s="57"/>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9"/>
    </row>
    <row r="75" spans="2:43" s="1" customFormat="1" ht="6.95" customHeight="1">
      <c r="B75" s="60"/>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2"/>
    </row>
    <row r="76" spans="2:43" s="1" customFormat="1" ht="36.950000000000003" customHeight="1">
      <c r="B76" s="33"/>
      <c r="C76" s="190" t="s">
        <v>57</v>
      </c>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191"/>
      <c r="AJ76" s="191"/>
      <c r="AK76" s="191"/>
      <c r="AL76" s="191"/>
      <c r="AM76" s="191"/>
      <c r="AN76" s="191"/>
      <c r="AO76" s="191"/>
      <c r="AP76" s="191"/>
      <c r="AQ76" s="35"/>
    </row>
    <row r="77" spans="2:43" s="3" customFormat="1" ht="14.45" customHeight="1">
      <c r="B77" s="63"/>
      <c r="C77" s="29" t="s">
        <v>14</v>
      </c>
      <c r="D77" s="64"/>
      <c r="E77" s="64"/>
      <c r="F77" s="64"/>
      <c r="G77" s="64"/>
      <c r="H77" s="64"/>
      <c r="I77" s="64"/>
      <c r="J77" s="64"/>
      <c r="K77" s="64"/>
      <c r="L77" s="64" t="str">
        <f>K5</f>
        <v>2018_04</v>
      </c>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5"/>
    </row>
    <row r="78" spans="2:43" s="4" customFormat="1" ht="36.950000000000003" customHeight="1">
      <c r="B78" s="66"/>
      <c r="C78" s="67" t="s">
        <v>17</v>
      </c>
      <c r="D78" s="68"/>
      <c r="E78" s="68"/>
      <c r="F78" s="68"/>
      <c r="G78" s="68"/>
      <c r="H78" s="68"/>
      <c r="I78" s="68"/>
      <c r="J78" s="68"/>
      <c r="K78" s="68"/>
      <c r="L78" s="192" t="str">
        <f>K6</f>
        <v>Výstavba detského ihriska na ulici Martina Lányiho, Kežmarok</v>
      </c>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c r="AN78" s="193"/>
      <c r="AO78" s="193"/>
      <c r="AP78" s="68"/>
      <c r="AQ78" s="69"/>
    </row>
    <row r="79" spans="2:43" s="1" customFormat="1" ht="6.95" customHeight="1">
      <c r="B79" s="33"/>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5"/>
    </row>
    <row r="80" spans="2:43" s="1" customFormat="1" ht="15">
      <c r="B80" s="33"/>
      <c r="C80" s="29" t="s">
        <v>21</v>
      </c>
      <c r="D80" s="34"/>
      <c r="E80" s="34"/>
      <c r="F80" s="34"/>
      <c r="G80" s="34"/>
      <c r="H80" s="34"/>
      <c r="I80" s="34"/>
      <c r="J80" s="34"/>
      <c r="K80" s="34"/>
      <c r="L80" s="70" t="str">
        <f>IF(K8="","",K8)</f>
        <v>Kežmarok</v>
      </c>
      <c r="M80" s="34"/>
      <c r="N80" s="34"/>
      <c r="O80" s="34"/>
      <c r="P80" s="34"/>
      <c r="Q80" s="34"/>
      <c r="R80" s="34"/>
      <c r="S80" s="34"/>
      <c r="T80" s="34"/>
      <c r="U80" s="34"/>
      <c r="V80" s="34"/>
      <c r="W80" s="34"/>
      <c r="X80" s="34"/>
      <c r="Y80" s="34"/>
      <c r="Z80" s="34"/>
      <c r="AA80" s="34"/>
      <c r="AB80" s="34"/>
      <c r="AC80" s="34"/>
      <c r="AD80" s="34"/>
      <c r="AE80" s="34"/>
      <c r="AF80" s="34"/>
      <c r="AG80" s="34"/>
      <c r="AH80" s="34"/>
      <c r="AI80" s="29" t="s">
        <v>23</v>
      </c>
      <c r="AJ80" s="34"/>
      <c r="AK80" s="34"/>
      <c r="AL80" s="34"/>
      <c r="AM80" s="71">
        <f>IF(AN8= "","",AN8)</f>
        <v>43241</v>
      </c>
      <c r="AN80" s="34"/>
      <c r="AO80" s="34"/>
      <c r="AP80" s="34"/>
      <c r="AQ80" s="35"/>
    </row>
    <row r="81" spans="1:89" s="1" customFormat="1" ht="6.95" customHeight="1">
      <c r="B81" s="33"/>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5"/>
    </row>
    <row r="82" spans="1:89" s="1" customFormat="1" ht="15">
      <c r="B82" s="33"/>
      <c r="C82" s="29" t="s">
        <v>24</v>
      </c>
      <c r="D82" s="34"/>
      <c r="E82" s="34"/>
      <c r="F82" s="34"/>
      <c r="G82" s="34"/>
      <c r="H82" s="34"/>
      <c r="I82" s="34"/>
      <c r="J82" s="34"/>
      <c r="K82" s="34"/>
      <c r="L82" s="64" t="str">
        <f>IF(E11= "","",E11)</f>
        <v>Mesto Kežmarok</v>
      </c>
      <c r="M82" s="34"/>
      <c r="N82" s="34"/>
      <c r="O82" s="34"/>
      <c r="P82" s="34"/>
      <c r="Q82" s="34"/>
      <c r="R82" s="34"/>
      <c r="S82" s="34"/>
      <c r="T82" s="34"/>
      <c r="U82" s="34"/>
      <c r="V82" s="34"/>
      <c r="W82" s="34"/>
      <c r="X82" s="34"/>
      <c r="Y82" s="34"/>
      <c r="Z82" s="34"/>
      <c r="AA82" s="34"/>
      <c r="AB82" s="34"/>
      <c r="AC82" s="34"/>
      <c r="AD82" s="34"/>
      <c r="AE82" s="34"/>
      <c r="AF82" s="34"/>
      <c r="AG82" s="34"/>
      <c r="AH82" s="34"/>
      <c r="AI82" s="29" t="s">
        <v>31</v>
      </c>
      <c r="AJ82" s="34"/>
      <c r="AK82" s="34"/>
      <c r="AL82" s="34"/>
      <c r="AM82" s="181" t="str">
        <f>IF(E17="","",E17)</f>
        <v xml:space="preserve"> </v>
      </c>
      <c r="AN82" s="181"/>
      <c r="AO82" s="181"/>
      <c r="AP82" s="181"/>
      <c r="AQ82" s="35"/>
      <c r="AS82" s="177" t="s">
        <v>58</v>
      </c>
      <c r="AT82" s="178"/>
      <c r="AU82" s="49"/>
      <c r="AV82" s="49"/>
      <c r="AW82" s="49"/>
      <c r="AX82" s="49"/>
      <c r="AY82" s="49"/>
      <c r="AZ82" s="49"/>
      <c r="BA82" s="49"/>
      <c r="BB82" s="49"/>
      <c r="BC82" s="49"/>
      <c r="BD82" s="50"/>
    </row>
    <row r="83" spans="1:89" s="1" customFormat="1" ht="15">
      <c r="B83" s="33"/>
      <c r="C83" s="29" t="s">
        <v>29</v>
      </c>
      <c r="D83" s="34"/>
      <c r="E83" s="34"/>
      <c r="F83" s="34"/>
      <c r="G83" s="34"/>
      <c r="H83" s="34"/>
      <c r="I83" s="34"/>
      <c r="J83" s="34"/>
      <c r="K83" s="34"/>
      <c r="L83" s="64" t="str">
        <f>IF(E14= "Vyplň údaj","",E14)</f>
        <v/>
      </c>
      <c r="M83" s="34"/>
      <c r="N83" s="34"/>
      <c r="O83" s="34"/>
      <c r="P83" s="34"/>
      <c r="Q83" s="34"/>
      <c r="R83" s="34"/>
      <c r="S83" s="34"/>
      <c r="T83" s="34"/>
      <c r="U83" s="34"/>
      <c r="V83" s="34"/>
      <c r="W83" s="34"/>
      <c r="X83" s="34"/>
      <c r="Y83" s="34"/>
      <c r="Z83" s="34"/>
      <c r="AA83" s="34"/>
      <c r="AB83" s="34"/>
      <c r="AC83" s="34"/>
      <c r="AD83" s="34"/>
      <c r="AE83" s="34"/>
      <c r="AF83" s="34"/>
      <c r="AG83" s="34"/>
      <c r="AH83" s="34"/>
      <c r="AI83" s="29" t="s">
        <v>35</v>
      </c>
      <c r="AJ83" s="34"/>
      <c r="AK83" s="34"/>
      <c r="AL83" s="34"/>
      <c r="AM83" s="181" t="str">
        <f>IF(E20="","",E20)</f>
        <v>Ing. Martin Vitkaj</v>
      </c>
      <c r="AN83" s="181"/>
      <c r="AO83" s="181"/>
      <c r="AP83" s="181"/>
      <c r="AQ83" s="35"/>
      <c r="AS83" s="179"/>
      <c r="AT83" s="180"/>
      <c r="AU83" s="34"/>
      <c r="AV83" s="34"/>
      <c r="AW83" s="34"/>
      <c r="AX83" s="34"/>
      <c r="AY83" s="34"/>
      <c r="AZ83" s="34"/>
      <c r="BA83" s="34"/>
      <c r="BB83" s="34"/>
      <c r="BC83" s="34"/>
      <c r="BD83" s="72"/>
    </row>
    <row r="84" spans="1:89" s="1" customFormat="1" ht="10.9" customHeight="1">
      <c r="B84" s="33"/>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5"/>
      <c r="AS84" s="179"/>
      <c r="AT84" s="180"/>
      <c r="AU84" s="34"/>
      <c r="AV84" s="34"/>
      <c r="AW84" s="34"/>
      <c r="AX84" s="34"/>
      <c r="AY84" s="34"/>
      <c r="AZ84" s="34"/>
      <c r="BA84" s="34"/>
      <c r="BB84" s="34"/>
      <c r="BC84" s="34"/>
      <c r="BD84" s="72"/>
    </row>
    <row r="85" spans="1:89" s="1" customFormat="1" ht="29.25" customHeight="1">
      <c r="B85" s="33"/>
      <c r="C85" s="194" t="s">
        <v>59</v>
      </c>
      <c r="D85" s="183"/>
      <c r="E85" s="183"/>
      <c r="F85" s="183"/>
      <c r="G85" s="183"/>
      <c r="H85" s="73"/>
      <c r="I85" s="182" t="s">
        <v>60</v>
      </c>
      <c r="J85" s="183"/>
      <c r="K85" s="183"/>
      <c r="L85" s="183"/>
      <c r="M85" s="183"/>
      <c r="N85" s="183"/>
      <c r="O85" s="183"/>
      <c r="P85" s="183"/>
      <c r="Q85" s="183"/>
      <c r="R85" s="183"/>
      <c r="S85" s="183"/>
      <c r="T85" s="183"/>
      <c r="U85" s="183"/>
      <c r="V85" s="183"/>
      <c r="W85" s="183"/>
      <c r="X85" s="183"/>
      <c r="Y85" s="183"/>
      <c r="Z85" s="183"/>
      <c r="AA85" s="183"/>
      <c r="AB85" s="183"/>
      <c r="AC85" s="183"/>
      <c r="AD85" s="183"/>
      <c r="AE85" s="183"/>
      <c r="AF85" s="183"/>
      <c r="AG85" s="182" t="s">
        <v>61</v>
      </c>
      <c r="AH85" s="183"/>
      <c r="AI85" s="183"/>
      <c r="AJ85" s="183"/>
      <c r="AK85" s="183"/>
      <c r="AL85" s="183"/>
      <c r="AM85" s="183"/>
      <c r="AN85" s="182" t="s">
        <v>62</v>
      </c>
      <c r="AO85" s="183"/>
      <c r="AP85" s="184"/>
      <c r="AQ85" s="35"/>
      <c r="AS85" s="74" t="s">
        <v>63</v>
      </c>
      <c r="AT85" s="75" t="s">
        <v>64</v>
      </c>
      <c r="AU85" s="75" t="s">
        <v>65</v>
      </c>
      <c r="AV85" s="75" t="s">
        <v>66</v>
      </c>
      <c r="AW85" s="75" t="s">
        <v>67</v>
      </c>
      <c r="AX85" s="75" t="s">
        <v>68</v>
      </c>
      <c r="AY85" s="75" t="s">
        <v>69</v>
      </c>
      <c r="AZ85" s="75" t="s">
        <v>70</v>
      </c>
      <c r="BA85" s="75" t="s">
        <v>71</v>
      </c>
      <c r="BB85" s="75" t="s">
        <v>72</v>
      </c>
      <c r="BC85" s="75" t="s">
        <v>73</v>
      </c>
      <c r="BD85" s="76" t="s">
        <v>74</v>
      </c>
    </row>
    <row r="86" spans="1:89" s="1" customFormat="1" ht="10.9" customHeight="1">
      <c r="B86" s="33"/>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5"/>
      <c r="AS86" s="77"/>
      <c r="AT86" s="49"/>
      <c r="AU86" s="49"/>
      <c r="AV86" s="49"/>
      <c r="AW86" s="49"/>
      <c r="AX86" s="49"/>
      <c r="AY86" s="49"/>
      <c r="AZ86" s="49"/>
      <c r="BA86" s="49"/>
      <c r="BB86" s="49"/>
      <c r="BC86" s="49"/>
      <c r="BD86" s="50"/>
    </row>
    <row r="87" spans="1:89" s="4" customFormat="1" ht="32.450000000000003" customHeight="1">
      <c r="B87" s="66"/>
      <c r="C87" s="78" t="s">
        <v>75</v>
      </c>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202">
        <f>ROUND(SUM(AG88:AG89),2)</f>
        <v>0</v>
      </c>
      <c r="AH87" s="202"/>
      <c r="AI87" s="202"/>
      <c r="AJ87" s="202"/>
      <c r="AK87" s="202"/>
      <c r="AL87" s="202"/>
      <c r="AM87" s="202"/>
      <c r="AN87" s="203">
        <f>SUM(AG87,AT87)</f>
        <v>0</v>
      </c>
      <c r="AO87" s="203"/>
      <c r="AP87" s="203"/>
      <c r="AQ87" s="69"/>
      <c r="AS87" s="80">
        <f>ROUND(SUM(AS88:AS89),2)</f>
        <v>0</v>
      </c>
      <c r="AT87" s="81">
        <f>ROUND(SUM(AV87:AW87),2)</f>
        <v>0</v>
      </c>
      <c r="AU87" s="82">
        <f>ROUND(SUM(AU88:AU89),5)</f>
        <v>0</v>
      </c>
      <c r="AV87" s="81">
        <f>ROUND(AZ87*L31,2)</f>
        <v>0</v>
      </c>
      <c r="AW87" s="81">
        <f>ROUND(BA87*L32,2)</f>
        <v>0</v>
      </c>
      <c r="AX87" s="81">
        <f>ROUND(BB87*L31,2)</f>
        <v>0</v>
      </c>
      <c r="AY87" s="81">
        <f>ROUND(BC87*L32,2)</f>
        <v>0</v>
      </c>
      <c r="AZ87" s="81">
        <f>ROUND(SUM(AZ88:AZ89),2)</f>
        <v>0</v>
      </c>
      <c r="BA87" s="81">
        <f>ROUND(SUM(BA88:BA89),2)</f>
        <v>0</v>
      </c>
      <c r="BB87" s="81">
        <f>ROUND(SUM(BB88:BB89),2)</f>
        <v>0</v>
      </c>
      <c r="BC87" s="81">
        <f>ROUND(SUM(BC88:BC89),2)</f>
        <v>0</v>
      </c>
      <c r="BD87" s="83">
        <f>ROUND(SUM(BD88:BD89),2)</f>
        <v>0</v>
      </c>
      <c r="BS87" s="84" t="s">
        <v>76</v>
      </c>
      <c r="BT87" s="84" t="s">
        <v>77</v>
      </c>
      <c r="BU87" s="85" t="s">
        <v>78</v>
      </c>
      <c r="BV87" s="84" t="s">
        <v>79</v>
      </c>
      <c r="BW87" s="84" t="s">
        <v>80</v>
      </c>
      <c r="BX87" s="84" t="s">
        <v>81</v>
      </c>
    </row>
    <row r="88" spans="1:89" s="5" customFormat="1" ht="47.25" customHeight="1">
      <c r="A88" s="86" t="s">
        <v>82</v>
      </c>
      <c r="B88" s="87"/>
      <c r="C88" s="88"/>
      <c r="D88" s="189" t="s">
        <v>83</v>
      </c>
      <c r="E88" s="189"/>
      <c r="F88" s="189"/>
      <c r="G88" s="189"/>
      <c r="H88" s="189"/>
      <c r="I88" s="89"/>
      <c r="J88" s="189" t="s">
        <v>84</v>
      </c>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205">
        <f>'2018_04_07 - Výstavba det...'!M30</f>
        <v>0</v>
      </c>
      <c r="AH88" s="206"/>
      <c r="AI88" s="206"/>
      <c r="AJ88" s="206"/>
      <c r="AK88" s="206"/>
      <c r="AL88" s="206"/>
      <c r="AM88" s="206"/>
      <c r="AN88" s="205">
        <f>SUM(AG88,AT88)</f>
        <v>0</v>
      </c>
      <c r="AO88" s="206"/>
      <c r="AP88" s="206"/>
      <c r="AQ88" s="90"/>
      <c r="AS88" s="91">
        <f>'2018_04_07 - Výstavba det...'!M28</f>
        <v>0</v>
      </c>
      <c r="AT88" s="92">
        <f>ROUND(SUM(AV88:AW88),2)</f>
        <v>0</v>
      </c>
      <c r="AU88" s="93">
        <f>'2018_04_07 - Výstavba det...'!W124</f>
        <v>0</v>
      </c>
      <c r="AV88" s="92">
        <f>'2018_04_07 - Výstavba det...'!M32</f>
        <v>0</v>
      </c>
      <c r="AW88" s="92">
        <f>'2018_04_07 - Výstavba det...'!M33</f>
        <v>0</v>
      </c>
      <c r="AX88" s="92">
        <f>'2018_04_07 - Výstavba det...'!M34</f>
        <v>0</v>
      </c>
      <c r="AY88" s="92">
        <f>'2018_04_07 - Výstavba det...'!M35</f>
        <v>0</v>
      </c>
      <c r="AZ88" s="92">
        <f>'2018_04_07 - Výstavba det...'!H32</f>
        <v>0</v>
      </c>
      <c r="BA88" s="92">
        <f>'2018_04_07 - Výstavba det...'!H33</f>
        <v>0</v>
      </c>
      <c r="BB88" s="92">
        <f>'2018_04_07 - Výstavba det...'!H34</f>
        <v>0</v>
      </c>
      <c r="BC88" s="92">
        <f>'2018_04_07 - Výstavba det...'!H35</f>
        <v>0</v>
      </c>
      <c r="BD88" s="94">
        <f>'2018_04_07 - Výstavba det...'!H36</f>
        <v>0</v>
      </c>
      <c r="BT88" s="95" t="s">
        <v>85</v>
      </c>
      <c r="BV88" s="95" t="s">
        <v>79</v>
      </c>
      <c r="BW88" s="95" t="s">
        <v>86</v>
      </c>
      <c r="BX88" s="95" t="s">
        <v>80</v>
      </c>
    </row>
    <row r="89" spans="1:89" s="5" customFormat="1" ht="47.25" customHeight="1">
      <c r="A89" s="86" t="s">
        <v>82</v>
      </c>
      <c r="B89" s="87"/>
      <c r="C89" s="88"/>
      <c r="D89" s="189" t="s">
        <v>87</v>
      </c>
      <c r="E89" s="189"/>
      <c r="F89" s="189"/>
      <c r="G89" s="189"/>
      <c r="H89" s="189"/>
      <c r="I89" s="89"/>
      <c r="J89" s="189" t="s">
        <v>88</v>
      </c>
      <c r="K89" s="189"/>
      <c r="L89" s="189"/>
      <c r="M89" s="189"/>
      <c r="N89" s="189"/>
      <c r="O89" s="189"/>
      <c r="P89" s="189"/>
      <c r="Q89" s="189"/>
      <c r="R89" s="189"/>
      <c r="S89" s="189"/>
      <c r="T89" s="189"/>
      <c r="U89" s="189"/>
      <c r="V89" s="189"/>
      <c r="W89" s="189"/>
      <c r="X89" s="189"/>
      <c r="Y89" s="189"/>
      <c r="Z89" s="189"/>
      <c r="AA89" s="189"/>
      <c r="AB89" s="189"/>
      <c r="AC89" s="189"/>
      <c r="AD89" s="189"/>
      <c r="AE89" s="189"/>
      <c r="AF89" s="189"/>
      <c r="AG89" s="205">
        <f>'2018_04_08 - Výstavba det...'!M30</f>
        <v>0</v>
      </c>
      <c r="AH89" s="206"/>
      <c r="AI89" s="206"/>
      <c r="AJ89" s="206"/>
      <c r="AK89" s="206"/>
      <c r="AL89" s="206"/>
      <c r="AM89" s="206"/>
      <c r="AN89" s="205">
        <f>SUM(AG89,AT89)</f>
        <v>0</v>
      </c>
      <c r="AO89" s="206"/>
      <c r="AP89" s="206"/>
      <c r="AQ89" s="90"/>
      <c r="AS89" s="96">
        <f>'2018_04_08 - Výstavba det...'!M28</f>
        <v>0</v>
      </c>
      <c r="AT89" s="97">
        <f>ROUND(SUM(AV89:AW89),2)</f>
        <v>0</v>
      </c>
      <c r="AU89" s="98">
        <f>'2018_04_08 - Výstavba det...'!W126</f>
        <v>0</v>
      </c>
      <c r="AV89" s="97">
        <f>'2018_04_08 - Výstavba det...'!M32</f>
        <v>0</v>
      </c>
      <c r="AW89" s="97">
        <f>'2018_04_08 - Výstavba det...'!M33</f>
        <v>0</v>
      </c>
      <c r="AX89" s="97">
        <f>'2018_04_08 - Výstavba det...'!M34</f>
        <v>0</v>
      </c>
      <c r="AY89" s="97">
        <f>'2018_04_08 - Výstavba det...'!M35</f>
        <v>0</v>
      </c>
      <c r="AZ89" s="97">
        <f>'2018_04_08 - Výstavba det...'!H32</f>
        <v>0</v>
      </c>
      <c r="BA89" s="97">
        <f>'2018_04_08 - Výstavba det...'!H33</f>
        <v>0</v>
      </c>
      <c r="BB89" s="97">
        <f>'2018_04_08 - Výstavba det...'!H34</f>
        <v>0</v>
      </c>
      <c r="BC89" s="97">
        <f>'2018_04_08 - Výstavba det...'!H35</f>
        <v>0</v>
      </c>
      <c r="BD89" s="99">
        <f>'2018_04_08 - Výstavba det...'!H36</f>
        <v>0</v>
      </c>
      <c r="BT89" s="95" t="s">
        <v>85</v>
      </c>
      <c r="BV89" s="95" t="s">
        <v>79</v>
      </c>
      <c r="BW89" s="95" t="s">
        <v>89</v>
      </c>
      <c r="BX89" s="95" t="s">
        <v>80</v>
      </c>
    </row>
    <row r="90" spans="1:89">
      <c r="B90" s="22"/>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3"/>
    </row>
    <row r="91" spans="1:89" s="1" customFormat="1" ht="30" customHeight="1">
      <c r="B91" s="33"/>
      <c r="C91" s="78" t="s">
        <v>90</v>
      </c>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203">
        <f>ROUND(SUM(AG92:AG95),2)</f>
        <v>0</v>
      </c>
      <c r="AH91" s="203"/>
      <c r="AI91" s="203"/>
      <c r="AJ91" s="203"/>
      <c r="AK91" s="203"/>
      <c r="AL91" s="203"/>
      <c r="AM91" s="203"/>
      <c r="AN91" s="203">
        <f>ROUND(SUM(AN92:AN95),2)</f>
        <v>0</v>
      </c>
      <c r="AO91" s="203"/>
      <c r="AP91" s="203"/>
      <c r="AQ91" s="35"/>
      <c r="AS91" s="74" t="s">
        <v>91</v>
      </c>
      <c r="AT91" s="75" t="s">
        <v>92</v>
      </c>
      <c r="AU91" s="75" t="s">
        <v>41</v>
      </c>
      <c r="AV91" s="76" t="s">
        <v>64</v>
      </c>
    </row>
    <row r="92" spans="1:89" s="1" customFormat="1" ht="19.899999999999999" customHeight="1">
      <c r="B92" s="33"/>
      <c r="C92" s="34"/>
      <c r="D92" s="100" t="s">
        <v>93</v>
      </c>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187">
        <f>ROUND(AG87*AS92,2)</f>
        <v>0</v>
      </c>
      <c r="AH92" s="188"/>
      <c r="AI92" s="188"/>
      <c r="AJ92" s="188"/>
      <c r="AK92" s="188"/>
      <c r="AL92" s="188"/>
      <c r="AM92" s="188"/>
      <c r="AN92" s="188">
        <f>ROUND(AG92+AV92,2)</f>
        <v>0</v>
      </c>
      <c r="AO92" s="188"/>
      <c r="AP92" s="188"/>
      <c r="AQ92" s="35"/>
      <c r="AS92" s="101">
        <v>0</v>
      </c>
      <c r="AT92" s="102" t="s">
        <v>94</v>
      </c>
      <c r="AU92" s="102" t="s">
        <v>42</v>
      </c>
      <c r="AV92" s="103">
        <f>ROUND(IF(AU92="základná",AG92*L31,IF(AU92="znížená",AG92*L32,0)),2)</f>
        <v>0</v>
      </c>
      <c r="BV92" s="18" t="s">
        <v>95</v>
      </c>
      <c r="BY92" s="104">
        <f>IF(AU92="základná",AV92,0)</f>
        <v>0</v>
      </c>
      <c r="BZ92" s="104">
        <f>IF(AU92="znížená",AV92,0)</f>
        <v>0</v>
      </c>
      <c r="CA92" s="104">
        <v>0</v>
      </c>
      <c r="CB92" s="104">
        <v>0</v>
      </c>
      <c r="CC92" s="104">
        <v>0</v>
      </c>
      <c r="CD92" s="104">
        <f>IF(AU92="základná",AG92,0)</f>
        <v>0</v>
      </c>
      <c r="CE92" s="104">
        <f>IF(AU92="znížená",AG92,0)</f>
        <v>0</v>
      </c>
      <c r="CF92" s="104">
        <f>IF(AU92="zákl. prenesená",AG92,0)</f>
        <v>0</v>
      </c>
      <c r="CG92" s="104">
        <f>IF(AU92="zníž. prenesená",AG92,0)</f>
        <v>0</v>
      </c>
      <c r="CH92" s="104">
        <f>IF(AU92="nulová",AG92,0)</f>
        <v>0</v>
      </c>
      <c r="CI92" s="18">
        <f>IF(AU92="základná",1,IF(AU92="znížená",2,IF(AU92="zákl. prenesená",4,IF(AU92="zníž. prenesená",5,3))))</f>
        <v>1</v>
      </c>
      <c r="CJ92" s="18">
        <f>IF(AT92="stavebná časť",1,IF(8892="investičná časť",2,3))</f>
        <v>1</v>
      </c>
      <c r="CK92" s="18" t="str">
        <f>IF(D92="Vyplň vlastné","","x")</f>
        <v>x</v>
      </c>
    </row>
    <row r="93" spans="1:89" s="1" customFormat="1" ht="19.899999999999999" customHeight="1">
      <c r="B93" s="33"/>
      <c r="C93" s="34"/>
      <c r="D93" s="185" t="s">
        <v>96</v>
      </c>
      <c r="E93" s="186"/>
      <c r="F93" s="186"/>
      <c r="G93" s="186"/>
      <c r="H93" s="186"/>
      <c r="I93" s="186"/>
      <c r="J93" s="186"/>
      <c r="K93" s="186"/>
      <c r="L93" s="186"/>
      <c r="M93" s="186"/>
      <c r="N93" s="186"/>
      <c r="O93" s="186"/>
      <c r="P93" s="186"/>
      <c r="Q93" s="186"/>
      <c r="R93" s="186"/>
      <c r="S93" s="186"/>
      <c r="T93" s="186"/>
      <c r="U93" s="186"/>
      <c r="V93" s="186"/>
      <c r="W93" s="186"/>
      <c r="X93" s="186"/>
      <c r="Y93" s="186"/>
      <c r="Z93" s="186"/>
      <c r="AA93" s="186"/>
      <c r="AB93" s="186"/>
      <c r="AC93" s="34"/>
      <c r="AD93" s="34"/>
      <c r="AE93" s="34"/>
      <c r="AF93" s="34"/>
      <c r="AG93" s="187">
        <f>AG87*AS93</f>
        <v>0</v>
      </c>
      <c r="AH93" s="188"/>
      <c r="AI93" s="188"/>
      <c r="AJ93" s="188"/>
      <c r="AK93" s="188"/>
      <c r="AL93" s="188"/>
      <c r="AM93" s="188"/>
      <c r="AN93" s="188">
        <f>AG93+AV93</f>
        <v>0</v>
      </c>
      <c r="AO93" s="188"/>
      <c r="AP93" s="188"/>
      <c r="AQ93" s="35"/>
      <c r="AS93" s="105">
        <v>0</v>
      </c>
      <c r="AT93" s="106" t="s">
        <v>94</v>
      </c>
      <c r="AU93" s="106" t="s">
        <v>42</v>
      </c>
      <c r="AV93" s="107">
        <f>ROUND(IF(AU93="nulová",0,IF(OR(AU93="základná",AU93="zákl. prenesená"),AG93*L31,AG93*L32)),2)</f>
        <v>0</v>
      </c>
      <c r="BV93" s="18" t="s">
        <v>97</v>
      </c>
      <c r="BY93" s="104">
        <f>IF(AU93="základná",AV93,0)</f>
        <v>0</v>
      </c>
      <c r="BZ93" s="104">
        <f>IF(AU93="znížená",AV93,0)</f>
        <v>0</v>
      </c>
      <c r="CA93" s="104">
        <f>IF(AU93="zákl. prenesená",AV93,0)</f>
        <v>0</v>
      </c>
      <c r="CB93" s="104">
        <f>IF(AU93="zníž. prenesená",AV93,0)</f>
        <v>0</v>
      </c>
      <c r="CC93" s="104">
        <f>IF(AU93="nulová",AV93,0)</f>
        <v>0</v>
      </c>
      <c r="CD93" s="104">
        <f>IF(AU93="základná",AG93,0)</f>
        <v>0</v>
      </c>
      <c r="CE93" s="104">
        <f>IF(AU93="znížená",AG93,0)</f>
        <v>0</v>
      </c>
      <c r="CF93" s="104">
        <f>IF(AU93="zákl. prenesená",AG93,0)</f>
        <v>0</v>
      </c>
      <c r="CG93" s="104">
        <f>IF(AU93="zníž. prenesená",AG93,0)</f>
        <v>0</v>
      </c>
      <c r="CH93" s="104">
        <f>IF(AU93="nulová",AG93,0)</f>
        <v>0</v>
      </c>
      <c r="CI93" s="18">
        <f>IF(AU93="základná",1,IF(AU93="znížená",2,IF(AU93="zákl. prenesená",4,IF(AU93="zníž. prenesená",5,3))))</f>
        <v>1</v>
      </c>
      <c r="CJ93" s="18">
        <f>IF(AT93="stavebná časť",1,IF(8893="investičná časť",2,3))</f>
        <v>1</v>
      </c>
      <c r="CK93" s="18" t="str">
        <f>IF(D93="Vyplň vlastné","","x")</f>
        <v/>
      </c>
    </row>
    <row r="94" spans="1:89" s="1" customFormat="1" ht="19.899999999999999" customHeight="1">
      <c r="B94" s="33"/>
      <c r="C94" s="34"/>
      <c r="D94" s="185" t="s">
        <v>96</v>
      </c>
      <c r="E94" s="186"/>
      <c r="F94" s="186"/>
      <c r="G94" s="186"/>
      <c r="H94" s="186"/>
      <c r="I94" s="186"/>
      <c r="J94" s="186"/>
      <c r="K94" s="186"/>
      <c r="L94" s="186"/>
      <c r="M94" s="186"/>
      <c r="N94" s="186"/>
      <c r="O94" s="186"/>
      <c r="P94" s="186"/>
      <c r="Q94" s="186"/>
      <c r="R94" s="186"/>
      <c r="S94" s="186"/>
      <c r="T94" s="186"/>
      <c r="U94" s="186"/>
      <c r="V94" s="186"/>
      <c r="W94" s="186"/>
      <c r="X94" s="186"/>
      <c r="Y94" s="186"/>
      <c r="Z94" s="186"/>
      <c r="AA94" s="186"/>
      <c r="AB94" s="186"/>
      <c r="AC94" s="34"/>
      <c r="AD94" s="34"/>
      <c r="AE94" s="34"/>
      <c r="AF94" s="34"/>
      <c r="AG94" s="187">
        <f>AG87*AS94</f>
        <v>0</v>
      </c>
      <c r="AH94" s="188"/>
      <c r="AI94" s="188"/>
      <c r="AJ94" s="188"/>
      <c r="AK94" s="188"/>
      <c r="AL94" s="188"/>
      <c r="AM94" s="188"/>
      <c r="AN94" s="188">
        <f>AG94+AV94</f>
        <v>0</v>
      </c>
      <c r="AO94" s="188"/>
      <c r="AP94" s="188"/>
      <c r="AQ94" s="35"/>
      <c r="AS94" s="105">
        <v>0</v>
      </c>
      <c r="AT94" s="106" t="s">
        <v>94</v>
      </c>
      <c r="AU94" s="106" t="s">
        <v>42</v>
      </c>
      <c r="AV94" s="107">
        <f>ROUND(IF(AU94="nulová",0,IF(OR(AU94="základná",AU94="zákl. prenesená"),AG94*L31,AG94*L32)),2)</f>
        <v>0</v>
      </c>
      <c r="BV94" s="18" t="s">
        <v>97</v>
      </c>
      <c r="BY94" s="104">
        <f>IF(AU94="základná",AV94,0)</f>
        <v>0</v>
      </c>
      <c r="BZ94" s="104">
        <f>IF(AU94="znížená",AV94,0)</f>
        <v>0</v>
      </c>
      <c r="CA94" s="104">
        <f>IF(AU94="zákl. prenesená",AV94,0)</f>
        <v>0</v>
      </c>
      <c r="CB94" s="104">
        <f>IF(AU94="zníž. prenesená",AV94,0)</f>
        <v>0</v>
      </c>
      <c r="CC94" s="104">
        <f>IF(AU94="nulová",AV94,0)</f>
        <v>0</v>
      </c>
      <c r="CD94" s="104">
        <f>IF(AU94="základná",AG94,0)</f>
        <v>0</v>
      </c>
      <c r="CE94" s="104">
        <f>IF(AU94="znížená",AG94,0)</f>
        <v>0</v>
      </c>
      <c r="CF94" s="104">
        <f>IF(AU94="zákl. prenesená",AG94,0)</f>
        <v>0</v>
      </c>
      <c r="CG94" s="104">
        <f>IF(AU94="zníž. prenesená",AG94,0)</f>
        <v>0</v>
      </c>
      <c r="CH94" s="104">
        <f>IF(AU94="nulová",AG94,0)</f>
        <v>0</v>
      </c>
      <c r="CI94" s="18">
        <f>IF(AU94="základná",1,IF(AU94="znížená",2,IF(AU94="zákl. prenesená",4,IF(AU94="zníž. prenesená",5,3))))</f>
        <v>1</v>
      </c>
      <c r="CJ94" s="18">
        <f>IF(AT94="stavebná časť",1,IF(8894="investičná časť",2,3))</f>
        <v>1</v>
      </c>
      <c r="CK94" s="18" t="str">
        <f>IF(D94="Vyplň vlastné","","x")</f>
        <v/>
      </c>
    </row>
    <row r="95" spans="1:89" s="1" customFormat="1" ht="19.899999999999999" customHeight="1">
      <c r="B95" s="33"/>
      <c r="C95" s="34"/>
      <c r="D95" s="185" t="s">
        <v>96</v>
      </c>
      <c r="E95" s="186"/>
      <c r="F95" s="186"/>
      <c r="G95" s="186"/>
      <c r="H95" s="186"/>
      <c r="I95" s="186"/>
      <c r="J95" s="186"/>
      <c r="K95" s="186"/>
      <c r="L95" s="186"/>
      <c r="M95" s="186"/>
      <c r="N95" s="186"/>
      <c r="O95" s="186"/>
      <c r="P95" s="186"/>
      <c r="Q95" s="186"/>
      <c r="R95" s="186"/>
      <c r="S95" s="186"/>
      <c r="T95" s="186"/>
      <c r="U95" s="186"/>
      <c r="V95" s="186"/>
      <c r="W95" s="186"/>
      <c r="X95" s="186"/>
      <c r="Y95" s="186"/>
      <c r="Z95" s="186"/>
      <c r="AA95" s="186"/>
      <c r="AB95" s="186"/>
      <c r="AC95" s="34"/>
      <c r="AD95" s="34"/>
      <c r="AE95" s="34"/>
      <c r="AF95" s="34"/>
      <c r="AG95" s="187">
        <f>AG87*AS95</f>
        <v>0</v>
      </c>
      <c r="AH95" s="188"/>
      <c r="AI95" s="188"/>
      <c r="AJ95" s="188"/>
      <c r="AK95" s="188"/>
      <c r="AL95" s="188"/>
      <c r="AM95" s="188"/>
      <c r="AN95" s="188">
        <f>AG95+AV95</f>
        <v>0</v>
      </c>
      <c r="AO95" s="188"/>
      <c r="AP95" s="188"/>
      <c r="AQ95" s="35"/>
      <c r="AS95" s="108">
        <v>0</v>
      </c>
      <c r="AT95" s="109" t="s">
        <v>94</v>
      </c>
      <c r="AU95" s="109" t="s">
        <v>42</v>
      </c>
      <c r="AV95" s="110">
        <f>ROUND(IF(AU95="nulová",0,IF(OR(AU95="základná",AU95="zákl. prenesená"),AG95*L31,AG95*L32)),2)</f>
        <v>0</v>
      </c>
      <c r="BV95" s="18" t="s">
        <v>97</v>
      </c>
      <c r="BY95" s="104">
        <f>IF(AU95="základná",AV95,0)</f>
        <v>0</v>
      </c>
      <c r="BZ95" s="104">
        <f>IF(AU95="znížená",AV95,0)</f>
        <v>0</v>
      </c>
      <c r="CA95" s="104">
        <f>IF(AU95="zákl. prenesená",AV95,0)</f>
        <v>0</v>
      </c>
      <c r="CB95" s="104">
        <f>IF(AU95="zníž. prenesená",AV95,0)</f>
        <v>0</v>
      </c>
      <c r="CC95" s="104">
        <f>IF(AU95="nulová",AV95,0)</f>
        <v>0</v>
      </c>
      <c r="CD95" s="104">
        <f>IF(AU95="základná",AG95,0)</f>
        <v>0</v>
      </c>
      <c r="CE95" s="104">
        <f>IF(AU95="znížená",AG95,0)</f>
        <v>0</v>
      </c>
      <c r="CF95" s="104">
        <f>IF(AU95="zákl. prenesená",AG95,0)</f>
        <v>0</v>
      </c>
      <c r="CG95" s="104">
        <f>IF(AU95="zníž. prenesená",AG95,0)</f>
        <v>0</v>
      </c>
      <c r="CH95" s="104">
        <f>IF(AU95="nulová",AG95,0)</f>
        <v>0</v>
      </c>
      <c r="CI95" s="18">
        <f>IF(AU95="základná",1,IF(AU95="znížená",2,IF(AU95="zákl. prenesená",4,IF(AU95="zníž. prenesená",5,3))))</f>
        <v>1</v>
      </c>
      <c r="CJ95" s="18">
        <f>IF(AT95="stavebná časť",1,IF(8895="investičná časť",2,3))</f>
        <v>1</v>
      </c>
      <c r="CK95" s="18" t="str">
        <f>IF(D95="Vyplň vlastné","","x")</f>
        <v/>
      </c>
    </row>
    <row r="96" spans="1:89" s="1" customFormat="1" ht="10.9" customHeight="1">
      <c r="B96" s="33"/>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5"/>
    </row>
    <row r="97" spans="2:43" s="1" customFormat="1" ht="30" customHeight="1">
      <c r="B97" s="33"/>
      <c r="C97" s="111" t="s">
        <v>98</v>
      </c>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204">
        <f>ROUND(AG87+AG91,2)</f>
        <v>0</v>
      </c>
      <c r="AH97" s="204"/>
      <c r="AI97" s="204"/>
      <c r="AJ97" s="204"/>
      <c r="AK97" s="204"/>
      <c r="AL97" s="204"/>
      <c r="AM97" s="204"/>
      <c r="AN97" s="204">
        <f>AN87+AN91</f>
        <v>0</v>
      </c>
      <c r="AO97" s="204"/>
      <c r="AP97" s="204"/>
      <c r="AQ97" s="35"/>
    </row>
    <row r="98" spans="2:43" s="1" customFormat="1" ht="6.95" customHeight="1">
      <c r="B98" s="57"/>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9"/>
    </row>
  </sheetData>
  <mergeCells count="62">
    <mergeCell ref="L32:O32"/>
    <mergeCell ref="W32:AE32"/>
    <mergeCell ref="AK32:AO32"/>
    <mergeCell ref="W33:AE33"/>
    <mergeCell ref="W34:AE34"/>
    <mergeCell ref="C2:AP2"/>
    <mergeCell ref="C4:AP4"/>
    <mergeCell ref="AR2:BE2"/>
    <mergeCell ref="K5:AO5"/>
    <mergeCell ref="AK33:AO33"/>
    <mergeCell ref="K6:AO6"/>
    <mergeCell ref="L33:O33"/>
    <mergeCell ref="BE5:BE34"/>
    <mergeCell ref="E14:AJ14"/>
    <mergeCell ref="E23:AN23"/>
    <mergeCell ref="AK26:AO26"/>
    <mergeCell ref="AK27:AO27"/>
    <mergeCell ref="AK29:AO29"/>
    <mergeCell ref="L31:O31"/>
    <mergeCell ref="W31:AE31"/>
    <mergeCell ref="AK31:AO31"/>
    <mergeCell ref="AG97:AM97"/>
    <mergeCell ref="AN97:AP97"/>
    <mergeCell ref="AG93:AM93"/>
    <mergeCell ref="AN95:AP95"/>
    <mergeCell ref="AN89:AP89"/>
    <mergeCell ref="AG89:AM89"/>
    <mergeCell ref="AG92:AM92"/>
    <mergeCell ref="AN92:AP92"/>
    <mergeCell ref="AN93:AP93"/>
    <mergeCell ref="AN94:AP94"/>
    <mergeCell ref="AK34:AO34"/>
    <mergeCell ref="L35:O35"/>
    <mergeCell ref="W35:AE35"/>
    <mergeCell ref="AK35:AO35"/>
    <mergeCell ref="X37:AB37"/>
    <mergeCell ref="AK37:AO37"/>
    <mergeCell ref="L34:O34"/>
    <mergeCell ref="C76:AP76"/>
    <mergeCell ref="L78:AO78"/>
    <mergeCell ref="C85:G85"/>
    <mergeCell ref="I85:AF85"/>
    <mergeCell ref="AG85:AM85"/>
    <mergeCell ref="D95:AB95"/>
    <mergeCell ref="AG95:AM95"/>
    <mergeCell ref="AM82:AP82"/>
    <mergeCell ref="D88:H88"/>
    <mergeCell ref="J88:AF88"/>
    <mergeCell ref="D89:H89"/>
    <mergeCell ref="J89:AF89"/>
    <mergeCell ref="D93:AB93"/>
    <mergeCell ref="AG87:AM87"/>
    <mergeCell ref="AN87:AP87"/>
    <mergeCell ref="AG91:AM91"/>
    <mergeCell ref="AN91:AP91"/>
    <mergeCell ref="AN88:AP88"/>
    <mergeCell ref="AG88:AM88"/>
    <mergeCell ref="AS82:AT84"/>
    <mergeCell ref="AM83:AP83"/>
    <mergeCell ref="AN85:AP85"/>
    <mergeCell ref="D94:AB94"/>
    <mergeCell ref="AG94:AM94"/>
  </mergeCells>
  <dataValidations count="2">
    <dataValidation type="list" allowBlank="1" showInputMessage="1" showErrorMessage="1" error="Povolené sú hodnoty základná, znížená, nulová." sqref="AU92:AU96">
      <formula1>"základná, znížená, nulová"</formula1>
    </dataValidation>
    <dataValidation type="list" allowBlank="1" showInputMessage="1" showErrorMessage="1" error="Povolené sú hodnoty stavebná časť, technologická časť, investičná časť." sqref="AT92:AT96">
      <formula1>"stavebná časť, technologická časť, investičná časť"</formula1>
    </dataValidation>
  </dataValidations>
  <hyperlinks>
    <hyperlink ref="K1:S1" location="C2" display="1) Súhrnný list stavby"/>
    <hyperlink ref="W1:AF1" location="C87" display="2) Rekapitulácia objektov"/>
    <hyperlink ref="A88" location="'2018_04_07 - Výstavba det...'!C2" display="/"/>
    <hyperlink ref="A89" location="'2018_04_08 - Výstavba det...'!C2" display="/"/>
  </hyperlinks>
  <pageMargins left="0.58333330000000005" right="0.58333330000000005" top="0.5" bottom="0.46666669999999999" header="0" footer="0"/>
  <pageSetup paperSize="9" fitToHeight="100"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64"/>
  <sheetViews>
    <sheetView showGridLines="0" tabSelected="1" workbookViewId="0">
      <pane ySplit="1" topLeftCell="A100" activePane="bottomLeft" state="frozen"/>
      <selection pane="bottomLeft" activeCell="C163" sqref="C163:R164"/>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7" width="11.1640625" customWidth="1"/>
    <col min="8" max="8" width="12.5" customWidth="1"/>
    <col min="9" max="9" width="7" customWidth="1"/>
    <col min="10" max="10" width="5.1640625" customWidth="1"/>
    <col min="11" max="11" width="11.5" customWidth="1"/>
    <col min="12" max="12" width="12" customWidth="1"/>
    <col min="13" max="14" width="6" customWidth="1"/>
    <col min="15" max="15" width="2" customWidth="1"/>
    <col min="16" max="16" width="12.5" customWidth="1"/>
    <col min="17" max="17" width="4.1640625" customWidth="1"/>
    <col min="18" max="18" width="1.6640625" customWidth="1"/>
    <col min="19" max="19" width="8.1640625" customWidth="1"/>
    <col min="20" max="20" width="29.6640625" hidden="1" customWidth="1"/>
    <col min="21" max="21" width="16.33203125" hidden="1" customWidth="1"/>
    <col min="22" max="22" width="12.33203125" hidden="1" customWidth="1"/>
    <col min="23" max="23" width="16.33203125" hidden="1" customWidth="1"/>
    <col min="24" max="24" width="12.1640625" hidden="1" customWidth="1"/>
    <col min="25" max="25" width="15" hidden="1" customWidth="1"/>
    <col min="26" max="26" width="11" hidden="1" customWidth="1"/>
    <col min="27" max="27" width="15" hidden="1" customWidth="1"/>
    <col min="28" max="28" width="16.33203125" hidden="1" customWidth="1"/>
    <col min="29" max="29" width="11" customWidth="1"/>
    <col min="30" max="30" width="15" customWidth="1"/>
    <col min="31" max="31" width="16.33203125" customWidth="1"/>
    <col min="44" max="65" width="9.33203125" hidden="1"/>
  </cols>
  <sheetData>
    <row r="1" spans="1:66" ht="21.75" customHeight="1">
      <c r="A1" s="113"/>
      <c r="B1" s="11"/>
      <c r="C1" s="11"/>
      <c r="D1" s="12" t="s">
        <v>1</v>
      </c>
      <c r="E1" s="11"/>
      <c r="F1" s="13" t="s">
        <v>99</v>
      </c>
      <c r="G1" s="13"/>
      <c r="H1" s="226" t="s">
        <v>100</v>
      </c>
      <c r="I1" s="226"/>
      <c r="J1" s="226"/>
      <c r="K1" s="226"/>
      <c r="L1" s="13" t="s">
        <v>101</v>
      </c>
      <c r="M1" s="11"/>
      <c r="N1" s="11"/>
      <c r="O1" s="12" t="s">
        <v>102</v>
      </c>
      <c r="P1" s="11"/>
      <c r="Q1" s="11"/>
      <c r="R1" s="11"/>
      <c r="S1" s="13" t="s">
        <v>103</v>
      </c>
      <c r="T1" s="13"/>
      <c r="U1" s="113"/>
      <c r="V1" s="113"/>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row>
    <row r="2" spans="1:66" ht="36.950000000000003" customHeight="1">
      <c r="C2" s="207" t="s">
        <v>7</v>
      </c>
      <c r="D2" s="208"/>
      <c r="E2" s="208"/>
      <c r="F2" s="208"/>
      <c r="G2" s="208"/>
      <c r="H2" s="208"/>
      <c r="I2" s="208"/>
      <c r="J2" s="208"/>
      <c r="K2" s="208"/>
      <c r="L2" s="208"/>
      <c r="M2" s="208"/>
      <c r="N2" s="208"/>
      <c r="O2" s="208"/>
      <c r="P2" s="208"/>
      <c r="Q2" s="208"/>
      <c r="S2" s="209" t="s">
        <v>8</v>
      </c>
      <c r="T2" s="210"/>
      <c r="U2" s="210"/>
      <c r="V2" s="210"/>
      <c r="W2" s="210"/>
      <c r="X2" s="210"/>
      <c r="Y2" s="210"/>
      <c r="Z2" s="210"/>
      <c r="AA2" s="210"/>
      <c r="AB2" s="210"/>
      <c r="AC2" s="210"/>
      <c r="AT2" s="18" t="s">
        <v>86</v>
      </c>
    </row>
    <row r="3" spans="1:66" ht="6.95" customHeight="1">
      <c r="B3" s="19"/>
      <c r="C3" s="20"/>
      <c r="D3" s="20"/>
      <c r="E3" s="20"/>
      <c r="F3" s="20"/>
      <c r="G3" s="20"/>
      <c r="H3" s="20"/>
      <c r="I3" s="20"/>
      <c r="J3" s="20"/>
      <c r="K3" s="20"/>
      <c r="L3" s="20"/>
      <c r="M3" s="20"/>
      <c r="N3" s="20"/>
      <c r="O3" s="20"/>
      <c r="P3" s="20"/>
      <c r="Q3" s="20"/>
      <c r="R3" s="21"/>
      <c r="AT3" s="18" t="s">
        <v>77</v>
      </c>
    </row>
    <row r="4" spans="1:66" ht="36.950000000000003" customHeight="1">
      <c r="B4" s="22"/>
      <c r="C4" s="190" t="s">
        <v>104</v>
      </c>
      <c r="D4" s="191"/>
      <c r="E4" s="191"/>
      <c r="F4" s="191"/>
      <c r="G4" s="191"/>
      <c r="H4" s="191"/>
      <c r="I4" s="191"/>
      <c r="J4" s="191"/>
      <c r="K4" s="191"/>
      <c r="L4" s="191"/>
      <c r="M4" s="191"/>
      <c r="N4" s="191"/>
      <c r="O4" s="191"/>
      <c r="P4" s="191"/>
      <c r="Q4" s="191"/>
      <c r="R4" s="23"/>
      <c r="T4" s="17" t="s">
        <v>12</v>
      </c>
      <c r="AT4" s="18" t="s">
        <v>6</v>
      </c>
    </row>
    <row r="5" spans="1:66" ht="6.95" customHeight="1">
      <c r="B5" s="22"/>
      <c r="C5" s="25"/>
      <c r="D5" s="25"/>
      <c r="E5" s="25"/>
      <c r="F5" s="25"/>
      <c r="G5" s="25"/>
      <c r="H5" s="25"/>
      <c r="I5" s="25"/>
      <c r="J5" s="25"/>
      <c r="K5" s="25"/>
      <c r="L5" s="25"/>
      <c r="M5" s="25"/>
      <c r="N5" s="25"/>
      <c r="O5" s="25"/>
      <c r="P5" s="25"/>
      <c r="Q5" s="25"/>
      <c r="R5" s="23"/>
    </row>
    <row r="6" spans="1:66" ht="25.35" customHeight="1">
      <c r="B6" s="22"/>
      <c r="C6" s="25"/>
      <c r="D6" s="29" t="s">
        <v>17</v>
      </c>
      <c r="E6" s="25"/>
      <c r="F6" s="227" t="str">
        <f>'Rekapitulácia stavby'!K6</f>
        <v>Výstavba detského ihriska na ulici Martina Lányiho, Kežmarok</v>
      </c>
      <c r="G6" s="228"/>
      <c r="H6" s="228"/>
      <c r="I6" s="228"/>
      <c r="J6" s="228"/>
      <c r="K6" s="228"/>
      <c r="L6" s="228"/>
      <c r="M6" s="228"/>
      <c r="N6" s="228"/>
      <c r="O6" s="228"/>
      <c r="P6" s="228"/>
      <c r="Q6" s="25"/>
      <c r="R6" s="23"/>
    </row>
    <row r="7" spans="1:66" s="1" customFormat="1" ht="32.85" customHeight="1">
      <c r="B7" s="33"/>
      <c r="C7" s="34"/>
      <c r="D7" s="28" t="s">
        <v>105</v>
      </c>
      <c r="E7" s="34"/>
      <c r="F7" s="213" t="s">
        <v>106</v>
      </c>
      <c r="G7" s="229"/>
      <c r="H7" s="229"/>
      <c r="I7" s="229"/>
      <c r="J7" s="229"/>
      <c r="K7" s="229"/>
      <c r="L7" s="229"/>
      <c r="M7" s="229"/>
      <c r="N7" s="229"/>
      <c r="O7" s="229"/>
      <c r="P7" s="229"/>
      <c r="Q7" s="34"/>
      <c r="R7" s="35"/>
    </row>
    <row r="8" spans="1:66" s="1" customFormat="1" ht="14.45" customHeight="1">
      <c r="B8" s="33"/>
      <c r="C8" s="34"/>
      <c r="D8" s="29" t="s">
        <v>19</v>
      </c>
      <c r="E8" s="34"/>
      <c r="F8" s="27" t="s">
        <v>5</v>
      </c>
      <c r="G8" s="34"/>
      <c r="H8" s="34"/>
      <c r="I8" s="34"/>
      <c r="J8" s="34"/>
      <c r="K8" s="34"/>
      <c r="L8" s="34"/>
      <c r="M8" s="29" t="s">
        <v>20</v>
      </c>
      <c r="N8" s="34"/>
      <c r="O8" s="27" t="s">
        <v>5</v>
      </c>
      <c r="P8" s="34"/>
      <c r="Q8" s="34"/>
      <c r="R8" s="35"/>
    </row>
    <row r="9" spans="1:66" s="1" customFormat="1" ht="14.45" customHeight="1">
      <c r="B9" s="33"/>
      <c r="C9" s="34"/>
      <c r="D9" s="29" t="s">
        <v>21</v>
      </c>
      <c r="E9" s="34"/>
      <c r="F9" s="27" t="s">
        <v>22</v>
      </c>
      <c r="G9" s="34"/>
      <c r="H9" s="34"/>
      <c r="I9" s="34"/>
      <c r="J9" s="34"/>
      <c r="K9" s="34"/>
      <c r="L9" s="34"/>
      <c r="M9" s="29" t="s">
        <v>23</v>
      </c>
      <c r="N9" s="34"/>
      <c r="O9" s="230">
        <f>'Rekapitulácia stavby'!AN8</f>
        <v>43241</v>
      </c>
      <c r="P9" s="231"/>
      <c r="Q9" s="34"/>
      <c r="R9" s="35"/>
    </row>
    <row r="10" spans="1:66" s="1" customFormat="1" ht="10.9" customHeight="1">
      <c r="B10" s="33"/>
      <c r="C10" s="34"/>
      <c r="D10" s="34"/>
      <c r="E10" s="34"/>
      <c r="F10" s="34"/>
      <c r="G10" s="34"/>
      <c r="H10" s="34"/>
      <c r="I10" s="34"/>
      <c r="J10" s="34"/>
      <c r="K10" s="34"/>
      <c r="L10" s="34"/>
      <c r="M10" s="34"/>
      <c r="N10" s="34"/>
      <c r="O10" s="34"/>
      <c r="P10" s="34"/>
      <c r="Q10" s="34"/>
      <c r="R10" s="35"/>
    </row>
    <row r="11" spans="1:66" s="1" customFormat="1" ht="14.45" customHeight="1">
      <c r="B11" s="33"/>
      <c r="C11" s="34"/>
      <c r="D11" s="29" t="s">
        <v>24</v>
      </c>
      <c r="E11" s="34"/>
      <c r="F11" s="34"/>
      <c r="G11" s="34"/>
      <c r="H11" s="34"/>
      <c r="I11" s="34"/>
      <c r="J11" s="34"/>
      <c r="K11" s="34"/>
      <c r="L11" s="34"/>
      <c r="M11" s="29" t="s">
        <v>25</v>
      </c>
      <c r="N11" s="34"/>
      <c r="O11" s="211" t="s">
        <v>26</v>
      </c>
      <c r="P11" s="211"/>
      <c r="Q11" s="34"/>
      <c r="R11" s="35"/>
    </row>
    <row r="12" spans="1:66" s="1" customFormat="1" ht="18" customHeight="1">
      <c r="B12" s="33"/>
      <c r="C12" s="34"/>
      <c r="D12" s="34"/>
      <c r="E12" s="27" t="s">
        <v>27</v>
      </c>
      <c r="F12" s="34"/>
      <c r="G12" s="34"/>
      <c r="H12" s="34"/>
      <c r="I12" s="34"/>
      <c r="J12" s="34"/>
      <c r="K12" s="34"/>
      <c r="L12" s="34"/>
      <c r="M12" s="29" t="s">
        <v>28</v>
      </c>
      <c r="N12" s="34"/>
      <c r="O12" s="211" t="s">
        <v>5</v>
      </c>
      <c r="P12" s="211"/>
      <c r="Q12" s="34"/>
      <c r="R12" s="35"/>
    </row>
    <row r="13" spans="1:66" s="1" customFormat="1" ht="6.95" customHeight="1">
      <c r="B13" s="33"/>
      <c r="C13" s="34"/>
      <c r="D13" s="34"/>
      <c r="E13" s="34"/>
      <c r="F13" s="34"/>
      <c r="G13" s="34"/>
      <c r="H13" s="34"/>
      <c r="I13" s="34"/>
      <c r="J13" s="34"/>
      <c r="K13" s="34"/>
      <c r="L13" s="34"/>
      <c r="M13" s="34"/>
      <c r="N13" s="34"/>
      <c r="O13" s="34"/>
      <c r="P13" s="34"/>
      <c r="Q13" s="34"/>
      <c r="R13" s="35"/>
    </row>
    <row r="14" spans="1:66" s="1" customFormat="1" ht="14.45" customHeight="1">
      <c r="B14" s="33"/>
      <c r="C14" s="34"/>
      <c r="D14" s="29" t="s">
        <v>29</v>
      </c>
      <c r="E14" s="34"/>
      <c r="F14" s="34"/>
      <c r="G14" s="34"/>
      <c r="H14" s="34"/>
      <c r="I14" s="34"/>
      <c r="J14" s="34"/>
      <c r="K14" s="34"/>
      <c r="L14" s="34"/>
      <c r="M14" s="29" t="s">
        <v>25</v>
      </c>
      <c r="N14" s="34"/>
      <c r="O14" s="222" t="str">
        <f>IF('Rekapitulácia stavby'!AN13="","",'Rekapitulácia stavby'!AN13)</f>
        <v>Vyplň údaj</v>
      </c>
      <c r="P14" s="211"/>
      <c r="Q14" s="34"/>
      <c r="R14" s="35"/>
    </row>
    <row r="15" spans="1:66" s="1" customFormat="1" ht="18" customHeight="1">
      <c r="B15" s="33"/>
      <c r="C15" s="34"/>
      <c r="D15" s="34"/>
      <c r="E15" s="222" t="str">
        <f>IF('Rekapitulácia stavby'!E14="","",'Rekapitulácia stavby'!E14)</f>
        <v>Vyplň údaj</v>
      </c>
      <c r="F15" s="223"/>
      <c r="G15" s="223"/>
      <c r="H15" s="223"/>
      <c r="I15" s="223"/>
      <c r="J15" s="223"/>
      <c r="K15" s="223"/>
      <c r="L15" s="223"/>
      <c r="M15" s="29" t="s">
        <v>28</v>
      </c>
      <c r="N15" s="34"/>
      <c r="O15" s="222" t="str">
        <f>IF('Rekapitulácia stavby'!AN14="","",'Rekapitulácia stavby'!AN14)</f>
        <v>Vyplň údaj</v>
      </c>
      <c r="P15" s="211"/>
      <c r="Q15" s="34"/>
      <c r="R15" s="35"/>
    </row>
    <row r="16" spans="1:66" s="1" customFormat="1" ht="6.95" customHeight="1">
      <c r="B16" s="33"/>
      <c r="C16" s="34"/>
      <c r="D16" s="34"/>
      <c r="E16" s="34"/>
      <c r="F16" s="34"/>
      <c r="G16" s="34"/>
      <c r="H16" s="34"/>
      <c r="I16" s="34"/>
      <c r="J16" s="34"/>
      <c r="K16" s="34"/>
      <c r="L16" s="34"/>
      <c r="M16" s="34"/>
      <c r="N16" s="34"/>
      <c r="O16" s="34"/>
      <c r="P16" s="34"/>
      <c r="Q16" s="34"/>
      <c r="R16" s="35"/>
    </row>
    <row r="17" spans="2:18" s="1" customFormat="1" ht="14.45" customHeight="1">
      <c r="B17" s="33"/>
      <c r="C17" s="34"/>
      <c r="D17" s="29" t="s">
        <v>31</v>
      </c>
      <c r="E17" s="34"/>
      <c r="F17" s="34"/>
      <c r="G17" s="34"/>
      <c r="H17" s="34"/>
      <c r="I17" s="34"/>
      <c r="J17" s="34"/>
      <c r="K17" s="34"/>
      <c r="L17" s="34"/>
      <c r="M17" s="29" t="s">
        <v>25</v>
      </c>
      <c r="N17" s="34"/>
      <c r="O17" s="211" t="str">
        <f>IF('Rekapitulácia stavby'!AN16="","",'Rekapitulácia stavby'!AN16)</f>
        <v/>
      </c>
      <c r="P17" s="211"/>
      <c r="Q17" s="34"/>
      <c r="R17" s="35"/>
    </row>
    <row r="18" spans="2:18" s="1" customFormat="1" ht="18" customHeight="1">
      <c r="B18" s="33"/>
      <c r="C18" s="34"/>
      <c r="D18" s="34"/>
      <c r="E18" s="27" t="str">
        <f>IF('Rekapitulácia stavby'!E17="","",'Rekapitulácia stavby'!E17)</f>
        <v xml:space="preserve"> </v>
      </c>
      <c r="F18" s="34"/>
      <c r="G18" s="34"/>
      <c r="H18" s="34"/>
      <c r="I18" s="34"/>
      <c r="J18" s="34"/>
      <c r="K18" s="34"/>
      <c r="L18" s="34"/>
      <c r="M18" s="29" t="s">
        <v>28</v>
      </c>
      <c r="N18" s="34"/>
      <c r="O18" s="211" t="str">
        <f>IF('Rekapitulácia stavby'!AN17="","",'Rekapitulácia stavby'!AN17)</f>
        <v/>
      </c>
      <c r="P18" s="211"/>
      <c r="Q18" s="34"/>
      <c r="R18" s="35"/>
    </row>
    <row r="19" spans="2:18" s="1" customFormat="1" ht="6.95" customHeight="1">
      <c r="B19" s="33"/>
      <c r="C19" s="34"/>
      <c r="D19" s="34"/>
      <c r="E19" s="34"/>
      <c r="F19" s="34"/>
      <c r="G19" s="34"/>
      <c r="H19" s="34"/>
      <c r="I19" s="34"/>
      <c r="J19" s="34"/>
      <c r="K19" s="34"/>
      <c r="L19" s="34"/>
      <c r="M19" s="34"/>
      <c r="N19" s="34"/>
      <c r="O19" s="34"/>
      <c r="P19" s="34"/>
      <c r="Q19" s="34"/>
      <c r="R19" s="35"/>
    </row>
    <row r="20" spans="2:18" s="1" customFormat="1" ht="14.45" customHeight="1">
      <c r="B20" s="33"/>
      <c r="C20" s="34"/>
      <c r="D20" s="29" t="s">
        <v>35</v>
      </c>
      <c r="E20" s="34"/>
      <c r="F20" s="34"/>
      <c r="G20" s="34"/>
      <c r="H20" s="34"/>
      <c r="I20" s="34"/>
      <c r="J20" s="34"/>
      <c r="K20" s="34"/>
      <c r="L20" s="34"/>
      <c r="M20" s="29" t="s">
        <v>25</v>
      </c>
      <c r="N20" s="34"/>
      <c r="O20" s="211" t="s">
        <v>5</v>
      </c>
      <c r="P20" s="211"/>
      <c r="Q20" s="34"/>
      <c r="R20" s="35"/>
    </row>
    <row r="21" spans="2:18" s="1" customFormat="1" ht="18" customHeight="1">
      <c r="B21" s="33"/>
      <c r="C21" s="34"/>
      <c r="D21" s="34"/>
      <c r="E21" s="27" t="s">
        <v>36</v>
      </c>
      <c r="F21" s="34"/>
      <c r="G21" s="34"/>
      <c r="H21" s="34"/>
      <c r="I21" s="34"/>
      <c r="J21" s="34"/>
      <c r="K21" s="34"/>
      <c r="L21" s="34"/>
      <c r="M21" s="29" t="s">
        <v>28</v>
      </c>
      <c r="N21" s="34"/>
      <c r="O21" s="211" t="s">
        <v>5</v>
      </c>
      <c r="P21" s="211"/>
      <c r="Q21" s="34"/>
      <c r="R21" s="35"/>
    </row>
    <row r="22" spans="2:18" s="1" customFormat="1" ht="6.95" customHeight="1">
      <c r="B22" s="33"/>
      <c r="C22" s="34"/>
      <c r="D22" s="34"/>
      <c r="E22" s="34"/>
      <c r="F22" s="34"/>
      <c r="G22" s="34"/>
      <c r="H22" s="34"/>
      <c r="I22" s="34"/>
      <c r="J22" s="34"/>
      <c r="K22" s="34"/>
      <c r="L22" s="34"/>
      <c r="M22" s="34"/>
      <c r="N22" s="34"/>
      <c r="O22" s="34"/>
      <c r="P22" s="34"/>
      <c r="Q22" s="34"/>
      <c r="R22" s="35"/>
    </row>
    <row r="23" spans="2:18" s="1" customFormat="1" ht="14.45" customHeight="1">
      <c r="B23" s="33"/>
      <c r="C23" s="34"/>
      <c r="D23" s="29" t="s">
        <v>37</v>
      </c>
      <c r="E23" s="34"/>
      <c r="F23" s="34"/>
      <c r="G23" s="34"/>
      <c r="H23" s="34"/>
      <c r="I23" s="34"/>
      <c r="J23" s="34"/>
      <c r="K23" s="34"/>
      <c r="L23" s="34"/>
      <c r="M23" s="34"/>
      <c r="N23" s="34"/>
      <c r="O23" s="34"/>
      <c r="P23" s="34"/>
      <c r="Q23" s="34"/>
      <c r="R23" s="35"/>
    </row>
    <row r="24" spans="2:18" s="1" customFormat="1" ht="16.5" customHeight="1">
      <c r="B24" s="33"/>
      <c r="C24" s="34"/>
      <c r="D24" s="34"/>
      <c r="E24" s="218" t="s">
        <v>5</v>
      </c>
      <c r="F24" s="218"/>
      <c r="G24" s="218"/>
      <c r="H24" s="218"/>
      <c r="I24" s="218"/>
      <c r="J24" s="218"/>
      <c r="K24" s="218"/>
      <c r="L24" s="218"/>
      <c r="M24" s="34"/>
      <c r="N24" s="34"/>
      <c r="O24" s="34"/>
      <c r="P24" s="34"/>
      <c r="Q24" s="34"/>
      <c r="R24" s="35"/>
    </row>
    <row r="25" spans="2:18" s="1" customFormat="1" ht="6.95" customHeight="1">
      <c r="B25" s="33"/>
      <c r="C25" s="34"/>
      <c r="D25" s="34"/>
      <c r="E25" s="34"/>
      <c r="F25" s="34"/>
      <c r="G25" s="34"/>
      <c r="H25" s="34"/>
      <c r="I25" s="34"/>
      <c r="J25" s="34"/>
      <c r="K25" s="34"/>
      <c r="L25" s="34"/>
      <c r="M25" s="34"/>
      <c r="N25" s="34"/>
      <c r="O25" s="34"/>
      <c r="P25" s="34"/>
      <c r="Q25" s="34"/>
      <c r="R25" s="35"/>
    </row>
    <row r="26" spans="2:18" s="1" customFormat="1" ht="6.95" customHeight="1">
      <c r="B26" s="33"/>
      <c r="C26" s="34"/>
      <c r="D26" s="49"/>
      <c r="E26" s="49"/>
      <c r="F26" s="49"/>
      <c r="G26" s="49"/>
      <c r="H26" s="49"/>
      <c r="I26" s="49"/>
      <c r="J26" s="49"/>
      <c r="K26" s="49"/>
      <c r="L26" s="49"/>
      <c r="M26" s="49"/>
      <c r="N26" s="49"/>
      <c r="O26" s="49"/>
      <c r="P26" s="49"/>
      <c r="Q26" s="34"/>
      <c r="R26" s="35"/>
    </row>
    <row r="27" spans="2:18" s="1" customFormat="1" ht="14.45" customHeight="1">
      <c r="B27" s="33"/>
      <c r="C27" s="34"/>
      <c r="D27" s="114" t="s">
        <v>107</v>
      </c>
      <c r="E27" s="34"/>
      <c r="F27" s="34"/>
      <c r="G27" s="34"/>
      <c r="H27" s="34"/>
      <c r="I27" s="34"/>
      <c r="J27" s="34"/>
      <c r="K27" s="34"/>
      <c r="L27" s="34"/>
      <c r="M27" s="219">
        <f>N88</f>
        <v>0</v>
      </c>
      <c r="N27" s="219"/>
      <c r="O27" s="219"/>
      <c r="P27" s="219"/>
      <c r="Q27" s="34"/>
      <c r="R27" s="35"/>
    </row>
    <row r="28" spans="2:18" s="1" customFormat="1" ht="14.45" customHeight="1">
      <c r="B28" s="33"/>
      <c r="C28" s="34"/>
      <c r="D28" s="32" t="s">
        <v>93</v>
      </c>
      <c r="E28" s="34"/>
      <c r="F28" s="34"/>
      <c r="G28" s="34"/>
      <c r="H28" s="34"/>
      <c r="I28" s="34"/>
      <c r="J28" s="34"/>
      <c r="K28" s="34"/>
      <c r="L28" s="34"/>
      <c r="M28" s="219">
        <f>N99</f>
        <v>0</v>
      </c>
      <c r="N28" s="219"/>
      <c r="O28" s="219"/>
      <c r="P28" s="219"/>
      <c r="Q28" s="34"/>
      <c r="R28" s="35"/>
    </row>
    <row r="29" spans="2:18" s="1" customFormat="1" ht="6.95" customHeight="1">
      <c r="B29" s="33"/>
      <c r="C29" s="34"/>
      <c r="D29" s="34"/>
      <c r="E29" s="34"/>
      <c r="F29" s="34"/>
      <c r="G29" s="34"/>
      <c r="H29" s="34"/>
      <c r="I29" s="34"/>
      <c r="J29" s="34"/>
      <c r="K29" s="34"/>
      <c r="L29" s="34"/>
      <c r="M29" s="34"/>
      <c r="N29" s="34"/>
      <c r="O29" s="34"/>
      <c r="P29" s="34"/>
      <c r="Q29" s="34"/>
      <c r="R29" s="35"/>
    </row>
    <row r="30" spans="2:18" s="1" customFormat="1" ht="25.35" customHeight="1">
      <c r="B30" s="33"/>
      <c r="C30" s="34"/>
      <c r="D30" s="115" t="s">
        <v>40</v>
      </c>
      <c r="E30" s="34"/>
      <c r="F30" s="34"/>
      <c r="G30" s="34"/>
      <c r="H30" s="34"/>
      <c r="I30" s="34"/>
      <c r="J30" s="34"/>
      <c r="K30" s="34"/>
      <c r="L30" s="34"/>
      <c r="M30" s="263">
        <f>ROUND(M27+M28,2)</f>
        <v>0</v>
      </c>
      <c r="N30" s="229"/>
      <c r="O30" s="229"/>
      <c r="P30" s="229"/>
      <c r="Q30" s="34"/>
      <c r="R30" s="35"/>
    </row>
    <row r="31" spans="2:18" s="1" customFormat="1" ht="6.95" customHeight="1">
      <c r="B31" s="33"/>
      <c r="C31" s="34"/>
      <c r="D31" s="49"/>
      <c r="E31" s="49"/>
      <c r="F31" s="49"/>
      <c r="G31" s="49"/>
      <c r="H31" s="49"/>
      <c r="I31" s="49"/>
      <c r="J31" s="49"/>
      <c r="K31" s="49"/>
      <c r="L31" s="49"/>
      <c r="M31" s="49"/>
      <c r="N31" s="49"/>
      <c r="O31" s="49"/>
      <c r="P31" s="49"/>
      <c r="Q31" s="34"/>
      <c r="R31" s="35"/>
    </row>
    <row r="32" spans="2:18" s="1" customFormat="1" ht="14.45" customHeight="1">
      <c r="B32" s="33"/>
      <c r="C32" s="34"/>
      <c r="D32" s="40" t="s">
        <v>41</v>
      </c>
      <c r="E32" s="40" t="s">
        <v>42</v>
      </c>
      <c r="F32" s="41">
        <v>0.2</v>
      </c>
      <c r="G32" s="116" t="s">
        <v>43</v>
      </c>
      <c r="H32" s="264">
        <f>ROUND((((SUM(BE99:BE106)+SUM(BE124:BE154))+SUM(BE156:BE160))),2)</f>
        <v>0</v>
      </c>
      <c r="I32" s="229"/>
      <c r="J32" s="229"/>
      <c r="K32" s="34"/>
      <c r="L32" s="34"/>
      <c r="M32" s="264">
        <f>ROUND(((ROUND((SUM(BE99:BE106)+SUM(BE124:BE154)), 2)*F32)+SUM(BE156:BE160)*F32),2)</f>
        <v>0</v>
      </c>
      <c r="N32" s="229"/>
      <c r="O32" s="229"/>
      <c r="P32" s="229"/>
      <c r="Q32" s="34"/>
      <c r="R32" s="35"/>
    </row>
    <row r="33" spans="2:18" s="1" customFormat="1" ht="14.45" customHeight="1">
      <c r="B33" s="33"/>
      <c r="C33" s="34"/>
      <c r="D33" s="34"/>
      <c r="E33" s="40" t="s">
        <v>44</v>
      </c>
      <c r="F33" s="41">
        <v>0.2</v>
      </c>
      <c r="G33" s="116" t="s">
        <v>43</v>
      </c>
      <c r="H33" s="264">
        <f>ROUND((((SUM(BF99:BF106)+SUM(BF124:BF154))+SUM(BF156:BF160))),2)</f>
        <v>0</v>
      </c>
      <c r="I33" s="229"/>
      <c r="J33" s="229"/>
      <c r="K33" s="34"/>
      <c r="L33" s="34"/>
      <c r="M33" s="264">
        <f>ROUND(((ROUND((SUM(BF99:BF106)+SUM(BF124:BF154)), 2)*F33)+SUM(BF156:BF160)*F33),2)</f>
        <v>0</v>
      </c>
      <c r="N33" s="229"/>
      <c r="O33" s="229"/>
      <c r="P33" s="229"/>
      <c r="Q33" s="34"/>
      <c r="R33" s="35"/>
    </row>
    <row r="34" spans="2:18" s="1" customFormat="1" ht="14.45" hidden="1" customHeight="1">
      <c r="B34" s="33"/>
      <c r="C34" s="34"/>
      <c r="D34" s="34"/>
      <c r="E34" s="40" t="s">
        <v>45</v>
      </c>
      <c r="F34" s="41">
        <v>0.2</v>
      </c>
      <c r="G34" s="116" t="s">
        <v>43</v>
      </c>
      <c r="H34" s="264">
        <f>ROUND((((SUM(BG99:BG106)+SUM(BG124:BG154))+SUM(BG156:BG160))),2)</f>
        <v>0</v>
      </c>
      <c r="I34" s="229"/>
      <c r="J34" s="229"/>
      <c r="K34" s="34"/>
      <c r="L34" s="34"/>
      <c r="M34" s="264">
        <v>0</v>
      </c>
      <c r="N34" s="229"/>
      <c r="O34" s="229"/>
      <c r="P34" s="229"/>
      <c r="Q34" s="34"/>
      <c r="R34" s="35"/>
    </row>
    <row r="35" spans="2:18" s="1" customFormat="1" ht="14.45" hidden="1" customHeight="1">
      <c r="B35" s="33"/>
      <c r="C35" s="34"/>
      <c r="D35" s="34"/>
      <c r="E35" s="40" t="s">
        <v>46</v>
      </c>
      <c r="F35" s="41">
        <v>0.2</v>
      </c>
      <c r="G35" s="116" t="s">
        <v>43</v>
      </c>
      <c r="H35" s="264">
        <f>ROUND((((SUM(BH99:BH106)+SUM(BH124:BH154))+SUM(BH156:BH160))),2)</f>
        <v>0</v>
      </c>
      <c r="I35" s="229"/>
      <c r="J35" s="229"/>
      <c r="K35" s="34"/>
      <c r="L35" s="34"/>
      <c r="M35" s="264">
        <v>0</v>
      </c>
      <c r="N35" s="229"/>
      <c r="O35" s="229"/>
      <c r="P35" s="229"/>
      <c r="Q35" s="34"/>
      <c r="R35" s="35"/>
    </row>
    <row r="36" spans="2:18" s="1" customFormat="1" ht="14.45" hidden="1" customHeight="1">
      <c r="B36" s="33"/>
      <c r="C36" s="34"/>
      <c r="D36" s="34"/>
      <c r="E36" s="40" t="s">
        <v>47</v>
      </c>
      <c r="F36" s="41">
        <v>0</v>
      </c>
      <c r="G36" s="116" t="s">
        <v>43</v>
      </c>
      <c r="H36" s="264">
        <f>ROUND((((SUM(BI99:BI106)+SUM(BI124:BI154))+SUM(BI156:BI160))),2)</f>
        <v>0</v>
      </c>
      <c r="I36" s="229"/>
      <c r="J36" s="229"/>
      <c r="K36" s="34"/>
      <c r="L36" s="34"/>
      <c r="M36" s="264">
        <v>0</v>
      </c>
      <c r="N36" s="229"/>
      <c r="O36" s="229"/>
      <c r="P36" s="229"/>
      <c r="Q36" s="34"/>
      <c r="R36" s="35"/>
    </row>
    <row r="37" spans="2:18" s="1" customFormat="1" ht="6.95" customHeight="1">
      <c r="B37" s="33"/>
      <c r="C37" s="34"/>
      <c r="D37" s="34"/>
      <c r="E37" s="34"/>
      <c r="F37" s="34"/>
      <c r="G37" s="34"/>
      <c r="H37" s="34"/>
      <c r="I37" s="34"/>
      <c r="J37" s="34"/>
      <c r="K37" s="34"/>
      <c r="L37" s="34"/>
      <c r="M37" s="34"/>
      <c r="N37" s="34"/>
      <c r="O37" s="34"/>
      <c r="P37" s="34"/>
      <c r="Q37" s="34"/>
      <c r="R37" s="35"/>
    </row>
    <row r="38" spans="2:18" s="1" customFormat="1" ht="25.35" customHeight="1">
      <c r="B38" s="33"/>
      <c r="C38" s="112"/>
      <c r="D38" s="117" t="s">
        <v>48</v>
      </c>
      <c r="E38" s="73"/>
      <c r="F38" s="73"/>
      <c r="G38" s="118" t="s">
        <v>49</v>
      </c>
      <c r="H38" s="119" t="s">
        <v>50</v>
      </c>
      <c r="I38" s="73"/>
      <c r="J38" s="73"/>
      <c r="K38" s="73"/>
      <c r="L38" s="265">
        <f>SUM(M30:M36)</f>
        <v>0</v>
      </c>
      <c r="M38" s="265"/>
      <c r="N38" s="265"/>
      <c r="O38" s="265"/>
      <c r="P38" s="266"/>
      <c r="Q38" s="112"/>
      <c r="R38" s="35"/>
    </row>
    <row r="39" spans="2:18" s="1" customFormat="1" ht="14.45" customHeight="1">
      <c r="B39" s="33"/>
      <c r="C39" s="34"/>
      <c r="D39" s="34"/>
      <c r="E39" s="34"/>
      <c r="F39" s="34"/>
      <c r="G39" s="34"/>
      <c r="H39" s="34"/>
      <c r="I39" s="34"/>
      <c r="J39" s="34"/>
      <c r="K39" s="34"/>
      <c r="L39" s="34"/>
      <c r="M39" s="34"/>
      <c r="N39" s="34"/>
      <c r="O39" s="34"/>
      <c r="P39" s="34"/>
      <c r="Q39" s="34"/>
      <c r="R39" s="35"/>
    </row>
    <row r="40" spans="2:18" s="1" customFormat="1" ht="14.45" customHeight="1">
      <c r="B40" s="33"/>
      <c r="C40" s="34"/>
      <c r="D40" s="34"/>
      <c r="E40" s="34"/>
      <c r="F40" s="34"/>
      <c r="G40" s="34"/>
      <c r="H40" s="34"/>
      <c r="I40" s="34"/>
      <c r="J40" s="34"/>
      <c r="K40" s="34"/>
      <c r="L40" s="34"/>
      <c r="M40" s="34"/>
      <c r="N40" s="34"/>
      <c r="O40" s="34"/>
      <c r="P40" s="34"/>
      <c r="Q40" s="34"/>
      <c r="R40" s="35"/>
    </row>
    <row r="41" spans="2:18">
      <c r="B41" s="22"/>
      <c r="C41" s="25"/>
      <c r="D41" s="25"/>
      <c r="E41" s="25"/>
      <c r="F41" s="25"/>
      <c r="G41" s="25"/>
      <c r="H41" s="25"/>
      <c r="I41" s="25"/>
      <c r="J41" s="25"/>
      <c r="K41" s="25"/>
      <c r="L41" s="25"/>
      <c r="M41" s="25"/>
      <c r="N41" s="25"/>
      <c r="O41" s="25"/>
      <c r="P41" s="25"/>
      <c r="Q41" s="25"/>
      <c r="R41" s="23"/>
    </row>
    <row r="42" spans="2:18">
      <c r="B42" s="22"/>
      <c r="C42" s="25"/>
      <c r="D42" s="25"/>
      <c r="E42" s="25"/>
      <c r="F42" s="25"/>
      <c r="G42" s="25"/>
      <c r="H42" s="25"/>
      <c r="I42" s="25"/>
      <c r="J42" s="25"/>
      <c r="K42" s="25"/>
      <c r="L42" s="25"/>
      <c r="M42" s="25"/>
      <c r="N42" s="25"/>
      <c r="O42" s="25"/>
      <c r="P42" s="25"/>
      <c r="Q42" s="25"/>
      <c r="R42" s="23"/>
    </row>
    <row r="43" spans="2:18">
      <c r="B43" s="22"/>
      <c r="C43" s="25"/>
      <c r="D43" s="25"/>
      <c r="E43" s="25"/>
      <c r="F43" s="25"/>
      <c r="G43" s="25"/>
      <c r="H43" s="25"/>
      <c r="I43" s="25"/>
      <c r="J43" s="25"/>
      <c r="K43" s="25"/>
      <c r="L43" s="25"/>
      <c r="M43" s="25"/>
      <c r="N43" s="25"/>
      <c r="O43" s="25"/>
      <c r="P43" s="25"/>
      <c r="Q43" s="25"/>
      <c r="R43" s="23"/>
    </row>
    <row r="44" spans="2:18">
      <c r="B44" s="22"/>
      <c r="C44" s="25"/>
      <c r="D44" s="25"/>
      <c r="E44" s="25"/>
      <c r="F44" s="25"/>
      <c r="G44" s="25"/>
      <c r="H44" s="25"/>
      <c r="I44" s="25"/>
      <c r="J44" s="25"/>
      <c r="K44" s="25"/>
      <c r="L44" s="25"/>
      <c r="M44" s="25"/>
      <c r="N44" s="25"/>
      <c r="O44" s="25"/>
      <c r="P44" s="25"/>
      <c r="Q44" s="25"/>
      <c r="R44" s="23"/>
    </row>
    <row r="45" spans="2:18">
      <c r="B45" s="22"/>
      <c r="C45" s="25"/>
      <c r="D45" s="25"/>
      <c r="E45" s="25"/>
      <c r="F45" s="25"/>
      <c r="G45" s="25"/>
      <c r="H45" s="25"/>
      <c r="I45" s="25"/>
      <c r="J45" s="25"/>
      <c r="K45" s="25"/>
      <c r="L45" s="25"/>
      <c r="M45" s="25"/>
      <c r="N45" s="25"/>
      <c r="O45" s="25"/>
      <c r="P45" s="25"/>
      <c r="Q45" s="25"/>
      <c r="R45" s="23"/>
    </row>
    <row r="46" spans="2:18">
      <c r="B46" s="22"/>
      <c r="C46" s="25"/>
      <c r="D46" s="25"/>
      <c r="E46" s="25"/>
      <c r="F46" s="25"/>
      <c r="G46" s="25"/>
      <c r="H46" s="25"/>
      <c r="I46" s="25"/>
      <c r="J46" s="25"/>
      <c r="K46" s="25"/>
      <c r="L46" s="25"/>
      <c r="M46" s="25"/>
      <c r="N46" s="25"/>
      <c r="O46" s="25"/>
      <c r="P46" s="25"/>
      <c r="Q46" s="25"/>
      <c r="R46" s="23"/>
    </row>
    <row r="47" spans="2:18">
      <c r="B47" s="22"/>
      <c r="C47" s="25"/>
      <c r="D47" s="25"/>
      <c r="E47" s="25"/>
      <c r="F47" s="25"/>
      <c r="G47" s="25"/>
      <c r="H47" s="25"/>
      <c r="I47" s="25"/>
      <c r="J47" s="25"/>
      <c r="K47" s="25"/>
      <c r="L47" s="25"/>
      <c r="M47" s="25"/>
      <c r="N47" s="25"/>
      <c r="O47" s="25"/>
      <c r="P47" s="25"/>
      <c r="Q47" s="25"/>
      <c r="R47" s="23"/>
    </row>
    <row r="48" spans="2:18">
      <c r="B48" s="22"/>
      <c r="C48" s="25"/>
      <c r="D48" s="25"/>
      <c r="E48" s="25"/>
      <c r="F48" s="25"/>
      <c r="G48" s="25"/>
      <c r="H48" s="25"/>
      <c r="I48" s="25"/>
      <c r="J48" s="25"/>
      <c r="K48" s="25"/>
      <c r="L48" s="25"/>
      <c r="M48" s="25"/>
      <c r="N48" s="25"/>
      <c r="O48" s="25"/>
      <c r="P48" s="25"/>
      <c r="Q48" s="25"/>
      <c r="R48" s="23"/>
    </row>
    <row r="49" spans="2:18">
      <c r="B49" s="22"/>
      <c r="C49" s="25"/>
      <c r="D49" s="25"/>
      <c r="E49" s="25"/>
      <c r="F49" s="25"/>
      <c r="G49" s="25"/>
      <c r="H49" s="25"/>
      <c r="I49" s="25"/>
      <c r="J49" s="25"/>
      <c r="K49" s="25"/>
      <c r="L49" s="25"/>
      <c r="M49" s="25"/>
      <c r="N49" s="25"/>
      <c r="O49" s="25"/>
      <c r="P49" s="25"/>
      <c r="Q49" s="25"/>
      <c r="R49" s="23"/>
    </row>
    <row r="50" spans="2:18" s="1" customFormat="1" ht="15">
      <c r="B50" s="33"/>
      <c r="C50" s="34"/>
      <c r="D50" s="48" t="s">
        <v>51</v>
      </c>
      <c r="E50" s="49"/>
      <c r="F50" s="49"/>
      <c r="G50" s="49"/>
      <c r="H50" s="50"/>
      <c r="I50" s="34"/>
      <c r="J50" s="48" t="s">
        <v>52</v>
      </c>
      <c r="K50" s="49"/>
      <c r="L50" s="49"/>
      <c r="M50" s="49"/>
      <c r="N50" s="49"/>
      <c r="O50" s="49"/>
      <c r="P50" s="50"/>
      <c r="Q50" s="34"/>
      <c r="R50" s="35"/>
    </row>
    <row r="51" spans="2:18">
      <c r="B51" s="22"/>
      <c r="C51" s="25"/>
      <c r="D51" s="51"/>
      <c r="E51" s="25"/>
      <c r="F51" s="25"/>
      <c r="G51" s="25"/>
      <c r="H51" s="52"/>
      <c r="I51" s="25"/>
      <c r="J51" s="51"/>
      <c r="K51" s="25"/>
      <c r="L51" s="25"/>
      <c r="M51" s="25"/>
      <c r="N51" s="25"/>
      <c r="O51" s="25"/>
      <c r="P51" s="52"/>
      <c r="Q51" s="25"/>
      <c r="R51" s="23"/>
    </row>
    <row r="52" spans="2:18">
      <c r="B52" s="22"/>
      <c r="C52" s="25"/>
      <c r="D52" s="51"/>
      <c r="E52" s="25"/>
      <c r="F52" s="25"/>
      <c r="G52" s="25"/>
      <c r="H52" s="52"/>
      <c r="I52" s="25"/>
      <c r="J52" s="51"/>
      <c r="K52" s="25"/>
      <c r="L52" s="25"/>
      <c r="M52" s="25"/>
      <c r="N52" s="25"/>
      <c r="O52" s="25"/>
      <c r="P52" s="52"/>
      <c r="Q52" s="25"/>
      <c r="R52" s="23"/>
    </row>
    <row r="53" spans="2:18">
      <c r="B53" s="22"/>
      <c r="C53" s="25"/>
      <c r="D53" s="51"/>
      <c r="E53" s="25"/>
      <c r="F53" s="25"/>
      <c r="G53" s="25"/>
      <c r="H53" s="52"/>
      <c r="I53" s="25"/>
      <c r="J53" s="51"/>
      <c r="K53" s="25"/>
      <c r="L53" s="25"/>
      <c r="M53" s="25"/>
      <c r="N53" s="25"/>
      <c r="O53" s="25"/>
      <c r="P53" s="52"/>
      <c r="Q53" s="25"/>
      <c r="R53" s="23"/>
    </row>
    <row r="54" spans="2:18">
      <c r="B54" s="22"/>
      <c r="C54" s="25"/>
      <c r="D54" s="51"/>
      <c r="E54" s="25"/>
      <c r="F54" s="25"/>
      <c r="G54" s="25"/>
      <c r="H54" s="52"/>
      <c r="I54" s="25"/>
      <c r="J54" s="51"/>
      <c r="K54" s="25"/>
      <c r="L54" s="25"/>
      <c r="M54" s="25"/>
      <c r="N54" s="25"/>
      <c r="O54" s="25"/>
      <c r="P54" s="52"/>
      <c r="Q54" s="25"/>
      <c r="R54" s="23"/>
    </row>
    <row r="55" spans="2:18">
      <c r="B55" s="22"/>
      <c r="C55" s="25"/>
      <c r="D55" s="51"/>
      <c r="E55" s="25"/>
      <c r="F55" s="25"/>
      <c r="G55" s="25"/>
      <c r="H55" s="52"/>
      <c r="I55" s="25"/>
      <c r="J55" s="51"/>
      <c r="K55" s="25"/>
      <c r="L55" s="25"/>
      <c r="M55" s="25"/>
      <c r="N55" s="25"/>
      <c r="O55" s="25"/>
      <c r="P55" s="52"/>
      <c r="Q55" s="25"/>
      <c r="R55" s="23"/>
    </row>
    <row r="56" spans="2:18">
      <c r="B56" s="22"/>
      <c r="C56" s="25"/>
      <c r="D56" s="51"/>
      <c r="E56" s="25"/>
      <c r="F56" s="25"/>
      <c r="G56" s="25"/>
      <c r="H56" s="52"/>
      <c r="I56" s="25"/>
      <c r="J56" s="51"/>
      <c r="K56" s="25"/>
      <c r="L56" s="25"/>
      <c r="M56" s="25"/>
      <c r="N56" s="25"/>
      <c r="O56" s="25"/>
      <c r="P56" s="52"/>
      <c r="Q56" s="25"/>
      <c r="R56" s="23"/>
    </row>
    <row r="57" spans="2:18">
      <c r="B57" s="22"/>
      <c r="C57" s="25"/>
      <c r="D57" s="51"/>
      <c r="E57" s="25"/>
      <c r="F57" s="25"/>
      <c r="G57" s="25"/>
      <c r="H57" s="52"/>
      <c r="I57" s="25"/>
      <c r="J57" s="51"/>
      <c r="K57" s="25"/>
      <c r="L57" s="25"/>
      <c r="M57" s="25"/>
      <c r="N57" s="25"/>
      <c r="O57" s="25"/>
      <c r="P57" s="52"/>
      <c r="Q57" s="25"/>
      <c r="R57" s="23"/>
    </row>
    <row r="58" spans="2:18">
      <c r="B58" s="22"/>
      <c r="C58" s="25"/>
      <c r="D58" s="51"/>
      <c r="E58" s="25"/>
      <c r="F58" s="25"/>
      <c r="G58" s="25"/>
      <c r="H58" s="52"/>
      <c r="I58" s="25"/>
      <c r="J58" s="51"/>
      <c r="K58" s="25"/>
      <c r="L58" s="25"/>
      <c r="M58" s="25"/>
      <c r="N58" s="25"/>
      <c r="O58" s="25"/>
      <c r="P58" s="52"/>
      <c r="Q58" s="25"/>
      <c r="R58" s="23"/>
    </row>
    <row r="59" spans="2:18" s="1" customFormat="1" ht="15">
      <c r="B59" s="33"/>
      <c r="C59" s="34"/>
      <c r="D59" s="53" t="s">
        <v>53</v>
      </c>
      <c r="E59" s="54"/>
      <c r="F59" s="54"/>
      <c r="G59" s="55" t="s">
        <v>54</v>
      </c>
      <c r="H59" s="56"/>
      <c r="I59" s="34"/>
      <c r="J59" s="53" t="s">
        <v>53</v>
      </c>
      <c r="K59" s="54"/>
      <c r="L59" s="54"/>
      <c r="M59" s="54"/>
      <c r="N59" s="55" t="s">
        <v>54</v>
      </c>
      <c r="O59" s="54"/>
      <c r="P59" s="56"/>
      <c r="Q59" s="34"/>
      <c r="R59" s="35"/>
    </row>
    <row r="60" spans="2:18">
      <c r="B60" s="22"/>
      <c r="C60" s="25"/>
      <c r="D60" s="25"/>
      <c r="E60" s="25"/>
      <c r="F60" s="25"/>
      <c r="G60" s="25"/>
      <c r="H60" s="25"/>
      <c r="I60" s="25"/>
      <c r="J60" s="25"/>
      <c r="K60" s="25"/>
      <c r="L60" s="25"/>
      <c r="M60" s="25"/>
      <c r="N60" s="25"/>
      <c r="O60" s="25"/>
      <c r="P60" s="25"/>
      <c r="Q60" s="25"/>
      <c r="R60" s="23"/>
    </row>
    <row r="61" spans="2:18" s="1" customFormat="1" ht="15">
      <c r="B61" s="33"/>
      <c r="C61" s="34"/>
      <c r="D61" s="48" t="s">
        <v>55</v>
      </c>
      <c r="E61" s="49"/>
      <c r="F61" s="49"/>
      <c r="G61" s="49"/>
      <c r="H61" s="50"/>
      <c r="I61" s="34"/>
      <c r="J61" s="48" t="s">
        <v>56</v>
      </c>
      <c r="K61" s="49"/>
      <c r="L61" s="49"/>
      <c r="M61" s="49"/>
      <c r="N61" s="49"/>
      <c r="O61" s="49"/>
      <c r="P61" s="50"/>
      <c r="Q61" s="34"/>
      <c r="R61" s="35"/>
    </row>
    <row r="62" spans="2:18">
      <c r="B62" s="22"/>
      <c r="C62" s="25"/>
      <c r="D62" s="51"/>
      <c r="E62" s="25"/>
      <c r="F62" s="25"/>
      <c r="G62" s="25"/>
      <c r="H62" s="52"/>
      <c r="I62" s="25"/>
      <c r="J62" s="51"/>
      <c r="K62" s="25"/>
      <c r="L62" s="25"/>
      <c r="M62" s="25"/>
      <c r="N62" s="25"/>
      <c r="O62" s="25"/>
      <c r="P62" s="52"/>
      <c r="Q62" s="25"/>
      <c r="R62" s="23"/>
    </row>
    <row r="63" spans="2:18">
      <c r="B63" s="22"/>
      <c r="C63" s="25"/>
      <c r="D63" s="51"/>
      <c r="E63" s="25"/>
      <c r="F63" s="25"/>
      <c r="G63" s="25"/>
      <c r="H63" s="52"/>
      <c r="I63" s="25"/>
      <c r="J63" s="51"/>
      <c r="K63" s="25"/>
      <c r="L63" s="25"/>
      <c r="M63" s="25"/>
      <c r="N63" s="25"/>
      <c r="O63" s="25"/>
      <c r="P63" s="52"/>
      <c r="Q63" s="25"/>
      <c r="R63" s="23"/>
    </row>
    <row r="64" spans="2:18">
      <c r="B64" s="22"/>
      <c r="C64" s="25"/>
      <c r="D64" s="51"/>
      <c r="E64" s="25"/>
      <c r="F64" s="25"/>
      <c r="G64" s="25"/>
      <c r="H64" s="52"/>
      <c r="I64" s="25"/>
      <c r="J64" s="51"/>
      <c r="K64" s="25"/>
      <c r="L64" s="25"/>
      <c r="M64" s="25"/>
      <c r="N64" s="25"/>
      <c r="O64" s="25"/>
      <c r="P64" s="52"/>
      <c r="Q64" s="25"/>
      <c r="R64" s="23"/>
    </row>
    <row r="65" spans="2:18">
      <c r="B65" s="22"/>
      <c r="C65" s="25"/>
      <c r="D65" s="51"/>
      <c r="E65" s="25"/>
      <c r="F65" s="25"/>
      <c r="G65" s="25"/>
      <c r="H65" s="52"/>
      <c r="I65" s="25"/>
      <c r="J65" s="51"/>
      <c r="K65" s="25"/>
      <c r="L65" s="25"/>
      <c r="M65" s="25"/>
      <c r="N65" s="25"/>
      <c r="O65" s="25"/>
      <c r="P65" s="52"/>
      <c r="Q65" s="25"/>
      <c r="R65" s="23"/>
    </row>
    <row r="66" spans="2:18">
      <c r="B66" s="22"/>
      <c r="C66" s="25"/>
      <c r="D66" s="51"/>
      <c r="E66" s="25"/>
      <c r="F66" s="25"/>
      <c r="G66" s="25"/>
      <c r="H66" s="52"/>
      <c r="I66" s="25"/>
      <c r="J66" s="51"/>
      <c r="K66" s="25"/>
      <c r="L66" s="25"/>
      <c r="M66" s="25"/>
      <c r="N66" s="25"/>
      <c r="O66" s="25"/>
      <c r="P66" s="52"/>
      <c r="Q66" s="25"/>
      <c r="R66" s="23"/>
    </row>
    <row r="67" spans="2:18">
      <c r="B67" s="22"/>
      <c r="C67" s="25"/>
      <c r="D67" s="51"/>
      <c r="E67" s="25"/>
      <c r="F67" s="25"/>
      <c r="G67" s="25"/>
      <c r="H67" s="52"/>
      <c r="I67" s="25"/>
      <c r="J67" s="51"/>
      <c r="K67" s="25"/>
      <c r="L67" s="25"/>
      <c r="M67" s="25"/>
      <c r="N67" s="25"/>
      <c r="O67" s="25"/>
      <c r="P67" s="52"/>
      <c r="Q67" s="25"/>
      <c r="R67" s="23"/>
    </row>
    <row r="68" spans="2:18">
      <c r="B68" s="22"/>
      <c r="C68" s="25"/>
      <c r="D68" s="51"/>
      <c r="E68" s="25"/>
      <c r="F68" s="25"/>
      <c r="G68" s="25"/>
      <c r="H68" s="52"/>
      <c r="I68" s="25"/>
      <c r="J68" s="51"/>
      <c r="K68" s="25"/>
      <c r="L68" s="25"/>
      <c r="M68" s="25"/>
      <c r="N68" s="25"/>
      <c r="O68" s="25"/>
      <c r="P68" s="52"/>
      <c r="Q68" s="25"/>
      <c r="R68" s="23"/>
    </row>
    <row r="69" spans="2:18">
      <c r="B69" s="22"/>
      <c r="C69" s="25"/>
      <c r="D69" s="51"/>
      <c r="E69" s="25"/>
      <c r="F69" s="25"/>
      <c r="G69" s="25"/>
      <c r="H69" s="52"/>
      <c r="I69" s="25"/>
      <c r="J69" s="51"/>
      <c r="K69" s="25"/>
      <c r="L69" s="25"/>
      <c r="M69" s="25"/>
      <c r="N69" s="25"/>
      <c r="O69" s="25"/>
      <c r="P69" s="52"/>
      <c r="Q69" s="25"/>
      <c r="R69" s="23"/>
    </row>
    <row r="70" spans="2:18" s="1" customFormat="1" ht="15">
      <c r="B70" s="33"/>
      <c r="C70" s="34"/>
      <c r="D70" s="53" t="s">
        <v>53</v>
      </c>
      <c r="E70" s="54"/>
      <c r="F70" s="54"/>
      <c r="G70" s="55" t="s">
        <v>54</v>
      </c>
      <c r="H70" s="56"/>
      <c r="I70" s="34"/>
      <c r="J70" s="53" t="s">
        <v>53</v>
      </c>
      <c r="K70" s="54"/>
      <c r="L70" s="54"/>
      <c r="M70" s="54"/>
      <c r="N70" s="55" t="s">
        <v>54</v>
      </c>
      <c r="O70" s="54"/>
      <c r="P70" s="56"/>
      <c r="Q70" s="34"/>
      <c r="R70" s="35"/>
    </row>
    <row r="71" spans="2:18" s="1" customFormat="1" ht="14.45" customHeight="1">
      <c r="B71" s="57"/>
      <c r="C71" s="58"/>
      <c r="D71" s="58"/>
      <c r="E71" s="58"/>
      <c r="F71" s="58"/>
      <c r="G71" s="58"/>
      <c r="H71" s="58"/>
      <c r="I71" s="58"/>
      <c r="J71" s="58"/>
      <c r="K71" s="58"/>
      <c r="L71" s="58"/>
      <c r="M71" s="58"/>
      <c r="N71" s="58"/>
      <c r="O71" s="58"/>
      <c r="P71" s="58"/>
      <c r="Q71" s="58"/>
      <c r="R71" s="59"/>
    </row>
    <row r="75" spans="2:18" s="1" customFormat="1" ht="6.95" customHeight="1">
      <c r="B75" s="60"/>
      <c r="C75" s="61"/>
      <c r="D75" s="61"/>
      <c r="E75" s="61"/>
      <c r="F75" s="61"/>
      <c r="G75" s="61"/>
      <c r="H75" s="61"/>
      <c r="I75" s="61"/>
      <c r="J75" s="61"/>
      <c r="K75" s="61"/>
      <c r="L75" s="61"/>
      <c r="M75" s="61"/>
      <c r="N75" s="61"/>
      <c r="O75" s="61"/>
      <c r="P75" s="61"/>
      <c r="Q75" s="61"/>
      <c r="R75" s="62"/>
    </row>
    <row r="76" spans="2:18" s="1" customFormat="1" ht="36.950000000000003" customHeight="1">
      <c r="B76" s="33"/>
      <c r="C76" s="190" t="s">
        <v>108</v>
      </c>
      <c r="D76" s="191"/>
      <c r="E76" s="191"/>
      <c r="F76" s="191"/>
      <c r="G76" s="191"/>
      <c r="H76" s="191"/>
      <c r="I76" s="191"/>
      <c r="J76" s="191"/>
      <c r="K76" s="191"/>
      <c r="L76" s="191"/>
      <c r="M76" s="191"/>
      <c r="N76" s="191"/>
      <c r="O76" s="191"/>
      <c r="P76" s="191"/>
      <c r="Q76" s="191"/>
      <c r="R76" s="35"/>
    </row>
    <row r="77" spans="2:18" s="1" customFormat="1" ht="6.95" customHeight="1">
      <c r="B77" s="33"/>
      <c r="C77" s="34"/>
      <c r="D77" s="34"/>
      <c r="E77" s="34"/>
      <c r="F77" s="34"/>
      <c r="G77" s="34"/>
      <c r="H77" s="34"/>
      <c r="I77" s="34"/>
      <c r="J77" s="34"/>
      <c r="K77" s="34"/>
      <c r="L77" s="34"/>
      <c r="M77" s="34"/>
      <c r="N77" s="34"/>
      <c r="O77" s="34"/>
      <c r="P77" s="34"/>
      <c r="Q77" s="34"/>
      <c r="R77" s="35"/>
    </row>
    <row r="78" spans="2:18" s="1" customFormat="1" ht="30" customHeight="1">
      <c r="B78" s="33"/>
      <c r="C78" s="29" t="s">
        <v>17</v>
      </c>
      <c r="D78" s="34"/>
      <c r="E78" s="34"/>
      <c r="F78" s="227" t="str">
        <f>F6</f>
        <v>Výstavba detského ihriska na ulici Martina Lányiho, Kežmarok</v>
      </c>
      <c r="G78" s="228"/>
      <c r="H78" s="228"/>
      <c r="I78" s="228"/>
      <c r="J78" s="228"/>
      <c r="K78" s="228"/>
      <c r="L78" s="228"/>
      <c r="M78" s="228"/>
      <c r="N78" s="228"/>
      <c r="O78" s="228"/>
      <c r="P78" s="228"/>
      <c r="Q78" s="34"/>
      <c r="R78" s="35"/>
    </row>
    <row r="79" spans="2:18" s="1" customFormat="1" ht="36.950000000000003" customHeight="1">
      <c r="B79" s="33"/>
      <c r="C79" s="67" t="s">
        <v>105</v>
      </c>
      <c r="D79" s="34"/>
      <c r="E79" s="34"/>
      <c r="F79" s="192" t="str">
        <f>F7</f>
        <v>2018_04_07 - Výstavba detského ihriska na ulici Martina Lányiho, Kežmarok / vlastné zdroje</v>
      </c>
      <c r="G79" s="229"/>
      <c r="H79" s="229"/>
      <c r="I79" s="229"/>
      <c r="J79" s="229"/>
      <c r="K79" s="229"/>
      <c r="L79" s="229"/>
      <c r="M79" s="229"/>
      <c r="N79" s="229"/>
      <c r="O79" s="229"/>
      <c r="P79" s="229"/>
      <c r="Q79" s="34"/>
      <c r="R79" s="35"/>
    </row>
    <row r="80" spans="2:18" s="1" customFormat="1" ht="6.95" customHeight="1">
      <c r="B80" s="33"/>
      <c r="C80" s="34"/>
      <c r="D80" s="34"/>
      <c r="E80" s="34"/>
      <c r="F80" s="34"/>
      <c r="G80" s="34"/>
      <c r="H80" s="34"/>
      <c r="I80" s="34"/>
      <c r="J80" s="34"/>
      <c r="K80" s="34"/>
      <c r="L80" s="34"/>
      <c r="M80" s="34"/>
      <c r="N80" s="34"/>
      <c r="O80" s="34"/>
      <c r="P80" s="34"/>
      <c r="Q80" s="34"/>
      <c r="R80" s="35"/>
    </row>
    <row r="81" spans="2:47" s="1" customFormat="1" ht="18" customHeight="1">
      <c r="B81" s="33"/>
      <c r="C81" s="29" t="s">
        <v>21</v>
      </c>
      <c r="D81" s="34"/>
      <c r="E81" s="34"/>
      <c r="F81" s="27" t="str">
        <f>F9</f>
        <v>Kežmarok</v>
      </c>
      <c r="G81" s="34"/>
      <c r="H81" s="34"/>
      <c r="I81" s="34"/>
      <c r="J81" s="34"/>
      <c r="K81" s="29" t="s">
        <v>23</v>
      </c>
      <c r="L81" s="34"/>
      <c r="M81" s="231">
        <f>IF(O9="","",O9)</f>
        <v>43241</v>
      </c>
      <c r="N81" s="231"/>
      <c r="O81" s="231"/>
      <c r="P81" s="231"/>
      <c r="Q81" s="34"/>
      <c r="R81" s="35"/>
    </row>
    <row r="82" spans="2:47" s="1" customFormat="1" ht="6.95" customHeight="1">
      <c r="B82" s="33"/>
      <c r="C82" s="34"/>
      <c r="D82" s="34"/>
      <c r="E82" s="34"/>
      <c r="F82" s="34"/>
      <c r="G82" s="34"/>
      <c r="H82" s="34"/>
      <c r="I82" s="34"/>
      <c r="J82" s="34"/>
      <c r="K82" s="34"/>
      <c r="L82" s="34"/>
      <c r="M82" s="34"/>
      <c r="N82" s="34"/>
      <c r="O82" s="34"/>
      <c r="P82" s="34"/>
      <c r="Q82" s="34"/>
      <c r="R82" s="35"/>
    </row>
    <row r="83" spans="2:47" s="1" customFormat="1" ht="15">
      <c r="B83" s="33"/>
      <c r="C83" s="29" t="s">
        <v>24</v>
      </c>
      <c r="D83" s="34"/>
      <c r="E83" s="34"/>
      <c r="F83" s="27" t="str">
        <f>E12</f>
        <v>Mesto Kežmarok</v>
      </c>
      <c r="G83" s="34"/>
      <c r="H83" s="34"/>
      <c r="I83" s="34"/>
      <c r="J83" s="34"/>
      <c r="K83" s="29" t="s">
        <v>31</v>
      </c>
      <c r="L83" s="34"/>
      <c r="M83" s="211" t="str">
        <f>E18</f>
        <v xml:space="preserve"> </v>
      </c>
      <c r="N83" s="211"/>
      <c r="O83" s="211"/>
      <c r="P83" s="211"/>
      <c r="Q83" s="211"/>
      <c r="R83" s="35"/>
    </row>
    <row r="84" spans="2:47" s="1" customFormat="1" ht="14.45" customHeight="1">
      <c r="B84" s="33"/>
      <c r="C84" s="29" t="s">
        <v>29</v>
      </c>
      <c r="D84" s="34"/>
      <c r="E84" s="34"/>
      <c r="F84" s="27" t="str">
        <f>IF(E15="","",E15)</f>
        <v>Vyplň údaj</v>
      </c>
      <c r="G84" s="34"/>
      <c r="H84" s="34"/>
      <c r="I84" s="34"/>
      <c r="J84" s="34"/>
      <c r="K84" s="29" t="s">
        <v>35</v>
      </c>
      <c r="L84" s="34"/>
      <c r="M84" s="211" t="str">
        <f>E21</f>
        <v>Ing. Martin Vitkaj</v>
      </c>
      <c r="N84" s="211"/>
      <c r="O84" s="211"/>
      <c r="P84" s="211"/>
      <c r="Q84" s="211"/>
      <c r="R84" s="35"/>
    </row>
    <row r="85" spans="2:47" s="1" customFormat="1" ht="10.35" customHeight="1">
      <c r="B85" s="33"/>
      <c r="C85" s="34"/>
      <c r="D85" s="34"/>
      <c r="E85" s="34"/>
      <c r="F85" s="34"/>
      <c r="G85" s="34"/>
      <c r="H85" s="34"/>
      <c r="I85" s="34"/>
      <c r="J85" s="34"/>
      <c r="K85" s="34"/>
      <c r="L85" s="34"/>
      <c r="M85" s="34"/>
      <c r="N85" s="34"/>
      <c r="O85" s="34"/>
      <c r="P85" s="34"/>
      <c r="Q85" s="34"/>
      <c r="R85" s="35"/>
    </row>
    <row r="86" spans="2:47" s="1" customFormat="1" ht="29.25" customHeight="1">
      <c r="B86" s="33"/>
      <c r="C86" s="261" t="s">
        <v>109</v>
      </c>
      <c r="D86" s="262"/>
      <c r="E86" s="262"/>
      <c r="F86" s="262"/>
      <c r="G86" s="262"/>
      <c r="H86" s="112"/>
      <c r="I86" s="112"/>
      <c r="J86" s="112"/>
      <c r="K86" s="112"/>
      <c r="L86" s="112"/>
      <c r="M86" s="112"/>
      <c r="N86" s="261" t="s">
        <v>110</v>
      </c>
      <c r="O86" s="262"/>
      <c r="P86" s="262"/>
      <c r="Q86" s="262"/>
      <c r="R86" s="35"/>
    </row>
    <row r="87" spans="2:47" s="1" customFormat="1" ht="10.35" customHeight="1">
      <c r="B87" s="33"/>
      <c r="C87" s="34"/>
      <c r="D87" s="34"/>
      <c r="E87" s="34"/>
      <c r="F87" s="34"/>
      <c r="G87" s="34"/>
      <c r="H87" s="34"/>
      <c r="I87" s="34"/>
      <c r="J87" s="34"/>
      <c r="K87" s="34"/>
      <c r="L87" s="34"/>
      <c r="M87" s="34"/>
      <c r="N87" s="34"/>
      <c r="O87" s="34"/>
      <c r="P87" s="34"/>
      <c r="Q87" s="34"/>
      <c r="R87" s="35"/>
    </row>
    <row r="88" spans="2:47" s="1" customFormat="1" ht="29.25" customHeight="1">
      <c r="B88" s="33"/>
      <c r="C88" s="120" t="s">
        <v>111</v>
      </c>
      <c r="D88" s="34"/>
      <c r="E88" s="34"/>
      <c r="F88" s="34"/>
      <c r="G88" s="34"/>
      <c r="H88" s="34"/>
      <c r="I88" s="34"/>
      <c r="J88" s="34"/>
      <c r="K88" s="34"/>
      <c r="L88" s="34"/>
      <c r="M88" s="34"/>
      <c r="N88" s="203">
        <f>N124</f>
        <v>0</v>
      </c>
      <c r="O88" s="257"/>
      <c r="P88" s="257"/>
      <c r="Q88" s="257"/>
      <c r="R88" s="35"/>
      <c r="AU88" s="18" t="s">
        <v>112</v>
      </c>
    </row>
    <row r="89" spans="2:47" s="6" customFormat="1" ht="24.95" customHeight="1">
      <c r="B89" s="121"/>
      <c r="C89" s="122"/>
      <c r="D89" s="123" t="s">
        <v>113</v>
      </c>
      <c r="E89" s="122"/>
      <c r="F89" s="122"/>
      <c r="G89" s="122"/>
      <c r="H89" s="122"/>
      <c r="I89" s="122"/>
      <c r="J89" s="122"/>
      <c r="K89" s="122"/>
      <c r="L89" s="122"/>
      <c r="M89" s="122"/>
      <c r="N89" s="255">
        <f>N125</f>
        <v>0</v>
      </c>
      <c r="O89" s="256"/>
      <c r="P89" s="256"/>
      <c r="Q89" s="256"/>
      <c r="R89" s="124"/>
    </row>
    <row r="90" spans="2:47" s="7" customFormat="1" ht="19.899999999999999" customHeight="1">
      <c r="B90" s="125"/>
      <c r="C90" s="126"/>
      <c r="D90" s="100" t="s">
        <v>114</v>
      </c>
      <c r="E90" s="126"/>
      <c r="F90" s="126"/>
      <c r="G90" s="126"/>
      <c r="H90" s="126"/>
      <c r="I90" s="126"/>
      <c r="J90" s="126"/>
      <c r="K90" s="126"/>
      <c r="L90" s="126"/>
      <c r="M90" s="126"/>
      <c r="N90" s="188">
        <f>N126</f>
        <v>0</v>
      </c>
      <c r="O90" s="254"/>
      <c r="P90" s="254"/>
      <c r="Q90" s="254"/>
      <c r="R90" s="127"/>
    </row>
    <row r="91" spans="2:47" s="7" customFormat="1" ht="19.899999999999999" customHeight="1">
      <c r="B91" s="125"/>
      <c r="C91" s="126"/>
      <c r="D91" s="100" t="s">
        <v>115</v>
      </c>
      <c r="E91" s="126"/>
      <c r="F91" s="126"/>
      <c r="G91" s="126"/>
      <c r="H91" s="126"/>
      <c r="I91" s="126"/>
      <c r="J91" s="126"/>
      <c r="K91" s="126"/>
      <c r="L91" s="126"/>
      <c r="M91" s="126"/>
      <c r="N91" s="188">
        <f>N130</f>
        <v>0</v>
      </c>
      <c r="O91" s="254"/>
      <c r="P91" s="254"/>
      <c r="Q91" s="254"/>
      <c r="R91" s="127"/>
    </row>
    <row r="92" spans="2:47" s="7" customFormat="1" ht="19.899999999999999" customHeight="1">
      <c r="B92" s="125"/>
      <c r="C92" s="126"/>
      <c r="D92" s="100" t="s">
        <v>116</v>
      </c>
      <c r="E92" s="126"/>
      <c r="F92" s="126"/>
      <c r="G92" s="126"/>
      <c r="H92" s="126"/>
      <c r="I92" s="126"/>
      <c r="J92" s="126"/>
      <c r="K92" s="126"/>
      <c r="L92" s="126"/>
      <c r="M92" s="126"/>
      <c r="N92" s="188">
        <f>N132</f>
        <v>0</v>
      </c>
      <c r="O92" s="254"/>
      <c r="P92" s="254"/>
      <c r="Q92" s="254"/>
      <c r="R92" s="127"/>
    </row>
    <row r="93" spans="2:47" s="6" customFormat="1" ht="24.95" customHeight="1">
      <c r="B93" s="121"/>
      <c r="C93" s="122"/>
      <c r="D93" s="123" t="s">
        <v>117</v>
      </c>
      <c r="E93" s="122"/>
      <c r="F93" s="122"/>
      <c r="G93" s="122"/>
      <c r="H93" s="122"/>
      <c r="I93" s="122"/>
      <c r="J93" s="122"/>
      <c r="K93" s="122"/>
      <c r="L93" s="122"/>
      <c r="M93" s="122"/>
      <c r="N93" s="255">
        <f>N138</f>
        <v>0</v>
      </c>
      <c r="O93" s="256"/>
      <c r="P93" s="256"/>
      <c r="Q93" s="256"/>
      <c r="R93" s="124"/>
    </row>
    <row r="94" spans="2:47" s="7" customFormat="1" ht="19.899999999999999" customHeight="1">
      <c r="B94" s="125"/>
      <c r="C94" s="126"/>
      <c r="D94" s="100" t="s">
        <v>118</v>
      </c>
      <c r="E94" s="126"/>
      <c r="F94" s="126"/>
      <c r="G94" s="126"/>
      <c r="H94" s="126"/>
      <c r="I94" s="126"/>
      <c r="J94" s="126"/>
      <c r="K94" s="126"/>
      <c r="L94" s="126"/>
      <c r="M94" s="126"/>
      <c r="N94" s="188">
        <f>N139</f>
        <v>0</v>
      </c>
      <c r="O94" s="254"/>
      <c r="P94" s="254"/>
      <c r="Q94" s="254"/>
      <c r="R94" s="127"/>
    </row>
    <row r="95" spans="2:47" s="7" customFormat="1" ht="19.899999999999999" customHeight="1">
      <c r="B95" s="125"/>
      <c r="C95" s="126"/>
      <c r="D95" s="100" t="s">
        <v>119</v>
      </c>
      <c r="E95" s="126"/>
      <c r="F95" s="126"/>
      <c r="G95" s="126"/>
      <c r="H95" s="126"/>
      <c r="I95" s="126"/>
      <c r="J95" s="126"/>
      <c r="K95" s="126"/>
      <c r="L95" s="126"/>
      <c r="M95" s="126"/>
      <c r="N95" s="188">
        <f>N150</f>
        <v>0</v>
      </c>
      <c r="O95" s="254"/>
      <c r="P95" s="254"/>
      <c r="Q95" s="254"/>
      <c r="R95" s="127"/>
    </row>
    <row r="96" spans="2:47" s="6" customFormat="1" ht="24.95" customHeight="1">
      <c r="B96" s="121"/>
      <c r="C96" s="122"/>
      <c r="D96" s="123" t="s">
        <v>120</v>
      </c>
      <c r="E96" s="122"/>
      <c r="F96" s="122"/>
      <c r="G96" s="122"/>
      <c r="H96" s="122"/>
      <c r="I96" s="122"/>
      <c r="J96" s="122"/>
      <c r="K96" s="122"/>
      <c r="L96" s="122"/>
      <c r="M96" s="122"/>
      <c r="N96" s="255">
        <f>N153</f>
        <v>0</v>
      </c>
      <c r="O96" s="256"/>
      <c r="P96" s="256"/>
      <c r="Q96" s="256"/>
      <c r="R96" s="124"/>
    </row>
    <row r="97" spans="2:65" s="6" customFormat="1" ht="21.75" customHeight="1">
      <c r="B97" s="121"/>
      <c r="C97" s="122"/>
      <c r="D97" s="123" t="s">
        <v>121</v>
      </c>
      <c r="E97" s="122"/>
      <c r="F97" s="122"/>
      <c r="G97" s="122"/>
      <c r="H97" s="122"/>
      <c r="I97" s="122"/>
      <c r="J97" s="122"/>
      <c r="K97" s="122"/>
      <c r="L97" s="122"/>
      <c r="M97" s="122"/>
      <c r="N97" s="252">
        <f>N155</f>
        <v>0</v>
      </c>
      <c r="O97" s="256"/>
      <c r="P97" s="256"/>
      <c r="Q97" s="256"/>
      <c r="R97" s="124"/>
    </row>
    <row r="98" spans="2:65" s="1" customFormat="1" ht="21.75" customHeight="1">
      <c r="B98" s="33"/>
      <c r="C98" s="34"/>
      <c r="D98" s="34"/>
      <c r="E98" s="34"/>
      <c r="F98" s="34"/>
      <c r="G98" s="34"/>
      <c r="H98" s="34"/>
      <c r="I98" s="34"/>
      <c r="J98" s="34"/>
      <c r="K98" s="34"/>
      <c r="L98" s="34"/>
      <c r="M98" s="34"/>
      <c r="N98" s="34"/>
      <c r="O98" s="34"/>
      <c r="P98" s="34"/>
      <c r="Q98" s="34"/>
      <c r="R98" s="35"/>
    </row>
    <row r="99" spans="2:65" s="1" customFormat="1" ht="29.25" customHeight="1">
      <c r="B99" s="33"/>
      <c r="C99" s="120" t="s">
        <v>122</v>
      </c>
      <c r="D99" s="34"/>
      <c r="E99" s="34"/>
      <c r="F99" s="34"/>
      <c r="G99" s="34"/>
      <c r="H99" s="34"/>
      <c r="I99" s="34"/>
      <c r="J99" s="34"/>
      <c r="K99" s="34"/>
      <c r="L99" s="34"/>
      <c r="M99" s="34"/>
      <c r="N99" s="257">
        <f>ROUND(N100+N101+N102+N103+N104+N105,2)</f>
        <v>0</v>
      </c>
      <c r="O99" s="258"/>
      <c r="P99" s="258"/>
      <c r="Q99" s="258"/>
      <c r="R99" s="35"/>
      <c r="T99" s="128"/>
      <c r="U99" s="129" t="s">
        <v>41</v>
      </c>
    </row>
    <row r="100" spans="2:65" s="1" customFormat="1" ht="18" customHeight="1">
      <c r="B100" s="130"/>
      <c r="C100" s="131"/>
      <c r="D100" s="185" t="s">
        <v>123</v>
      </c>
      <c r="E100" s="259"/>
      <c r="F100" s="259"/>
      <c r="G100" s="259"/>
      <c r="H100" s="259"/>
      <c r="I100" s="131"/>
      <c r="J100" s="131"/>
      <c r="K100" s="131"/>
      <c r="L100" s="131"/>
      <c r="M100" s="131"/>
      <c r="N100" s="187">
        <f>ROUND(N88*T100,2)</f>
        <v>0</v>
      </c>
      <c r="O100" s="260"/>
      <c r="P100" s="260"/>
      <c r="Q100" s="260"/>
      <c r="R100" s="133"/>
      <c r="S100" s="134"/>
      <c r="T100" s="135"/>
      <c r="U100" s="136" t="s">
        <v>44</v>
      </c>
      <c r="V100" s="134"/>
      <c r="W100" s="134"/>
      <c r="X100" s="134"/>
      <c r="Y100" s="134"/>
      <c r="Z100" s="134"/>
      <c r="AA100" s="134"/>
      <c r="AB100" s="134"/>
      <c r="AC100" s="134"/>
      <c r="AD100" s="134"/>
      <c r="AE100" s="134"/>
      <c r="AF100" s="134"/>
      <c r="AG100" s="134"/>
      <c r="AH100" s="134"/>
      <c r="AI100" s="134"/>
      <c r="AJ100" s="134"/>
      <c r="AK100" s="134"/>
      <c r="AL100" s="134"/>
      <c r="AM100" s="134"/>
      <c r="AN100" s="134"/>
      <c r="AO100" s="134"/>
      <c r="AP100" s="134"/>
      <c r="AQ100" s="134"/>
      <c r="AR100" s="134"/>
      <c r="AS100" s="134"/>
      <c r="AT100" s="134"/>
      <c r="AU100" s="134"/>
      <c r="AV100" s="134"/>
      <c r="AW100" s="134"/>
      <c r="AX100" s="134"/>
      <c r="AY100" s="137" t="s">
        <v>124</v>
      </c>
      <c r="AZ100" s="134"/>
      <c r="BA100" s="134"/>
      <c r="BB100" s="134"/>
      <c r="BC100" s="134"/>
      <c r="BD100" s="134"/>
      <c r="BE100" s="138">
        <f t="shared" ref="BE100:BE105" si="0">IF(U100="základná",N100,0)</f>
        <v>0</v>
      </c>
      <c r="BF100" s="138">
        <f t="shared" ref="BF100:BF105" si="1">IF(U100="znížená",N100,0)</f>
        <v>0</v>
      </c>
      <c r="BG100" s="138">
        <f t="shared" ref="BG100:BG105" si="2">IF(U100="zákl. prenesená",N100,0)</f>
        <v>0</v>
      </c>
      <c r="BH100" s="138">
        <f t="shared" ref="BH100:BH105" si="3">IF(U100="zníž. prenesená",N100,0)</f>
        <v>0</v>
      </c>
      <c r="BI100" s="138">
        <f t="shared" ref="BI100:BI105" si="4">IF(U100="nulová",N100,0)</f>
        <v>0</v>
      </c>
      <c r="BJ100" s="137" t="s">
        <v>125</v>
      </c>
      <c r="BK100" s="134"/>
      <c r="BL100" s="134"/>
      <c r="BM100" s="134"/>
    </row>
    <row r="101" spans="2:65" s="1" customFormat="1" ht="18" customHeight="1">
      <c r="B101" s="130"/>
      <c r="C101" s="131"/>
      <c r="D101" s="185" t="s">
        <v>126</v>
      </c>
      <c r="E101" s="259"/>
      <c r="F101" s="259"/>
      <c r="G101" s="259"/>
      <c r="H101" s="259"/>
      <c r="I101" s="131"/>
      <c r="J101" s="131"/>
      <c r="K101" s="131"/>
      <c r="L101" s="131"/>
      <c r="M101" s="131"/>
      <c r="N101" s="187">
        <f>ROUND(N88*T101,2)</f>
        <v>0</v>
      </c>
      <c r="O101" s="260"/>
      <c r="P101" s="260"/>
      <c r="Q101" s="260"/>
      <c r="R101" s="133"/>
      <c r="S101" s="134"/>
      <c r="T101" s="135"/>
      <c r="U101" s="136" t="s">
        <v>44</v>
      </c>
      <c r="V101" s="134"/>
      <c r="W101" s="134"/>
      <c r="X101" s="134"/>
      <c r="Y101" s="134"/>
      <c r="Z101" s="134"/>
      <c r="AA101" s="134"/>
      <c r="AB101" s="134"/>
      <c r="AC101" s="134"/>
      <c r="AD101" s="134"/>
      <c r="AE101" s="134"/>
      <c r="AF101" s="134"/>
      <c r="AG101" s="134"/>
      <c r="AH101" s="134"/>
      <c r="AI101" s="134"/>
      <c r="AJ101" s="134"/>
      <c r="AK101" s="134"/>
      <c r="AL101" s="134"/>
      <c r="AM101" s="134"/>
      <c r="AN101" s="134"/>
      <c r="AO101" s="134"/>
      <c r="AP101" s="134"/>
      <c r="AQ101" s="134"/>
      <c r="AR101" s="134"/>
      <c r="AS101" s="134"/>
      <c r="AT101" s="134"/>
      <c r="AU101" s="134"/>
      <c r="AV101" s="134"/>
      <c r="AW101" s="134"/>
      <c r="AX101" s="134"/>
      <c r="AY101" s="137" t="s">
        <v>124</v>
      </c>
      <c r="AZ101" s="134"/>
      <c r="BA101" s="134"/>
      <c r="BB101" s="134"/>
      <c r="BC101" s="134"/>
      <c r="BD101" s="134"/>
      <c r="BE101" s="138">
        <f t="shared" si="0"/>
        <v>0</v>
      </c>
      <c r="BF101" s="138">
        <f t="shared" si="1"/>
        <v>0</v>
      </c>
      <c r="BG101" s="138">
        <f t="shared" si="2"/>
        <v>0</v>
      </c>
      <c r="BH101" s="138">
        <f t="shared" si="3"/>
        <v>0</v>
      </c>
      <c r="BI101" s="138">
        <f t="shared" si="4"/>
        <v>0</v>
      </c>
      <c r="BJ101" s="137" t="s">
        <v>125</v>
      </c>
      <c r="BK101" s="134"/>
      <c r="BL101" s="134"/>
      <c r="BM101" s="134"/>
    </row>
    <row r="102" spans="2:65" s="1" customFormat="1" ht="18" customHeight="1">
      <c r="B102" s="130"/>
      <c r="C102" s="131"/>
      <c r="D102" s="185" t="s">
        <v>127</v>
      </c>
      <c r="E102" s="259"/>
      <c r="F102" s="259"/>
      <c r="G102" s="259"/>
      <c r="H102" s="259"/>
      <c r="I102" s="131"/>
      <c r="J102" s="131"/>
      <c r="K102" s="131"/>
      <c r="L102" s="131"/>
      <c r="M102" s="131"/>
      <c r="N102" s="187">
        <f>ROUND(N88*T102,2)</f>
        <v>0</v>
      </c>
      <c r="O102" s="260"/>
      <c r="P102" s="260"/>
      <c r="Q102" s="260"/>
      <c r="R102" s="133"/>
      <c r="S102" s="134"/>
      <c r="T102" s="135"/>
      <c r="U102" s="136" t="s">
        <v>44</v>
      </c>
      <c r="V102" s="134"/>
      <c r="W102" s="134"/>
      <c r="X102" s="134"/>
      <c r="Y102" s="134"/>
      <c r="Z102" s="134"/>
      <c r="AA102" s="134"/>
      <c r="AB102" s="134"/>
      <c r="AC102" s="134"/>
      <c r="AD102" s="134"/>
      <c r="AE102" s="134"/>
      <c r="AF102" s="134"/>
      <c r="AG102" s="134"/>
      <c r="AH102" s="134"/>
      <c r="AI102" s="134"/>
      <c r="AJ102" s="134"/>
      <c r="AK102" s="134"/>
      <c r="AL102" s="134"/>
      <c r="AM102" s="134"/>
      <c r="AN102" s="134"/>
      <c r="AO102" s="134"/>
      <c r="AP102" s="134"/>
      <c r="AQ102" s="134"/>
      <c r="AR102" s="134"/>
      <c r="AS102" s="134"/>
      <c r="AT102" s="134"/>
      <c r="AU102" s="134"/>
      <c r="AV102" s="134"/>
      <c r="AW102" s="134"/>
      <c r="AX102" s="134"/>
      <c r="AY102" s="137" t="s">
        <v>124</v>
      </c>
      <c r="AZ102" s="134"/>
      <c r="BA102" s="134"/>
      <c r="BB102" s="134"/>
      <c r="BC102" s="134"/>
      <c r="BD102" s="134"/>
      <c r="BE102" s="138">
        <f t="shared" si="0"/>
        <v>0</v>
      </c>
      <c r="BF102" s="138">
        <f t="shared" si="1"/>
        <v>0</v>
      </c>
      <c r="BG102" s="138">
        <f t="shared" si="2"/>
        <v>0</v>
      </c>
      <c r="BH102" s="138">
        <f t="shared" si="3"/>
        <v>0</v>
      </c>
      <c r="BI102" s="138">
        <f t="shared" si="4"/>
        <v>0</v>
      </c>
      <c r="BJ102" s="137" t="s">
        <v>125</v>
      </c>
      <c r="BK102" s="134"/>
      <c r="BL102" s="134"/>
      <c r="BM102" s="134"/>
    </row>
    <row r="103" spans="2:65" s="1" customFormat="1" ht="18" customHeight="1">
      <c r="B103" s="130"/>
      <c r="C103" s="131"/>
      <c r="D103" s="185" t="s">
        <v>128</v>
      </c>
      <c r="E103" s="259"/>
      <c r="F103" s="259"/>
      <c r="G103" s="259"/>
      <c r="H103" s="259"/>
      <c r="I103" s="131"/>
      <c r="J103" s="131"/>
      <c r="K103" s="131"/>
      <c r="L103" s="131"/>
      <c r="M103" s="131"/>
      <c r="N103" s="187">
        <f>ROUND(N88*T103,2)</f>
        <v>0</v>
      </c>
      <c r="O103" s="260"/>
      <c r="P103" s="260"/>
      <c r="Q103" s="260"/>
      <c r="R103" s="133"/>
      <c r="S103" s="134"/>
      <c r="T103" s="135"/>
      <c r="U103" s="136" t="s">
        <v>44</v>
      </c>
      <c r="V103" s="134"/>
      <c r="W103" s="134"/>
      <c r="X103" s="134"/>
      <c r="Y103" s="134"/>
      <c r="Z103" s="134"/>
      <c r="AA103" s="134"/>
      <c r="AB103" s="134"/>
      <c r="AC103" s="134"/>
      <c r="AD103" s="134"/>
      <c r="AE103" s="134"/>
      <c r="AF103" s="134"/>
      <c r="AG103" s="134"/>
      <c r="AH103" s="134"/>
      <c r="AI103" s="134"/>
      <c r="AJ103" s="134"/>
      <c r="AK103" s="134"/>
      <c r="AL103" s="134"/>
      <c r="AM103" s="134"/>
      <c r="AN103" s="134"/>
      <c r="AO103" s="134"/>
      <c r="AP103" s="134"/>
      <c r="AQ103" s="134"/>
      <c r="AR103" s="134"/>
      <c r="AS103" s="134"/>
      <c r="AT103" s="134"/>
      <c r="AU103" s="134"/>
      <c r="AV103" s="134"/>
      <c r="AW103" s="134"/>
      <c r="AX103" s="134"/>
      <c r="AY103" s="137" t="s">
        <v>124</v>
      </c>
      <c r="AZ103" s="134"/>
      <c r="BA103" s="134"/>
      <c r="BB103" s="134"/>
      <c r="BC103" s="134"/>
      <c r="BD103" s="134"/>
      <c r="BE103" s="138">
        <f t="shared" si="0"/>
        <v>0</v>
      </c>
      <c r="BF103" s="138">
        <f t="shared" si="1"/>
        <v>0</v>
      </c>
      <c r="BG103" s="138">
        <f t="shared" si="2"/>
        <v>0</v>
      </c>
      <c r="BH103" s="138">
        <f t="shared" si="3"/>
        <v>0</v>
      </c>
      <c r="BI103" s="138">
        <f t="shared" si="4"/>
        <v>0</v>
      </c>
      <c r="BJ103" s="137" t="s">
        <v>125</v>
      </c>
      <c r="BK103" s="134"/>
      <c r="BL103" s="134"/>
      <c r="BM103" s="134"/>
    </row>
    <row r="104" spans="2:65" s="1" customFormat="1" ht="18" customHeight="1">
      <c r="B104" s="130"/>
      <c r="C104" s="131"/>
      <c r="D104" s="185" t="s">
        <v>129</v>
      </c>
      <c r="E104" s="259"/>
      <c r="F104" s="259"/>
      <c r="G104" s="259"/>
      <c r="H104" s="259"/>
      <c r="I104" s="131"/>
      <c r="J104" s="131"/>
      <c r="K104" s="131"/>
      <c r="L104" s="131"/>
      <c r="M104" s="131"/>
      <c r="N104" s="187">
        <f>ROUND(N88*T104,2)</f>
        <v>0</v>
      </c>
      <c r="O104" s="260"/>
      <c r="P104" s="260"/>
      <c r="Q104" s="260"/>
      <c r="R104" s="133"/>
      <c r="S104" s="134"/>
      <c r="T104" s="135"/>
      <c r="U104" s="136" t="s">
        <v>44</v>
      </c>
      <c r="V104" s="134"/>
      <c r="W104" s="134"/>
      <c r="X104" s="134"/>
      <c r="Y104" s="134"/>
      <c r="Z104" s="134"/>
      <c r="AA104" s="134"/>
      <c r="AB104" s="134"/>
      <c r="AC104" s="134"/>
      <c r="AD104" s="134"/>
      <c r="AE104" s="134"/>
      <c r="AF104" s="134"/>
      <c r="AG104" s="134"/>
      <c r="AH104" s="134"/>
      <c r="AI104" s="134"/>
      <c r="AJ104" s="134"/>
      <c r="AK104" s="134"/>
      <c r="AL104" s="134"/>
      <c r="AM104" s="134"/>
      <c r="AN104" s="134"/>
      <c r="AO104" s="134"/>
      <c r="AP104" s="134"/>
      <c r="AQ104" s="134"/>
      <c r="AR104" s="134"/>
      <c r="AS104" s="134"/>
      <c r="AT104" s="134"/>
      <c r="AU104" s="134"/>
      <c r="AV104" s="134"/>
      <c r="AW104" s="134"/>
      <c r="AX104" s="134"/>
      <c r="AY104" s="137" t="s">
        <v>124</v>
      </c>
      <c r="AZ104" s="134"/>
      <c r="BA104" s="134"/>
      <c r="BB104" s="134"/>
      <c r="BC104" s="134"/>
      <c r="BD104" s="134"/>
      <c r="BE104" s="138">
        <f t="shared" si="0"/>
        <v>0</v>
      </c>
      <c r="BF104" s="138">
        <f t="shared" si="1"/>
        <v>0</v>
      </c>
      <c r="BG104" s="138">
        <f t="shared" si="2"/>
        <v>0</v>
      </c>
      <c r="BH104" s="138">
        <f t="shared" si="3"/>
        <v>0</v>
      </c>
      <c r="BI104" s="138">
        <f t="shared" si="4"/>
        <v>0</v>
      </c>
      <c r="BJ104" s="137" t="s">
        <v>125</v>
      </c>
      <c r="BK104" s="134"/>
      <c r="BL104" s="134"/>
      <c r="BM104" s="134"/>
    </row>
    <row r="105" spans="2:65" s="1" customFormat="1" ht="18" customHeight="1">
      <c r="B105" s="130"/>
      <c r="C105" s="131"/>
      <c r="D105" s="132" t="s">
        <v>130</v>
      </c>
      <c r="E105" s="131"/>
      <c r="F105" s="131"/>
      <c r="G105" s="131"/>
      <c r="H105" s="131"/>
      <c r="I105" s="131"/>
      <c r="J105" s="131"/>
      <c r="K105" s="131"/>
      <c r="L105" s="131"/>
      <c r="M105" s="131"/>
      <c r="N105" s="187">
        <f>ROUND(N88*T105,2)</f>
        <v>0</v>
      </c>
      <c r="O105" s="260"/>
      <c r="P105" s="260"/>
      <c r="Q105" s="260"/>
      <c r="R105" s="133"/>
      <c r="S105" s="134"/>
      <c r="T105" s="139"/>
      <c r="U105" s="140" t="s">
        <v>44</v>
      </c>
      <c r="V105" s="134"/>
      <c r="W105" s="134"/>
      <c r="X105" s="134"/>
      <c r="Y105" s="134"/>
      <c r="Z105" s="134"/>
      <c r="AA105" s="134"/>
      <c r="AB105" s="134"/>
      <c r="AC105" s="134"/>
      <c r="AD105" s="134"/>
      <c r="AE105" s="134"/>
      <c r="AF105" s="134"/>
      <c r="AG105" s="134"/>
      <c r="AH105" s="134"/>
      <c r="AI105" s="134"/>
      <c r="AJ105" s="134"/>
      <c r="AK105" s="134"/>
      <c r="AL105" s="134"/>
      <c r="AM105" s="134"/>
      <c r="AN105" s="134"/>
      <c r="AO105" s="134"/>
      <c r="AP105" s="134"/>
      <c r="AQ105" s="134"/>
      <c r="AR105" s="134"/>
      <c r="AS105" s="134"/>
      <c r="AT105" s="134"/>
      <c r="AU105" s="134"/>
      <c r="AV105" s="134"/>
      <c r="AW105" s="134"/>
      <c r="AX105" s="134"/>
      <c r="AY105" s="137" t="s">
        <v>131</v>
      </c>
      <c r="AZ105" s="134"/>
      <c r="BA105" s="134"/>
      <c r="BB105" s="134"/>
      <c r="BC105" s="134"/>
      <c r="BD105" s="134"/>
      <c r="BE105" s="138">
        <f t="shared" si="0"/>
        <v>0</v>
      </c>
      <c r="BF105" s="138">
        <f t="shared" si="1"/>
        <v>0</v>
      </c>
      <c r="BG105" s="138">
        <f t="shared" si="2"/>
        <v>0</v>
      </c>
      <c r="BH105" s="138">
        <f t="shared" si="3"/>
        <v>0</v>
      </c>
      <c r="BI105" s="138">
        <f t="shared" si="4"/>
        <v>0</v>
      </c>
      <c r="BJ105" s="137" t="s">
        <v>125</v>
      </c>
      <c r="BK105" s="134"/>
      <c r="BL105" s="134"/>
      <c r="BM105" s="134"/>
    </row>
    <row r="106" spans="2:65" s="1" customFormat="1">
      <c r="B106" s="33"/>
      <c r="C106" s="34"/>
      <c r="D106" s="34"/>
      <c r="E106" s="34"/>
      <c r="F106" s="34"/>
      <c r="G106" s="34"/>
      <c r="H106" s="34"/>
      <c r="I106" s="34"/>
      <c r="J106" s="34"/>
      <c r="K106" s="34"/>
      <c r="L106" s="34"/>
      <c r="M106" s="34"/>
      <c r="N106" s="34"/>
      <c r="O106" s="34"/>
      <c r="P106" s="34"/>
      <c r="Q106" s="34"/>
      <c r="R106" s="35"/>
    </row>
    <row r="107" spans="2:65" s="1" customFormat="1" ht="29.25" customHeight="1">
      <c r="B107" s="33"/>
      <c r="C107" s="111" t="s">
        <v>98</v>
      </c>
      <c r="D107" s="112"/>
      <c r="E107" s="112"/>
      <c r="F107" s="112"/>
      <c r="G107" s="112"/>
      <c r="H107" s="112"/>
      <c r="I107" s="112"/>
      <c r="J107" s="112"/>
      <c r="K107" s="112"/>
      <c r="L107" s="204">
        <f>ROUND(SUM(N88+N99),2)</f>
        <v>0</v>
      </c>
      <c r="M107" s="204"/>
      <c r="N107" s="204"/>
      <c r="O107" s="204"/>
      <c r="P107" s="204"/>
      <c r="Q107" s="204"/>
      <c r="R107" s="35"/>
    </row>
    <row r="108" spans="2:65" s="1" customFormat="1" ht="6.95" customHeight="1">
      <c r="B108" s="57"/>
      <c r="C108" s="58"/>
      <c r="D108" s="58"/>
      <c r="E108" s="58"/>
      <c r="F108" s="58"/>
      <c r="G108" s="58"/>
      <c r="H108" s="58"/>
      <c r="I108" s="58"/>
      <c r="J108" s="58"/>
      <c r="K108" s="58"/>
      <c r="L108" s="58"/>
      <c r="M108" s="58"/>
      <c r="N108" s="58"/>
      <c r="O108" s="58"/>
      <c r="P108" s="58"/>
      <c r="Q108" s="58"/>
      <c r="R108" s="59"/>
    </row>
    <row r="112" spans="2:65" s="1" customFormat="1" ht="6.95" customHeight="1">
      <c r="B112" s="60"/>
      <c r="C112" s="61"/>
      <c r="D112" s="61"/>
      <c r="E112" s="61"/>
      <c r="F112" s="61"/>
      <c r="G112" s="61"/>
      <c r="H112" s="61"/>
      <c r="I112" s="61"/>
      <c r="J112" s="61"/>
      <c r="K112" s="61"/>
      <c r="L112" s="61"/>
      <c r="M112" s="61"/>
      <c r="N112" s="61"/>
      <c r="O112" s="61"/>
      <c r="P112" s="61"/>
      <c r="Q112" s="61"/>
      <c r="R112" s="62"/>
    </row>
    <row r="113" spans="2:65" s="1" customFormat="1" ht="36.950000000000003" customHeight="1">
      <c r="B113" s="33"/>
      <c r="C113" s="190" t="s">
        <v>132</v>
      </c>
      <c r="D113" s="229"/>
      <c r="E113" s="229"/>
      <c r="F113" s="229"/>
      <c r="G113" s="229"/>
      <c r="H113" s="229"/>
      <c r="I113" s="229"/>
      <c r="J113" s="229"/>
      <c r="K113" s="229"/>
      <c r="L113" s="229"/>
      <c r="M113" s="229"/>
      <c r="N113" s="229"/>
      <c r="O113" s="229"/>
      <c r="P113" s="229"/>
      <c r="Q113" s="229"/>
      <c r="R113" s="35"/>
    </row>
    <row r="114" spans="2:65" s="1" customFormat="1" ht="6.95" customHeight="1">
      <c r="B114" s="33"/>
      <c r="C114" s="34"/>
      <c r="D114" s="34"/>
      <c r="E114" s="34"/>
      <c r="F114" s="34"/>
      <c r="G114" s="34"/>
      <c r="H114" s="34"/>
      <c r="I114" s="34"/>
      <c r="J114" s="34"/>
      <c r="K114" s="34"/>
      <c r="L114" s="34"/>
      <c r="M114" s="34"/>
      <c r="N114" s="34"/>
      <c r="O114" s="34"/>
      <c r="P114" s="34"/>
      <c r="Q114" s="34"/>
      <c r="R114" s="35"/>
    </row>
    <row r="115" spans="2:65" s="1" customFormat="1" ht="30" customHeight="1">
      <c r="B115" s="33"/>
      <c r="C115" s="29" t="s">
        <v>17</v>
      </c>
      <c r="D115" s="34"/>
      <c r="E115" s="34"/>
      <c r="F115" s="227" t="str">
        <f>F6</f>
        <v>Výstavba detského ihriska na ulici Martina Lányiho, Kežmarok</v>
      </c>
      <c r="G115" s="228"/>
      <c r="H115" s="228"/>
      <c r="I115" s="228"/>
      <c r="J115" s="228"/>
      <c r="K115" s="228"/>
      <c r="L115" s="228"/>
      <c r="M115" s="228"/>
      <c r="N115" s="228"/>
      <c r="O115" s="228"/>
      <c r="P115" s="228"/>
      <c r="Q115" s="34"/>
      <c r="R115" s="35"/>
    </row>
    <row r="116" spans="2:65" s="1" customFormat="1" ht="36.950000000000003" customHeight="1">
      <c r="B116" s="33"/>
      <c r="C116" s="67" t="s">
        <v>105</v>
      </c>
      <c r="D116" s="34"/>
      <c r="E116" s="34"/>
      <c r="F116" s="192" t="str">
        <f>F7</f>
        <v>2018_04_07 - Výstavba detského ihriska na ulici Martina Lányiho, Kežmarok / vlastné zdroje</v>
      </c>
      <c r="G116" s="229"/>
      <c r="H116" s="229"/>
      <c r="I116" s="229"/>
      <c r="J116" s="229"/>
      <c r="K116" s="229"/>
      <c r="L116" s="229"/>
      <c r="M116" s="229"/>
      <c r="N116" s="229"/>
      <c r="O116" s="229"/>
      <c r="P116" s="229"/>
      <c r="Q116" s="34"/>
      <c r="R116" s="35"/>
    </row>
    <row r="117" spans="2:65" s="1" customFormat="1" ht="6.95" customHeight="1">
      <c r="B117" s="33"/>
      <c r="C117" s="34"/>
      <c r="D117" s="34"/>
      <c r="E117" s="34"/>
      <c r="F117" s="34"/>
      <c r="G117" s="34"/>
      <c r="H117" s="34"/>
      <c r="I117" s="34"/>
      <c r="J117" s="34"/>
      <c r="K117" s="34"/>
      <c r="L117" s="34"/>
      <c r="M117" s="34"/>
      <c r="N117" s="34"/>
      <c r="O117" s="34"/>
      <c r="P117" s="34"/>
      <c r="Q117" s="34"/>
      <c r="R117" s="35"/>
    </row>
    <row r="118" spans="2:65" s="1" customFormat="1" ht="18" customHeight="1">
      <c r="B118" s="33"/>
      <c r="C118" s="29" t="s">
        <v>21</v>
      </c>
      <c r="D118" s="34"/>
      <c r="E118" s="34"/>
      <c r="F118" s="27" t="str">
        <f>F9</f>
        <v>Kežmarok</v>
      </c>
      <c r="G118" s="34"/>
      <c r="H118" s="34"/>
      <c r="I118" s="34"/>
      <c r="J118" s="34"/>
      <c r="K118" s="29" t="s">
        <v>23</v>
      </c>
      <c r="L118" s="34"/>
      <c r="M118" s="231">
        <f>IF(O9="","",O9)</f>
        <v>43241</v>
      </c>
      <c r="N118" s="231"/>
      <c r="O118" s="231"/>
      <c r="P118" s="231"/>
      <c r="Q118" s="34"/>
      <c r="R118" s="35"/>
    </row>
    <row r="119" spans="2:65" s="1" customFormat="1" ht="6.95" customHeight="1">
      <c r="B119" s="33"/>
      <c r="C119" s="34"/>
      <c r="D119" s="34"/>
      <c r="E119" s="34"/>
      <c r="F119" s="34"/>
      <c r="G119" s="34"/>
      <c r="H119" s="34"/>
      <c r="I119" s="34"/>
      <c r="J119" s="34"/>
      <c r="K119" s="34"/>
      <c r="L119" s="34"/>
      <c r="M119" s="34"/>
      <c r="N119" s="34"/>
      <c r="O119" s="34"/>
      <c r="P119" s="34"/>
      <c r="Q119" s="34"/>
      <c r="R119" s="35"/>
    </row>
    <row r="120" spans="2:65" s="1" customFormat="1" ht="15">
      <c r="B120" s="33"/>
      <c r="C120" s="29" t="s">
        <v>24</v>
      </c>
      <c r="D120" s="34"/>
      <c r="E120" s="34"/>
      <c r="F120" s="27" t="str">
        <f>E12</f>
        <v>Mesto Kežmarok</v>
      </c>
      <c r="G120" s="34"/>
      <c r="H120" s="34"/>
      <c r="I120" s="34"/>
      <c r="J120" s="34"/>
      <c r="K120" s="29" t="s">
        <v>31</v>
      </c>
      <c r="L120" s="34"/>
      <c r="M120" s="211" t="str">
        <f>E18</f>
        <v xml:space="preserve"> </v>
      </c>
      <c r="N120" s="211"/>
      <c r="O120" s="211"/>
      <c r="P120" s="211"/>
      <c r="Q120" s="211"/>
      <c r="R120" s="35"/>
    </row>
    <row r="121" spans="2:65" s="1" customFormat="1" ht="14.45" customHeight="1">
      <c r="B121" s="33"/>
      <c r="C121" s="29" t="s">
        <v>29</v>
      </c>
      <c r="D121" s="34"/>
      <c r="E121" s="34"/>
      <c r="F121" s="27" t="str">
        <f>IF(E15="","",E15)</f>
        <v>Vyplň údaj</v>
      </c>
      <c r="G121" s="34"/>
      <c r="H121" s="34"/>
      <c r="I121" s="34"/>
      <c r="J121" s="34"/>
      <c r="K121" s="29" t="s">
        <v>35</v>
      </c>
      <c r="L121" s="34"/>
      <c r="M121" s="211" t="str">
        <f>E21</f>
        <v>Ing. Martin Vitkaj</v>
      </c>
      <c r="N121" s="211"/>
      <c r="O121" s="211"/>
      <c r="P121" s="211"/>
      <c r="Q121" s="211"/>
      <c r="R121" s="35"/>
    </row>
    <row r="122" spans="2:65" s="1" customFormat="1" ht="10.35" customHeight="1">
      <c r="B122" s="33"/>
      <c r="C122" s="34"/>
      <c r="D122" s="34"/>
      <c r="E122" s="34"/>
      <c r="F122" s="34"/>
      <c r="G122" s="34"/>
      <c r="H122" s="34"/>
      <c r="I122" s="34"/>
      <c r="J122" s="34"/>
      <c r="K122" s="34"/>
      <c r="L122" s="34"/>
      <c r="M122" s="34"/>
      <c r="N122" s="34"/>
      <c r="O122" s="34"/>
      <c r="P122" s="34"/>
      <c r="Q122" s="34"/>
      <c r="R122" s="35"/>
    </row>
    <row r="123" spans="2:65" s="8" customFormat="1" ht="29.25" customHeight="1">
      <c r="B123" s="141"/>
      <c r="C123" s="142" t="s">
        <v>133</v>
      </c>
      <c r="D123" s="143" t="s">
        <v>134</v>
      </c>
      <c r="E123" s="143" t="s">
        <v>59</v>
      </c>
      <c r="F123" s="248" t="s">
        <v>135</v>
      </c>
      <c r="G123" s="248"/>
      <c r="H123" s="248"/>
      <c r="I123" s="248"/>
      <c r="J123" s="143" t="s">
        <v>136</v>
      </c>
      <c r="K123" s="143" t="s">
        <v>137</v>
      </c>
      <c r="L123" s="248" t="s">
        <v>138</v>
      </c>
      <c r="M123" s="248"/>
      <c r="N123" s="248" t="s">
        <v>110</v>
      </c>
      <c r="O123" s="248"/>
      <c r="P123" s="248"/>
      <c r="Q123" s="249"/>
      <c r="R123" s="144"/>
      <c r="T123" s="74" t="s">
        <v>139</v>
      </c>
      <c r="U123" s="75" t="s">
        <v>41</v>
      </c>
      <c r="V123" s="75" t="s">
        <v>140</v>
      </c>
      <c r="W123" s="75" t="s">
        <v>141</v>
      </c>
      <c r="X123" s="75" t="s">
        <v>142</v>
      </c>
      <c r="Y123" s="75" t="s">
        <v>143</v>
      </c>
      <c r="Z123" s="75" t="s">
        <v>144</v>
      </c>
      <c r="AA123" s="76" t="s">
        <v>145</v>
      </c>
    </row>
    <row r="124" spans="2:65" s="1" customFormat="1" ht="29.25" customHeight="1">
      <c r="B124" s="33"/>
      <c r="C124" s="78" t="s">
        <v>107</v>
      </c>
      <c r="D124" s="34"/>
      <c r="E124" s="34"/>
      <c r="F124" s="34"/>
      <c r="G124" s="34"/>
      <c r="H124" s="34"/>
      <c r="I124" s="34"/>
      <c r="J124" s="34"/>
      <c r="K124" s="34"/>
      <c r="L124" s="34"/>
      <c r="M124" s="34"/>
      <c r="N124" s="250">
        <f>BK124</f>
        <v>0</v>
      </c>
      <c r="O124" s="251"/>
      <c r="P124" s="251"/>
      <c r="Q124" s="251"/>
      <c r="R124" s="35"/>
      <c r="T124" s="77"/>
      <c r="U124" s="49"/>
      <c r="V124" s="49"/>
      <c r="W124" s="145">
        <f>W125+W138+W153+W155</f>
        <v>0</v>
      </c>
      <c r="X124" s="49"/>
      <c r="Y124" s="145">
        <f>Y125+Y138+Y153+Y155</f>
        <v>87.252950199999987</v>
      </c>
      <c r="Z124" s="49"/>
      <c r="AA124" s="146">
        <f>AA125+AA138+AA153+AA155</f>
        <v>0</v>
      </c>
      <c r="AT124" s="18" t="s">
        <v>76</v>
      </c>
      <c r="AU124" s="18" t="s">
        <v>112</v>
      </c>
      <c r="BK124" s="147">
        <f>BK125+BK138+BK153+BK155</f>
        <v>0</v>
      </c>
    </row>
    <row r="125" spans="2:65" s="9" customFormat="1" ht="37.35" customHeight="1">
      <c r="B125" s="148"/>
      <c r="C125" s="149"/>
      <c r="D125" s="150" t="s">
        <v>113</v>
      </c>
      <c r="E125" s="150"/>
      <c r="F125" s="150"/>
      <c r="G125" s="150"/>
      <c r="H125" s="150"/>
      <c r="I125" s="150"/>
      <c r="J125" s="150"/>
      <c r="K125" s="150"/>
      <c r="L125" s="150"/>
      <c r="M125" s="150"/>
      <c r="N125" s="252">
        <f>BK125</f>
        <v>0</v>
      </c>
      <c r="O125" s="253"/>
      <c r="P125" s="253"/>
      <c r="Q125" s="253"/>
      <c r="R125" s="151"/>
      <c r="T125" s="152"/>
      <c r="U125" s="149"/>
      <c r="V125" s="149"/>
      <c r="W125" s="153">
        <f>W126+W130+W132</f>
        <v>0</v>
      </c>
      <c r="X125" s="149"/>
      <c r="Y125" s="153">
        <f>Y126+Y130+Y132</f>
        <v>87.227781999999991</v>
      </c>
      <c r="Z125" s="149"/>
      <c r="AA125" s="154">
        <f>AA126+AA130+AA132</f>
        <v>0</v>
      </c>
      <c r="AR125" s="155" t="s">
        <v>85</v>
      </c>
      <c r="AT125" s="156" t="s">
        <v>76</v>
      </c>
      <c r="AU125" s="156" t="s">
        <v>77</v>
      </c>
      <c r="AY125" s="155" t="s">
        <v>146</v>
      </c>
      <c r="BK125" s="157">
        <f>BK126+BK130+BK132</f>
        <v>0</v>
      </c>
    </row>
    <row r="126" spans="2:65" s="9" customFormat="1" ht="19.899999999999999" customHeight="1">
      <c r="B126" s="148"/>
      <c r="C126" s="149"/>
      <c r="D126" s="158" t="s">
        <v>114</v>
      </c>
      <c r="E126" s="158"/>
      <c r="F126" s="158"/>
      <c r="G126" s="158"/>
      <c r="H126" s="158"/>
      <c r="I126" s="158"/>
      <c r="J126" s="158"/>
      <c r="K126" s="158"/>
      <c r="L126" s="158"/>
      <c r="M126" s="158"/>
      <c r="N126" s="246">
        <f>BK126</f>
        <v>0</v>
      </c>
      <c r="O126" s="247"/>
      <c r="P126" s="247"/>
      <c r="Q126" s="247"/>
      <c r="R126" s="151"/>
      <c r="T126" s="152"/>
      <c r="U126" s="149"/>
      <c r="V126" s="149"/>
      <c r="W126" s="153">
        <f>SUM(W127:W129)</f>
        <v>0</v>
      </c>
      <c r="X126" s="149"/>
      <c r="Y126" s="153">
        <f>SUM(Y127:Y129)</f>
        <v>0</v>
      </c>
      <c r="Z126" s="149"/>
      <c r="AA126" s="154">
        <f>SUM(AA127:AA129)</f>
        <v>0</v>
      </c>
      <c r="AR126" s="155" t="s">
        <v>85</v>
      </c>
      <c r="AT126" s="156" t="s">
        <v>76</v>
      </c>
      <c r="AU126" s="156" t="s">
        <v>85</v>
      </c>
      <c r="AY126" s="155" t="s">
        <v>146</v>
      </c>
      <c r="BK126" s="157">
        <f>SUM(BK127:BK129)</f>
        <v>0</v>
      </c>
    </row>
    <row r="127" spans="2:65" s="1" customFormat="1" ht="25.5" customHeight="1">
      <c r="B127" s="130"/>
      <c r="C127" s="159" t="s">
        <v>85</v>
      </c>
      <c r="D127" s="159" t="s">
        <v>147</v>
      </c>
      <c r="E127" s="160" t="s">
        <v>148</v>
      </c>
      <c r="F127" s="239" t="s">
        <v>149</v>
      </c>
      <c r="G127" s="239"/>
      <c r="H127" s="239"/>
      <c r="I127" s="239"/>
      <c r="J127" s="161" t="s">
        <v>150</v>
      </c>
      <c r="K127" s="162">
        <v>28.96</v>
      </c>
      <c r="L127" s="245">
        <v>0</v>
      </c>
      <c r="M127" s="245"/>
      <c r="N127" s="235">
        <f>ROUND(L127*K127,3)</f>
        <v>0</v>
      </c>
      <c r="O127" s="235"/>
      <c r="P127" s="235"/>
      <c r="Q127" s="235"/>
      <c r="R127" s="133"/>
      <c r="T127" s="164" t="s">
        <v>5</v>
      </c>
      <c r="U127" s="42" t="s">
        <v>44</v>
      </c>
      <c r="V127" s="34"/>
      <c r="W127" s="165">
        <f>V127*K127</f>
        <v>0</v>
      </c>
      <c r="X127" s="165">
        <v>0</v>
      </c>
      <c r="Y127" s="165">
        <f>X127*K127</f>
        <v>0</v>
      </c>
      <c r="Z127" s="165">
        <v>0</v>
      </c>
      <c r="AA127" s="166">
        <f>Z127*K127</f>
        <v>0</v>
      </c>
      <c r="AR127" s="18" t="s">
        <v>151</v>
      </c>
      <c r="AT127" s="18" t="s">
        <v>147</v>
      </c>
      <c r="AU127" s="18" t="s">
        <v>125</v>
      </c>
      <c r="AY127" s="18" t="s">
        <v>146</v>
      </c>
      <c r="BE127" s="104">
        <f>IF(U127="základná",N127,0)</f>
        <v>0</v>
      </c>
      <c r="BF127" s="104">
        <f>IF(U127="znížená",N127,0)</f>
        <v>0</v>
      </c>
      <c r="BG127" s="104">
        <f>IF(U127="zákl. prenesená",N127,0)</f>
        <v>0</v>
      </c>
      <c r="BH127" s="104">
        <f>IF(U127="zníž. prenesená",N127,0)</f>
        <v>0</v>
      </c>
      <c r="BI127" s="104">
        <f>IF(U127="nulová",N127,0)</f>
        <v>0</v>
      </c>
      <c r="BJ127" s="18" t="s">
        <v>125</v>
      </c>
      <c r="BK127" s="167">
        <f>ROUND(L127*K127,3)</f>
        <v>0</v>
      </c>
      <c r="BL127" s="18" t="s">
        <v>151</v>
      </c>
      <c r="BM127" s="18" t="s">
        <v>152</v>
      </c>
    </row>
    <row r="128" spans="2:65" s="1" customFormat="1" ht="25.5" customHeight="1">
      <c r="B128" s="130"/>
      <c r="C128" s="159" t="s">
        <v>125</v>
      </c>
      <c r="D128" s="159" t="s">
        <v>147</v>
      </c>
      <c r="E128" s="160" t="s">
        <v>153</v>
      </c>
      <c r="F128" s="239" t="s">
        <v>154</v>
      </c>
      <c r="G128" s="239"/>
      <c r="H128" s="239"/>
      <c r="I128" s="239"/>
      <c r="J128" s="161" t="s">
        <v>150</v>
      </c>
      <c r="K128" s="162">
        <v>28.96</v>
      </c>
      <c r="L128" s="245">
        <v>0</v>
      </c>
      <c r="M128" s="245"/>
      <c r="N128" s="235">
        <f>ROUND(L128*K128,3)</f>
        <v>0</v>
      </c>
      <c r="O128" s="235"/>
      <c r="P128" s="235"/>
      <c r="Q128" s="235"/>
      <c r="R128" s="133"/>
      <c r="T128" s="164" t="s">
        <v>5</v>
      </c>
      <c r="U128" s="42" t="s">
        <v>44</v>
      </c>
      <c r="V128" s="34"/>
      <c r="W128" s="165">
        <f>V128*K128</f>
        <v>0</v>
      </c>
      <c r="X128" s="165">
        <v>0</v>
      </c>
      <c r="Y128" s="165">
        <f>X128*K128</f>
        <v>0</v>
      </c>
      <c r="Z128" s="165">
        <v>0</v>
      </c>
      <c r="AA128" s="166">
        <f>Z128*K128</f>
        <v>0</v>
      </c>
      <c r="AR128" s="18" t="s">
        <v>151</v>
      </c>
      <c r="AT128" s="18" t="s">
        <v>147</v>
      </c>
      <c r="AU128" s="18" t="s">
        <v>125</v>
      </c>
      <c r="AY128" s="18" t="s">
        <v>146</v>
      </c>
      <c r="BE128" s="104">
        <f>IF(U128="základná",N128,0)</f>
        <v>0</v>
      </c>
      <c r="BF128" s="104">
        <f>IF(U128="znížená",N128,0)</f>
        <v>0</v>
      </c>
      <c r="BG128" s="104">
        <f>IF(U128="zákl. prenesená",N128,0)</f>
        <v>0</v>
      </c>
      <c r="BH128" s="104">
        <f>IF(U128="zníž. prenesená",N128,0)</f>
        <v>0</v>
      </c>
      <c r="BI128" s="104">
        <f>IF(U128="nulová",N128,0)</f>
        <v>0</v>
      </c>
      <c r="BJ128" s="18" t="s">
        <v>125</v>
      </c>
      <c r="BK128" s="167">
        <f>ROUND(L128*K128,3)</f>
        <v>0</v>
      </c>
      <c r="BL128" s="18" t="s">
        <v>151</v>
      </c>
      <c r="BM128" s="18" t="s">
        <v>155</v>
      </c>
    </row>
    <row r="129" spans="2:65" s="1" customFormat="1" ht="25.5" customHeight="1">
      <c r="B129" s="130"/>
      <c r="C129" s="159" t="s">
        <v>156</v>
      </c>
      <c r="D129" s="159" t="s">
        <v>147</v>
      </c>
      <c r="E129" s="160" t="s">
        <v>157</v>
      </c>
      <c r="F129" s="239" t="s">
        <v>158</v>
      </c>
      <c r="G129" s="239"/>
      <c r="H129" s="239"/>
      <c r="I129" s="239"/>
      <c r="J129" s="161" t="s">
        <v>150</v>
      </c>
      <c r="K129" s="162">
        <v>28.96</v>
      </c>
      <c r="L129" s="245">
        <v>0</v>
      </c>
      <c r="M129" s="245"/>
      <c r="N129" s="235">
        <f>ROUND(L129*K129,3)</f>
        <v>0</v>
      </c>
      <c r="O129" s="235"/>
      <c r="P129" s="235"/>
      <c r="Q129" s="235"/>
      <c r="R129" s="133"/>
      <c r="T129" s="164" t="s">
        <v>5</v>
      </c>
      <c r="U129" s="42" t="s">
        <v>44</v>
      </c>
      <c r="V129" s="34"/>
      <c r="W129" s="165">
        <f>V129*K129</f>
        <v>0</v>
      </c>
      <c r="X129" s="165">
        <v>0</v>
      </c>
      <c r="Y129" s="165">
        <f>X129*K129</f>
        <v>0</v>
      </c>
      <c r="Z129" s="165">
        <v>0</v>
      </c>
      <c r="AA129" s="166">
        <f>Z129*K129</f>
        <v>0</v>
      </c>
      <c r="AR129" s="18" t="s">
        <v>151</v>
      </c>
      <c r="AT129" s="18" t="s">
        <v>147</v>
      </c>
      <c r="AU129" s="18" t="s">
        <v>125</v>
      </c>
      <c r="AY129" s="18" t="s">
        <v>146</v>
      </c>
      <c r="BE129" s="104">
        <f>IF(U129="základná",N129,0)</f>
        <v>0</v>
      </c>
      <c r="BF129" s="104">
        <f>IF(U129="znížená",N129,0)</f>
        <v>0</v>
      </c>
      <c r="BG129" s="104">
        <f>IF(U129="zákl. prenesená",N129,0)</f>
        <v>0</v>
      </c>
      <c r="BH129" s="104">
        <f>IF(U129="zníž. prenesená",N129,0)</f>
        <v>0</v>
      </c>
      <c r="BI129" s="104">
        <f>IF(U129="nulová",N129,0)</f>
        <v>0</v>
      </c>
      <c r="BJ129" s="18" t="s">
        <v>125</v>
      </c>
      <c r="BK129" s="167">
        <f>ROUND(L129*K129,3)</f>
        <v>0</v>
      </c>
      <c r="BL129" s="18" t="s">
        <v>151</v>
      </c>
      <c r="BM129" s="18" t="s">
        <v>159</v>
      </c>
    </row>
    <row r="130" spans="2:65" s="9" customFormat="1" ht="29.85" customHeight="1">
      <c r="B130" s="148"/>
      <c r="C130" s="149"/>
      <c r="D130" s="158" t="s">
        <v>115</v>
      </c>
      <c r="E130" s="158"/>
      <c r="F130" s="158"/>
      <c r="G130" s="158"/>
      <c r="H130" s="158"/>
      <c r="I130" s="158"/>
      <c r="J130" s="158"/>
      <c r="K130" s="158"/>
      <c r="L130" s="158"/>
      <c r="M130" s="158"/>
      <c r="N130" s="236">
        <f>BK130</f>
        <v>0</v>
      </c>
      <c r="O130" s="237"/>
      <c r="P130" s="237"/>
      <c r="Q130" s="237"/>
      <c r="R130" s="151"/>
      <c r="T130" s="152"/>
      <c r="U130" s="149"/>
      <c r="V130" s="149"/>
      <c r="W130" s="153">
        <f>W131</f>
        <v>0</v>
      </c>
      <c r="X130" s="149"/>
      <c r="Y130" s="153">
        <f>Y131</f>
        <v>0</v>
      </c>
      <c r="Z130" s="149"/>
      <c r="AA130" s="154">
        <f>AA131</f>
        <v>0</v>
      </c>
      <c r="AR130" s="155" t="s">
        <v>85</v>
      </c>
      <c r="AT130" s="156" t="s">
        <v>76</v>
      </c>
      <c r="AU130" s="156" t="s">
        <v>85</v>
      </c>
      <c r="AY130" s="155" t="s">
        <v>146</v>
      </c>
      <c r="BK130" s="157">
        <f>BK131</f>
        <v>0</v>
      </c>
    </row>
    <row r="131" spans="2:65" s="1" customFormat="1" ht="38.25" customHeight="1">
      <c r="B131" s="130"/>
      <c r="C131" s="159" t="s">
        <v>151</v>
      </c>
      <c r="D131" s="159" t="s">
        <v>147</v>
      </c>
      <c r="E131" s="160" t="s">
        <v>160</v>
      </c>
      <c r="F131" s="239" t="s">
        <v>161</v>
      </c>
      <c r="G131" s="239"/>
      <c r="H131" s="239"/>
      <c r="I131" s="239"/>
      <c r="J131" s="161" t="s">
        <v>162</v>
      </c>
      <c r="K131" s="162">
        <v>144.24</v>
      </c>
      <c r="L131" s="245">
        <v>0</v>
      </c>
      <c r="M131" s="245"/>
      <c r="N131" s="235">
        <f>ROUND(L131*K131,3)</f>
        <v>0</v>
      </c>
      <c r="O131" s="235"/>
      <c r="P131" s="235"/>
      <c r="Q131" s="235"/>
      <c r="R131" s="133"/>
      <c r="T131" s="164" t="s">
        <v>5</v>
      </c>
      <c r="U131" s="42" t="s">
        <v>44</v>
      </c>
      <c r="V131" s="34"/>
      <c r="W131" s="165">
        <f>V131*K131</f>
        <v>0</v>
      </c>
      <c r="X131" s="165">
        <v>0</v>
      </c>
      <c r="Y131" s="165">
        <f>X131*K131</f>
        <v>0</v>
      </c>
      <c r="Z131" s="165">
        <v>0</v>
      </c>
      <c r="AA131" s="166">
        <f>Z131*K131</f>
        <v>0</v>
      </c>
      <c r="AR131" s="18" t="s">
        <v>151</v>
      </c>
      <c r="AT131" s="18" t="s">
        <v>147</v>
      </c>
      <c r="AU131" s="18" t="s">
        <v>125</v>
      </c>
      <c r="AY131" s="18" t="s">
        <v>146</v>
      </c>
      <c r="BE131" s="104">
        <f>IF(U131="základná",N131,0)</f>
        <v>0</v>
      </c>
      <c r="BF131" s="104">
        <f>IF(U131="znížená",N131,0)</f>
        <v>0</v>
      </c>
      <c r="BG131" s="104">
        <f>IF(U131="zákl. prenesená",N131,0)</f>
        <v>0</v>
      </c>
      <c r="BH131" s="104">
        <f>IF(U131="zníž. prenesená",N131,0)</f>
        <v>0</v>
      </c>
      <c r="BI131" s="104">
        <f>IF(U131="nulová",N131,0)</f>
        <v>0</v>
      </c>
      <c r="BJ131" s="18" t="s">
        <v>125</v>
      </c>
      <c r="BK131" s="167">
        <f>ROUND(L131*K131,3)</f>
        <v>0</v>
      </c>
      <c r="BL131" s="18" t="s">
        <v>151</v>
      </c>
      <c r="BM131" s="18" t="s">
        <v>163</v>
      </c>
    </row>
    <row r="132" spans="2:65" s="9" customFormat="1" ht="29.85" customHeight="1">
      <c r="B132" s="148"/>
      <c r="C132" s="149"/>
      <c r="D132" s="158" t="s">
        <v>116</v>
      </c>
      <c r="E132" s="158"/>
      <c r="F132" s="158"/>
      <c r="G132" s="158"/>
      <c r="H132" s="158"/>
      <c r="I132" s="158"/>
      <c r="J132" s="158"/>
      <c r="K132" s="158"/>
      <c r="L132" s="158"/>
      <c r="M132" s="158"/>
      <c r="N132" s="236">
        <f>BK132</f>
        <v>0</v>
      </c>
      <c r="O132" s="237"/>
      <c r="P132" s="237"/>
      <c r="Q132" s="237"/>
      <c r="R132" s="151"/>
      <c r="T132" s="152"/>
      <c r="U132" s="149"/>
      <c r="V132" s="149"/>
      <c r="W132" s="153">
        <f>SUM(W133:W137)</f>
        <v>0</v>
      </c>
      <c r="X132" s="149"/>
      <c r="Y132" s="153">
        <f>SUM(Y133:Y137)</f>
        <v>87.227781999999991</v>
      </c>
      <c r="Z132" s="149"/>
      <c r="AA132" s="154">
        <f>SUM(AA133:AA137)</f>
        <v>0</v>
      </c>
      <c r="AR132" s="155" t="s">
        <v>85</v>
      </c>
      <c r="AT132" s="156" t="s">
        <v>76</v>
      </c>
      <c r="AU132" s="156" t="s">
        <v>85</v>
      </c>
      <c r="AY132" s="155" t="s">
        <v>146</v>
      </c>
      <c r="BK132" s="157">
        <f>SUM(BK133:BK137)</f>
        <v>0</v>
      </c>
    </row>
    <row r="133" spans="2:65" s="1" customFormat="1" ht="38.25" customHeight="1">
      <c r="B133" s="130"/>
      <c r="C133" s="159" t="s">
        <v>164</v>
      </c>
      <c r="D133" s="159" t="s">
        <v>147</v>
      </c>
      <c r="E133" s="160" t="s">
        <v>165</v>
      </c>
      <c r="F133" s="239" t="s">
        <v>166</v>
      </c>
      <c r="G133" s="239"/>
      <c r="H133" s="239"/>
      <c r="I133" s="239"/>
      <c r="J133" s="161" t="s">
        <v>162</v>
      </c>
      <c r="K133" s="162">
        <v>144.76</v>
      </c>
      <c r="L133" s="245">
        <v>0</v>
      </c>
      <c r="M133" s="245"/>
      <c r="N133" s="235">
        <f>ROUND(L133*K133,3)</f>
        <v>0</v>
      </c>
      <c r="O133" s="235"/>
      <c r="P133" s="235"/>
      <c r="Q133" s="235"/>
      <c r="R133" s="133"/>
      <c r="T133" s="164" t="s">
        <v>5</v>
      </c>
      <c r="U133" s="42" t="s">
        <v>44</v>
      </c>
      <c r="V133" s="34"/>
      <c r="W133" s="165">
        <f>V133*K133</f>
        <v>0</v>
      </c>
      <c r="X133" s="165">
        <v>0.22239999999999999</v>
      </c>
      <c r="Y133" s="165">
        <f>X133*K133</f>
        <v>32.194623999999997</v>
      </c>
      <c r="Z133" s="165">
        <v>0</v>
      </c>
      <c r="AA133" s="166">
        <f>Z133*K133</f>
        <v>0</v>
      </c>
      <c r="AR133" s="18" t="s">
        <v>151</v>
      </c>
      <c r="AT133" s="18" t="s">
        <v>147</v>
      </c>
      <c r="AU133" s="18" t="s">
        <v>125</v>
      </c>
      <c r="AY133" s="18" t="s">
        <v>146</v>
      </c>
      <c r="BE133" s="104">
        <f>IF(U133="základná",N133,0)</f>
        <v>0</v>
      </c>
      <c r="BF133" s="104">
        <f>IF(U133="znížená",N133,0)</f>
        <v>0</v>
      </c>
      <c r="BG133" s="104">
        <f>IF(U133="zákl. prenesená",N133,0)</f>
        <v>0</v>
      </c>
      <c r="BH133" s="104">
        <f>IF(U133="zníž. prenesená",N133,0)</f>
        <v>0</v>
      </c>
      <c r="BI133" s="104">
        <f>IF(U133="nulová",N133,0)</f>
        <v>0</v>
      </c>
      <c r="BJ133" s="18" t="s">
        <v>125</v>
      </c>
      <c r="BK133" s="167">
        <f>ROUND(L133*K133,3)</f>
        <v>0</v>
      </c>
      <c r="BL133" s="18" t="s">
        <v>151</v>
      </c>
      <c r="BM133" s="18" t="s">
        <v>167</v>
      </c>
    </row>
    <row r="134" spans="2:65" s="1" customFormat="1" ht="25.5" customHeight="1">
      <c r="B134" s="130"/>
      <c r="C134" s="159" t="s">
        <v>168</v>
      </c>
      <c r="D134" s="159" t="s">
        <v>147</v>
      </c>
      <c r="E134" s="160" t="s">
        <v>169</v>
      </c>
      <c r="F134" s="239" t="s">
        <v>170</v>
      </c>
      <c r="G134" s="239"/>
      <c r="H134" s="239"/>
      <c r="I134" s="239"/>
      <c r="J134" s="161" t="s">
        <v>162</v>
      </c>
      <c r="K134" s="162">
        <v>144.76</v>
      </c>
      <c r="L134" s="245">
        <v>0</v>
      </c>
      <c r="M134" s="245"/>
      <c r="N134" s="235">
        <f>ROUND(L134*K134,3)</f>
        <v>0</v>
      </c>
      <c r="O134" s="235"/>
      <c r="P134" s="235"/>
      <c r="Q134" s="235"/>
      <c r="R134" s="133"/>
      <c r="T134" s="164" t="s">
        <v>5</v>
      </c>
      <c r="U134" s="42" t="s">
        <v>44</v>
      </c>
      <c r="V134" s="34"/>
      <c r="W134" s="165">
        <f>V134*K134</f>
        <v>0</v>
      </c>
      <c r="X134" s="165">
        <v>0.22789000000000001</v>
      </c>
      <c r="Y134" s="165">
        <f>X134*K134</f>
        <v>32.989356399999998</v>
      </c>
      <c r="Z134" s="165">
        <v>0</v>
      </c>
      <c r="AA134" s="166">
        <f>Z134*K134</f>
        <v>0</v>
      </c>
      <c r="AR134" s="18" t="s">
        <v>151</v>
      </c>
      <c r="AT134" s="18" t="s">
        <v>147</v>
      </c>
      <c r="AU134" s="18" t="s">
        <v>125</v>
      </c>
      <c r="AY134" s="18" t="s">
        <v>146</v>
      </c>
      <c r="BE134" s="104">
        <f>IF(U134="základná",N134,0)</f>
        <v>0</v>
      </c>
      <c r="BF134" s="104">
        <f>IF(U134="znížená",N134,0)</f>
        <v>0</v>
      </c>
      <c r="BG134" s="104">
        <f>IF(U134="zákl. prenesená",N134,0)</f>
        <v>0</v>
      </c>
      <c r="BH134" s="104">
        <f>IF(U134="zníž. prenesená",N134,0)</f>
        <v>0</v>
      </c>
      <c r="BI134" s="104">
        <f>IF(U134="nulová",N134,0)</f>
        <v>0</v>
      </c>
      <c r="BJ134" s="18" t="s">
        <v>125</v>
      </c>
      <c r="BK134" s="167">
        <f>ROUND(L134*K134,3)</f>
        <v>0</v>
      </c>
      <c r="BL134" s="18" t="s">
        <v>151</v>
      </c>
      <c r="BM134" s="18" t="s">
        <v>171</v>
      </c>
    </row>
    <row r="135" spans="2:65" s="1" customFormat="1" ht="38.25" customHeight="1">
      <c r="B135" s="130"/>
      <c r="C135" s="159" t="s">
        <v>172</v>
      </c>
      <c r="D135" s="159" t="s">
        <v>147</v>
      </c>
      <c r="E135" s="160" t="s">
        <v>173</v>
      </c>
      <c r="F135" s="239" t="s">
        <v>174</v>
      </c>
      <c r="G135" s="239"/>
      <c r="H135" s="239"/>
      <c r="I135" s="239"/>
      <c r="J135" s="161" t="s">
        <v>175</v>
      </c>
      <c r="K135" s="162">
        <v>0.44</v>
      </c>
      <c r="L135" s="245">
        <v>0</v>
      </c>
      <c r="M135" s="245"/>
      <c r="N135" s="235">
        <f>ROUND(L135*K135,3)</f>
        <v>0</v>
      </c>
      <c r="O135" s="235"/>
      <c r="P135" s="235"/>
      <c r="Q135" s="235"/>
      <c r="R135" s="133"/>
      <c r="T135" s="164" t="s">
        <v>5</v>
      </c>
      <c r="U135" s="42" t="s">
        <v>44</v>
      </c>
      <c r="V135" s="34"/>
      <c r="W135" s="165">
        <f>V135*K135</f>
        <v>0</v>
      </c>
      <c r="X135" s="165">
        <v>1.00864</v>
      </c>
      <c r="Y135" s="165">
        <f>X135*K135</f>
        <v>0.44380160000000002</v>
      </c>
      <c r="Z135" s="165">
        <v>0</v>
      </c>
      <c r="AA135" s="166">
        <f>Z135*K135</f>
        <v>0</v>
      </c>
      <c r="AR135" s="18" t="s">
        <v>151</v>
      </c>
      <c r="AT135" s="18" t="s">
        <v>147</v>
      </c>
      <c r="AU135" s="18" t="s">
        <v>125</v>
      </c>
      <c r="AY135" s="18" t="s">
        <v>146</v>
      </c>
      <c r="BE135" s="104">
        <f>IF(U135="základná",N135,0)</f>
        <v>0</v>
      </c>
      <c r="BF135" s="104">
        <f>IF(U135="znížená",N135,0)</f>
        <v>0</v>
      </c>
      <c r="BG135" s="104">
        <f>IF(U135="zákl. prenesená",N135,0)</f>
        <v>0</v>
      </c>
      <c r="BH135" s="104">
        <f>IF(U135="zníž. prenesená",N135,0)</f>
        <v>0</v>
      </c>
      <c r="BI135" s="104">
        <f>IF(U135="nulová",N135,0)</f>
        <v>0</v>
      </c>
      <c r="BJ135" s="18" t="s">
        <v>125</v>
      </c>
      <c r="BK135" s="167">
        <f>ROUND(L135*K135,3)</f>
        <v>0</v>
      </c>
      <c r="BL135" s="18" t="s">
        <v>151</v>
      </c>
      <c r="BM135" s="18" t="s">
        <v>176</v>
      </c>
    </row>
    <row r="136" spans="2:65" s="1" customFormat="1" ht="25.5" customHeight="1">
      <c r="B136" s="130"/>
      <c r="C136" s="159" t="s">
        <v>177</v>
      </c>
      <c r="D136" s="159" t="s">
        <v>147</v>
      </c>
      <c r="E136" s="160" t="s">
        <v>178</v>
      </c>
      <c r="F136" s="239" t="s">
        <v>179</v>
      </c>
      <c r="G136" s="239"/>
      <c r="H136" s="239"/>
      <c r="I136" s="239"/>
      <c r="J136" s="161" t="s">
        <v>162</v>
      </c>
      <c r="K136" s="162">
        <v>144</v>
      </c>
      <c r="L136" s="245">
        <v>0</v>
      </c>
      <c r="M136" s="245"/>
      <c r="N136" s="235">
        <f>ROUND(L136*K136,3)</f>
        <v>0</v>
      </c>
      <c r="O136" s="235"/>
      <c r="P136" s="235"/>
      <c r="Q136" s="235"/>
      <c r="R136" s="133"/>
      <c r="T136" s="164" t="s">
        <v>5</v>
      </c>
      <c r="U136" s="42" t="s">
        <v>44</v>
      </c>
      <c r="V136" s="34"/>
      <c r="W136" s="165">
        <f>V136*K136</f>
        <v>0</v>
      </c>
      <c r="X136" s="165">
        <v>9.6000000000000002E-2</v>
      </c>
      <c r="Y136" s="165">
        <f>X136*K136</f>
        <v>13.824</v>
      </c>
      <c r="Z136" s="165">
        <v>0</v>
      </c>
      <c r="AA136" s="166">
        <f>Z136*K136</f>
        <v>0</v>
      </c>
      <c r="AR136" s="18" t="s">
        <v>151</v>
      </c>
      <c r="AT136" s="18" t="s">
        <v>147</v>
      </c>
      <c r="AU136" s="18" t="s">
        <v>125</v>
      </c>
      <c r="AY136" s="18" t="s">
        <v>146</v>
      </c>
      <c r="BE136" s="104">
        <f>IF(U136="základná",N136,0)</f>
        <v>0</v>
      </c>
      <c r="BF136" s="104">
        <f>IF(U136="znížená",N136,0)</f>
        <v>0</v>
      </c>
      <c r="BG136" s="104">
        <f>IF(U136="zákl. prenesená",N136,0)</f>
        <v>0</v>
      </c>
      <c r="BH136" s="104">
        <f>IF(U136="zníž. prenesená",N136,0)</f>
        <v>0</v>
      </c>
      <c r="BI136" s="104">
        <f>IF(U136="nulová",N136,0)</f>
        <v>0</v>
      </c>
      <c r="BJ136" s="18" t="s">
        <v>125</v>
      </c>
      <c r="BK136" s="167">
        <f>ROUND(L136*K136,3)</f>
        <v>0</v>
      </c>
      <c r="BL136" s="18" t="s">
        <v>151</v>
      </c>
      <c r="BM136" s="18" t="s">
        <v>180</v>
      </c>
    </row>
    <row r="137" spans="2:65" s="1" customFormat="1" ht="25.5" customHeight="1">
      <c r="B137" s="130"/>
      <c r="C137" s="159" t="s">
        <v>181</v>
      </c>
      <c r="D137" s="159" t="s">
        <v>147</v>
      </c>
      <c r="E137" s="160" t="s">
        <v>182</v>
      </c>
      <c r="F137" s="239" t="s">
        <v>183</v>
      </c>
      <c r="G137" s="239"/>
      <c r="H137" s="239"/>
      <c r="I137" s="239"/>
      <c r="J137" s="161" t="s">
        <v>162</v>
      </c>
      <c r="K137" s="162">
        <v>81</v>
      </c>
      <c r="L137" s="245">
        <v>0</v>
      </c>
      <c r="M137" s="245"/>
      <c r="N137" s="235">
        <f>ROUND(L137*K137,3)</f>
        <v>0</v>
      </c>
      <c r="O137" s="235"/>
      <c r="P137" s="235"/>
      <c r="Q137" s="235"/>
      <c r="R137" s="133"/>
      <c r="T137" s="164" t="s">
        <v>5</v>
      </c>
      <c r="U137" s="42" t="s">
        <v>44</v>
      </c>
      <c r="V137" s="34"/>
      <c r="W137" s="165">
        <f>V137*K137</f>
        <v>0</v>
      </c>
      <c r="X137" s="165">
        <v>9.6000000000000002E-2</v>
      </c>
      <c r="Y137" s="165">
        <f>X137*K137</f>
        <v>7.7759999999999998</v>
      </c>
      <c r="Z137" s="165">
        <v>0</v>
      </c>
      <c r="AA137" s="166">
        <f>Z137*K137</f>
        <v>0</v>
      </c>
      <c r="AR137" s="18" t="s">
        <v>151</v>
      </c>
      <c r="AT137" s="18" t="s">
        <v>147</v>
      </c>
      <c r="AU137" s="18" t="s">
        <v>125</v>
      </c>
      <c r="AY137" s="18" t="s">
        <v>146</v>
      </c>
      <c r="BE137" s="104">
        <f>IF(U137="základná",N137,0)</f>
        <v>0</v>
      </c>
      <c r="BF137" s="104">
        <f>IF(U137="znížená",N137,0)</f>
        <v>0</v>
      </c>
      <c r="BG137" s="104">
        <f>IF(U137="zákl. prenesená",N137,0)</f>
        <v>0</v>
      </c>
      <c r="BH137" s="104">
        <f>IF(U137="zníž. prenesená",N137,0)</f>
        <v>0</v>
      </c>
      <c r="BI137" s="104">
        <f>IF(U137="nulová",N137,0)</f>
        <v>0</v>
      </c>
      <c r="BJ137" s="18" t="s">
        <v>125</v>
      </c>
      <c r="BK137" s="167">
        <f>ROUND(L137*K137,3)</f>
        <v>0</v>
      </c>
      <c r="BL137" s="18" t="s">
        <v>151</v>
      </c>
      <c r="BM137" s="18" t="s">
        <v>184</v>
      </c>
    </row>
    <row r="138" spans="2:65" s="9" customFormat="1" ht="37.35" customHeight="1">
      <c r="B138" s="148"/>
      <c r="C138" s="149"/>
      <c r="D138" s="150" t="s">
        <v>117</v>
      </c>
      <c r="E138" s="150"/>
      <c r="F138" s="150"/>
      <c r="G138" s="150"/>
      <c r="H138" s="150"/>
      <c r="I138" s="150"/>
      <c r="J138" s="150"/>
      <c r="K138" s="150"/>
      <c r="L138" s="150"/>
      <c r="M138" s="150"/>
      <c r="N138" s="243">
        <f>BK138</f>
        <v>0</v>
      </c>
      <c r="O138" s="244"/>
      <c r="P138" s="244"/>
      <c r="Q138" s="244"/>
      <c r="R138" s="151"/>
      <c r="T138" s="152"/>
      <c r="U138" s="149"/>
      <c r="V138" s="149"/>
      <c r="W138" s="153">
        <f>W139+W150</f>
        <v>0</v>
      </c>
      <c r="X138" s="149"/>
      <c r="Y138" s="153">
        <f>Y139+Y150</f>
        <v>2.5168200000000009E-2</v>
      </c>
      <c r="Z138" s="149"/>
      <c r="AA138" s="154">
        <f>AA139+AA150</f>
        <v>0</v>
      </c>
      <c r="AR138" s="155" t="s">
        <v>125</v>
      </c>
      <c r="AT138" s="156" t="s">
        <v>76</v>
      </c>
      <c r="AU138" s="156" t="s">
        <v>77</v>
      </c>
      <c r="AY138" s="155" t="s">
        <v>146</v>
      </c>
      <c r="BK138" s="157">
        <f>BK139+BK150</f>
        <v>0</v>
      </c>
    </row>
    <row r="139" spans="2:65" s="9" customFormat="1" ht="19.899999999999999" customHeight="1">
      <c r="B139" s="148"/>
      <c r="C139" s="149"/>
      <c r="D139" s="158" t="s">
        <v>118</v>
      </c>
      <c r="E139" s="158"/>
      <c r="F139" s="158"/>
      <c r="G139" s="158"/>
      <c r="H139" s="158"/>
      <c r="I139" s="158"/>
      <c r="J139" s="158"/>
      <c r="K139" s="158"/>
      <c r="L139" s="158"/>
      <c r="M139" s="158"/>
      <c r="N139" s="246">
        <f>BK139</f>
        <v>0</v>
      </c>
      <c r="O139" s="247"/>
      <c r="P139" s="247"/>
      <c r="Q139" s="247"/>
      <c r="R139" s="151"/>
      <c r="T139" s="152"/>
      <c r="U139" s="149"/>
      <c r="V139" s="149"/>
      <c r="W139" s="153">
        <f>SUM(W140:W149)</f>
        <v>0</v>
      </c>
      <c r="X139" s="149"/>
      <c r="Y139" s="153">
        <f>SUM(Y140:Y149)</f>
        <v>2.4670000000000008E-2</v>
      </c>
      <c r="Z139" s="149"/>
      <c r="AA139" s="154">
        <f>SUM(AA140:AA149)</f>
        <v>0</v>
      </c>
      <c r="AR139" s="155" t="s">
        <v>125</v>
      </c>
      <c r="AT139" s="156" t="s">
        <v>76</v>
      </c>
      <c r="AU139" s="156" t="s">
        <v>85</v>
      </c>
      <c r="AY139" s="155" t="s">
        <v>146</v>
      </c>
      <c r="BK139" s="157">
        <f>SUM(BK140:BK149)</f>
        <v>0</v>
      </c>
    </row>
    <row r="140" spans="2:65" s="1" customFormat="1" ht="16.5" customHeight="1">
      <c r="B140" s="130"/>
      <c r="C140" s="159" t="s">
        <v>185</v>
      </c>
      <c r="D140" s="159" t="s">
        <v>147</v>
      </c>
      <c r="E140" s="160" t="s">
        <v>186</v>
      </c>
      <c r="F140" s="239" t="s">
        <v>187</v>
      </c>
      <c r="G140" s="239"/>
      <c r="H140" s="239"/>
      <c r="I140" s="239"/>
      <c r="J140" s="161" t="s">
        <v>188</v>
      </c>
      <c r="K140" s="162">
        <v>9.4</v>
      </c>
      <c r="L140" s="245">
        <v>0</v>
      </c>
      <c r="M140" s="245"/>
      <c r="N140" s="235">
        <f t="shared" ref="N140:N149" si="5">ROUND(L140*K140,3)</f>
        <v>0</v>
      </c>
      <c r="O140" s="235"/>
      <c r="P140" s="235"/>
      <c r="Q140" s="235"/>
      <c r="R140" s="133"/>
      <c r="T140" s="164" t="s">
        <v>5</v>
      </c>
      <c r="U140" s="42" t="s">
        <v>44</v>
      </c>
      <c r="V140" s="34"/>
      <c r="W140" s="165">
        <f t="shared" ref="W140:W149" si="6">V140*K140</f>
        <v>0</v>
      </c>
      <c r="X140" s="165">
        <v>5.0000000000000002E-5</v>
      </c>
      <c r="Y140" s="165">
        <f t="shared" ref="Y140:Y149" si="7">X140*K140</f>
        <v>4.7000000000000004E-4</v>
      </c>
      <c r="Z140" s="165">
        <v>0</v>
      </c>
      <c r="AA140" s="166">
        <f t="shared" ref="AA140:AA149" si="8">Z140*K140</f>
        <v>0</v>
      </c>
      <c r="AR140" s="18" t="s">
        <v>189</v>
      </c>
      <c r="AT140" s="18" t="s">
        <v>147</v>
      </c>
      <c r="AU140" s="18" t="s">
        <v>125</v>
      </c>
      <c r="AY140" s="18" t="s">
        <v>146</v>
      </c>
      <c r="BE140" s="104">
        <f t="shared" ref="BE140:BE149" si="9">IF(U140="základná",N140,0)</f>
        <v>0</v>
      </c>
      <c r="BF140" s="104">
        <f t="shared" ref="BF140:BF149" si="10">IF(U140="znížená",N140,0)</f>
        <v>0</v>
      </c>
      <c r="BG140" s="104">
        <f t="shared" ref="BG140:BG149" si="11">IF(U140="zákl. prenesená",N140,0)</f>
        <v>0</v>
      </c>
      <c r="BH140" s="104">
        <f t="shared" ref="BH140:BH149" si="12">IF(U140="zníž. prenesená",N140,0)</f>
        <v>0</v>
      </c>
      <c r="BI140" s="104">
        <f t="shared" ref="BI140:BI149" si="13">IF(U140="nulová",N140,0)</f>
        <v>0</v>
      </c>
      <c r="BJ140" s="18" t="s">
        <v>125</v>
      </c>
      <c r="BK140" s="167">
        <f t="shared" ref="BK140:BK149" si="14">ROUND(L140*K140,3)</f>
        <v>0</v>
      </c>
      <c r="BL140" s="18" t="s">
        <v>189</v>
      </c>
      <c r="BM140" s="18" t="s">
        <v>190</v>
      </c>
    </row>
    <row r="141" spans="2:65" s="1" customFormat="1" ht="25.5" customHeight="1">
      <c r="B141" s="130"/>
      <c r="C141" s="168" t="s">
        <v>191</v>
      </c>
      <c r="D141" s="168" t="s">
        <v>192</v>
      </c>
      <c r="E141" s="169" t="s">
        <v>193</v>
      </c>
      <c r="F141" s="238" t="s">
        <v>194</v>
      </c>
      <c r="G141" s="238"/>
      <c r="H141" s="238"/>
      <c r="I141" s="238"/>
      <c r="J141" s="170" t="s">
        <v>175</v>
      </c>
      <c r="K141" s="171">
        <v>2.4E-2</v>
      </c>
      <c r="L141" s="241">
        <v>0</v>
      </c>
      <c r="M141" s="241"/>
      <c r="N141" s="242">
        <f t="shared" si="5"/>
        <v>0</v>
      </c>
      <c r="O141" s="235"/>
      <c r="P141" s="235"/>
      <c r="Q141" s="235"/>
      <c r="R141" s="133"/>
      <c r="T141" s="164" t="s">
        <v>5</v>
      </c>
      <c r="U141" s="42" t="s">
        <v>44</v>
      </c>
      <c r="V141" s="34"/>
      <c r="W141" s="165">
        <f t="shared" si="6"/>
        <v>0</v>
      </c>
      <c r="X141" s="165">
        <v>1</v>
      </c>
      <c r="Y141" s="165">
        <f t="shared" si="7"/>
        <v>2.4E-2</v>
      </c>
      <c r="Z141" s="165">
        <v>0</v>
      </c>
      <c r="AA141" s="166">
        <f t="shared" si="8"/>
        <v>0</v>
      </c>
      <c r="AR141" s="18" t="s">
        <v>195</v>
      </c>
      <c r="AT141" s="18" t="s">
        <v>192</v>
      </c>
      <c r="AU141" s="18" t="s">
        <v>125</v>
      </c>
      <c r="AY141" s="18" t="s">
        <v>146</v>
      </c>
      <c r="BE141" s="104">
        <f t="shared" si="9"/>
        <v>0</v>
      </c>
      <c r="BF141" s="104">
        <f t="shared" si="10"/>
        <v>0</v>
      </c>
      <c r="BG141" s="104">
        <f t="shared" si="11"/>
        <v>0</v>
      </c>
      <c r="BH141" s="104">
        <f t="shared" si="12"/>
        <v>0</v>
      </c>
      <c r="BI141" s="104">
        <f t="shared" si="13"/>
        <v>0</v>
      </c>
      <c r="BJ141" s="18" t="s">
        <v>125</v>
      </c>
      <c r="BK141" s="167">
        <f t="shared" si="14"/>
        <v>0</v>
      </c>
      <c r="BL141" s="18" t="s">
        <v>189</v>
      </c>
      <c r="BM141" s="18" t="s">
        <v>196</v>
      </c>
    </row>
    <row r="142" spans="2:65" s="1" customFormat="1" ht="25.5" customHeight="1">
      <c r="B142" s="130"/>
      <c r="C142" s="159" t="s">
        <v>197</v>
      </c>
      <c r="D142" s="159" t="s">
        <v>147</v>
      </c>
      <c r="E142" s="160" t="s">
        <v>198</v>
      </c>
      <c r="F142" s="239" t="s">
        <v>199</v>
      </c>
      <c r="G142" s="239"/>
      <c r="H142" s="239"/>
      <c r="I142" s="239"/>
      <c r="J142" s="161" t="s">
        <v>200</v>
      </c>
      <c r="K142" s="162">
        <v>1</v>
      </c>
      <c r="L142" s="245">
        <v>0</v>
      </c>
      <c r="M142" s="245"/>
      <c r="N142" s="235">
        <f t="shared" si="5"/>
        <v>0</v>
      </c>
      <c r="O142" s="235"/>
      <c r="P142" s="235"/>
      <c r="Q142" s="235"/>
      <c r="R142" s="133"/>
      <c r="T142" s="164" t="s">
        <v>5</v>
      </c>
      <c r="U142" s="42" t="s">
        <v>44</v>
      </c>
      <c r="V142" s="34"/>
      <c r="W142" s="165">
        <f t="shared" si="6"/>
        <v>0</v>
      </c>
      <c r="X142" s="165">
        <v>5.0000000000000002E-5</v>
      </c>
      <c r="Y142" s="165">
        <f t="shared" si="7"/>
        <v>5.0000000000000002E-5</v>
      </c>
      <c r="Z142" s="165">
        <v>0</v>
      </c>
      <c r="AA142" s="166">
        <f t="shared" si="8"/>
        <v>0</v>
      </c>
      <c r="AR142" s="18" t="s">
        <v>189</v>
      </c>
      <c r="AT142" s="18" t="s">
        <v>147</v>
      </c>
      <c r="AU142" s="18" t="s">
        <v>125</v>
      </c>
      <c r="AY142" s="18" t="s">
        <v>146</v>
      </c>
      <c r="BE142" s="104">
        <f t="shared" si="9"/>
        <v>0</v>
      </c>
      <c r="BF142" s="104">
        <f t="shared" si="10"/>
        <v>0</v>
      </c>
      <c r="BG142" s="104">
        <f t="shared" si="11"/>
        <v>0</v>
      </c>
      <c r="BH142" s="104">
        <f t="shared" si="12"/>
        <v>0</v>
      </c>
      <c r="BI142" s="104">
        <f t="shared" si="13"/>
        <v>0</v>
      </c>
      <c r="BJ142" s="18" t="s">
        <v>125</v>
      </c>
      <c r="BK142" s="167">
        <f t="shared" si="14"/>
        <v>0</v>
      </c>
      <c r="BL142" s="18" t="s">
        <v>189</v>
      </c>
      <c r="BM142" s="18" t="s">
        <v>201</v>
      </c>
    </row>
    <row r="143" spans="2:65" s="1" customFormat="1" ht="25.5" customHeight="1">
      <c r="B143" s="130"/>
      <c r="C143" s="168" t="s">
        <v>202</v>
      </c>
      <c r="D143" s="168" t="s">
        <v>192</v>
      </c>
      <c r="E143" s="169" t="s">
        <v>203</v>
      </c>
      <c r="F143" s="238" t="s">
        <v>204</v>
      </c>
      <c r="G143" s="238"/>
      <c r="H143" s="238"/>
      <c r="I143" s="238"/>
      <c r="J143" s="170" t="s">
        <v>200</v>
      </c>
      <c r="K143" s="171">
        <v>1</v>
      </c>
      <c r="L143" s="241">
        <v>0</v>
      </c>
      <c r="M143" s="241"/>
      <c r="N143" s="242">
        <f t="shared" si="5"/>
        <v>0</v>
      </c>
      <c r="O143" s="235"/>
      <c r="P143" s="235"/>
      <c r="Q143" s="235"/>
      <c r="R143" s="133"/>
      <c r="T143" s="164" t="s">
        <v>5</v>
      </c>
      <c r="U143" s="42" t="s">
        <v>44</v>
      </c>
      <c r="V143" s="34"/>
      <c r="W143" s="165">
        <f t="shared" si="6"/>
        <v>0</v>
      </c>
      <c r="X143" s="165">
        <v>0</v>
      </c>
      <c r="Y143" s="165">
        <f t="shared" si="7"/>
        <v>0</v>
      </c>
      <c r="Z143" s="165">
        <v>0</v>
      </c>
      <c r="AA143" s="166">
        <f t="shared" si="8"/>
        <v>0</v>
      </c>
      <c r="AR143" s="18" t="s">
        <v>195</v>
      </c>
      <c r="AT143" s="18" t="s">
        <v>192</v>
      </c>
      <c r="AU143" s="18" t="s">
        <v>125</v>
      </c>
      <c r="AY143" s="18" t="s">
        <v>146</v>
      </c>
      <c r="BE143" s="104">
        <f t="shared" si="9"/>
        <v>0</v>
      </c>
      <c r="BF143" s="104">
        <f t="shared" si="10"/>
        <v>0</v>
      </c>
      <c r="BG143" s="104">
        <f t="shared" si="11"/>
        <v>0</v>
      </c>
      <c r="BH143" s="104">
        <f t="shared" si="12"/>
        <v>0</v>
      </c>
      <c r="BI143" s="104">
        <f t="shared" si="13"/>
        <v>0</v>
      </c>
      <c r="BJ143" s="18" t="s">
        <v>125</v>
      </c>
      <c r="BK143" s="167">
        <f t="shared" si="14"/>
        <v>0</v>
      </c>
      <c r="BL143" s="18" t="s">
        <v>189</v>
      </c>
      <c r="BM143" s="18" t="s">
        <v>205</v>
      </c>
    </row>
    <row r="144" spans="2:65" s="1" customFormat="1" ht="25.5" customHeight="1">
      <c r="B144" s="130"/>
      <c r="C144" s="159" t="s">
        <v>206</v>
      </c>
      <c r="D144" s="159" t="s">
        <v>147</v>
      </c>
      <c r="E144" s="160" t="s">
        <v>207</v>
      </c>
      <c r="F144" s="239" t="s">
        <v>208</v>
      </c>
      <c r="G144" s="239"/>
      <c r="H144" s="239"/>
      <c r="I144" s="239"/>
      <c r="J144" s="161" t="s">
        <v>200</v>
      </c>
      <c r="K144" s="162">
        <v>1</v>
      </c>
      <c r="L144" s="245">
        <v>0</v>
      </c>
      <c r="M144" s="245"/>
      <c r="N144" s="235">
        <f t="shared" si="5"/>
        <v>0</v>
      </c>
      <c r="O144" s="235"/>
      <c r="P144" s="235"/>
      <c r="Q144" s="235"/>
      <c r="R144" s="133"/>
      <c r="T144" s="164" t="s">
        <v>5</v>
      </c>
      <c r="U144" s="42" t="s">
        <v>44</v>
      </c>
      <c r="V144" s="34"/>
      <c r="W144" s="165">
        <f t="shared" si="6"/>
        <v>0</v>
      </c>
      <c r="X144" s="165">
        <v>5.0000000000000002E-5</v>
      </c>
      <c r="Y144" s="165">
        <f t="shared" si="7"/>
        <v>5.0000000000000002E-5</v>
      </c>
      <c r="Z144" s="165">
        <v>0</v>
      </c>
      <c r="AA144" s="166">
        <f t="shared" si="8"/>
        <v>0</v>
      </c>
      <c r="AR144" s="18" t="s">
        <v>189</v>
      </c>
      <c r="AT144" s="18" t="s">
        <v>147</v>
      </c>
      <c r="AU144" s="18" t="s">
        <v>125</v>
      </c>
      <c r="AY144" s="18" t="s">
        <v>146</v>
      </c>
      <c r="BE144" s="104">
        <f t="shared" si="9"/>
        <v>0</v>
      </c>
      <c r="BF144" s="104">
        <f t="shared" si="10"/>
        <v>0</v>
      </c>
      <c r="BG144" s="104">
        <f t="shared" si="11"/>
        <v>0</v>
      </c>
      <c r="BH144" s="104">
        <f t="shared" si="12"/>
        <v>0</v>
      </c>
      <c r="BI144" s="104">
        <f t="shared" si="13"/>
        <v>0</v>
      </c>
      <c r="BJ144" s="18" t="s">
        <v>125</v>
      </c>
      <c r="BK144" s="167">
        <f t="shared" si="14"/>
        <v>0</v>
      </c>
      <c r="BL144" s="18" t="s">
        <v>189</v>
      </c>
      <c r="BM144" s="18" t="s">
        <v>209</v>
      </c>
    </row>
    <row r="145" spans="2:65" s="1" customFormat="1" ht="25.5" customHeight="1">
      <c r="B145" s="130"/>
      <c r="C145" s="168" t="s">
        <v>210</v>
      </c>
      <c r="D145" s="168" t="s">
        <v>192</v>
      </c>
      <c r="E145" s="169" t="s">
        <v>211</v>
      </c>
      <c r="F145" s="238" t="s">
        <v>212</v>
      </c>
      <c r="G145" s="238"/>
      <c r="H145" s="238"/>
      <c r="I145" s="238"/>
      <c r="J145" s="170" t="s">
        <v>200</v>
      </c>
      <c r="K145" s="171">
        <v>1</v>
      </c>
      <c r="L145" s="241">
        <v>0</v>
      </c>
      <c r="M145" s="241"/>
      <c r="N145" s="242">
        <f t="shared" si="5"/>
        <v>0</v>
      </c>
      <c r="O145" s="235"/>
      <c r="P145" s="235"/>
      <c r="Q145" s="235"/>
      <c r="R145" s="133"/>
      <c r="T145" s="164" t="s">
        <v>5</v>
      </c>
      <c r="U145" s="42" t="s">
        <v>44</v>
      </c>
      <c r="V145" s="34"/>
      <c r="W145" s="165">
        <f t="shared" si="6"/>
        <v>0</v>
      </c>
      <c r="X145" s="165">
        <v>0</v>
      </c>
      <c r="Y145" s="165">
        <f t="shared" si="7"/>
        <v>0</v>
      </c>
      <c r="Z145" s="165">
        <v>0</v>
      </c>
      <c r="AA145" s="166">
        <f t="shared" si="8"/>
        <v>0</v>
      </c>
      <c r="AR145" s="18" t="s">
        <v>195</v>
      </c>
      <c r="AT145" s="18" t="s">
        <v>192</v>
      </c>
      <c r="AU145" s="18" t="s">
        <v>125</v>
      </c>
      <c r="AY145" s="18" t="s">
        <v>146</v>
      </c>
      <c r="BE145" s="104">
        <f t="shared" si="9"/>
        <v>0</v>
      </c>
      <c r="BF145" s="104">
        <f t="shared" si="10"/>
        <v>0</v>
      </c>
      <c r="BG145" s="104">
        <f t="shared" si="11"/>
        <v>0</v>
      </c>
      <c r="BH145" s="104">
        <f t="shared" si="12"/>
        <v>0</v>
      </c>
      <c r="BI145" s="104">
        <f t="shared" si="13"/>
        <v>0</v>
      </c>
      <c r="BJ145" s="18" t="s">
        <v>125</v>
      </c>
      <c r="BK145" s="167">
        <f t="shared" si="14"/>
        <v>0</v>
      </c>
      <c r="BL145" s="18" t="s">
        <v>189</v>
      </c>
      <c r="BM145" s="18" t="s">
        <v>213</v>
      </c>
    </row>
    <row r="146" spans="2:65" s="1" customFormat="1" ht="25.5" customHeight="1">
      <c r="B146" s="130"/>
      <c r="C146" s="159" t="s">
        <v>189</v>
      </c>
      <c r="D146" s="159" t="s">
        <v>147</v>
      </c>
      <c r="E146" s="160" t="s">
        <v>214</v>
      </c>
      <c r="F146" s="239" t="s">
        <v>215</v>
      </c>
      <c r="G146" s="239"/>
      <c r="H146" s="239"/>
      <c r="I146" s="239"/>
      <c r="J146" s="161" t="s">
        <v>200</v>
      </c>
      <c r="K146" s="162">
        <v>1</v>
      </c>
      <c r="L146" s="245">
        <v>0</v>
      </c>
      <c r="M146" s="245"/>
      <c r="N146" s="235">
        <f t="shared" si="5"/>
        <v>0</v>
      </c>
      <c r="O146" s="235"/>
      <c r="P146" s="235"/>
      <c r="Q146" s="235"/>
      <c r="R146" s="133"/>
      <c r="T146" s="164" t="s">
        <v>5</v>
      </c>
      <c r="U146" s="42" t="s">
        <v>44</v>
      </c>
      <c r="V146" s="34"/>
      <c r="W146" s="165">
        <f t="shared" si="6"/>
        <v>0</v>
      </c>
      <c r="X146" s="165">
        <v>5.0000000000000002E-5</v>
      </c>
      <c r="Y146" s="165">
        <f t="shared" si="7"/>
        <v>5.0000000000000002E-5</v>
      </c>
      <c r="Z146" s="165">
        <v>0</v>
      </c>
      <c r="AA146" s="166">
        <f t="shared" si="8"/>
        <v>0</v>
      </c>
      <c r="AR146" s="18" t="s">
        <v>189</v>
      </c>
      <c r="AT146" s="18" t="s">
        <v>147</v>
      </c>
      <c r="AU146" s="18" t="s">
        <v>125</v>
      </c>
      <c r="AY146" s="18" t="s">
        <v>146</v>
      </c>
      <c r="BE146" s="104">
        <f t="shared" si="9"/>
        <v>0</v>
      </c>
      <c r="BF146" s="104">
        <f t="shared" si="10"/>
        <v>0</v>
      </c>
      <c r="BG146" s="104">
        <f t="shared" si="11"/>
        <v>0</v>
      </c>
      <c r="BH146" s="104">
        <f t="shared" si="12"/>
        <v>0</v>
      </c>
      <c r="BI146" s="104">
        <f t="shared" si="13"/>
        <v>0</v>
      </c>
      <c r="BJ146" s="18" t="s">
        <v>125</v>
      </c>
      <c r="BK146" s="167">
        <f t="shared" si="14"/>
        <v>0</v>
      </c>
      <c r="BL146" s="18" t="s">
        <v>189</v>
      </c>
      <c r="BM146" s="18" t="s">
        <v>216</v>
      </c>
    </row>
    <row r="147" spans="2:65" s="1" customFormat="1" ht="25.5" customHeight="1">
      <c r="B147" s="130"/>
      <c r="C147" s="168" t="s">
        <v>217</v>
      </c>
      <c r="D147" s="168" t="s">
        <v>192</v>
      </c>
      <c r="E147" s="169" t="s">
        <v>218</v>
      </c>
      <c r="F147" s="238" t="s">
        <v>219</v>
      </c>
      <c r="G147" s="238"/>
      <c r="H147" s="238"/>
      <c r="I147" s="238"/>
      <c r="J147" s="170" t="s">
        <v>200</v>
      </c>
      <c r="K147" s="171">
        <v>1</v>
      </c>
      <c r="L147" s="241">
        <v>0</v>
      </c>
      <c r="M147" s="241"/>
      <c r="N147" s="242">
        <f t="shared" si="5"/>
        <v>0</v>
      </c>
      <c r="O147" s="235"/>
      <c r="P147" s="235"/>
      <c r="Q147" s="235"/>
      <c r="R147" s="133"/>
      <c r="T147" s="164" t="s">
        <v>5</v>
      </c>
      <c r="U147" s="42" t="s">
        <v>44</v>
      </c>
      <c r="V147" s="34"/>
      <c r="W147" s="165">
        <f t="shared" si="6"/>
        <v>0</v>
      </c>
      <c r="X147" s="165">
        <v>0</v>
      </c>
      <c r="Y147" s="165">
        <f t="shared" si="7"/>
        <v>0</v>
      </c>
      <c r="Z147" s="165">
        <v>0</v>
      </c>
      <c r="AA147" s="166">
        <f t="shared" si="8"/>
        <v>0</v>
      </c>
      <c r="AR147" s="18" t="s">
        <v>195</v>
      </c>
      <c r="AT147" s="18" t="s">
        <v>192</v>
      </c>
      <c r="AU147" s="18" t="s">
        <v>125</v>
      </c>
      <c r="AY147" s="18" t="s">
        <v>146</v>
      </c>
      <c r="BE147" s="104">
        <f t="shared" si="9"/>
        <v>0</v>
      </c>
      <c r="BF147" s="104">
        <f t="shared" si="10"/>
        <v>0</v>
      </c>
      <c r="BG147" s="104">
        <f t="shared" si="11"/>
        <v>0</v>
      </c>
      <c r="BH147" s="104">
        <f t="shared" si="12"/>
        <v>0</v>
      </c>
      <c r="BI147" s="104">
        <f t="shared" si="13"/>
        <v>0</v>
      </c>
      <c r="BJ147" s="18" t="s">
        <v>125</v>
      </c>
      <c r="BK147" s="167">
        <f t="shared" si="14"/>
        <v>0</v>
      </c>
      <c r="BL147" s="18" t="s">
        <v>189</v>
      </c>
      <c r="BM147" s="18" t="s">
        <v>220</v>
      </c>
    </row>
    <row r="148" spans="2:65" s="1" customFormat="1" ht="25.5" customHeight="1">
      <c r="B148" s="130"/>
      <c r="C148" s="159" t="s">
        <v>221</v>
      </c>
      <c r="D148" s="159" t="s">
        <v>147</v>
      </c>
      <c r="E148" s="160" t="s">
        <v>222</v>
      </c>
      <c r="F148" s="239" t="s">
        <v>223</v>
      </c>
      <c r="G148" s="239"/>
      <c r="H148" s="239"/>
      <c r="I148" s="239"/>
      <c r="J148" s="161" t="s">
        <v>200</v>
      </c>
      <c r="K148" s="162">
        <v>1</v>
      </c>
      <c r="L148" s="245">
        <v>0</v>
      </c>
      <c r="M148" s="245"/>
      <c r="N148" s="235">
        <f t="shared" si="5"/>
        <v>0</v>
      </c>
      <c r="O148" s="235"/>
      <c r="P148" s="235"/>
      <c r="Q148" s="235"/>
      <c r="R148" s="133"/>
      <c r="T148" s="164" t="s">
        <v>5</v>
      </c>
      <c r="U148" s="42" t="s">
        <v>44</v>
      </c>
      <c r="V148" s="34"/>
      <c r="W148" s="165">
        <f t="shared" si="6"/>
        <v>0</v>
      </c>
      <c r="X148" s="165">
        <v>5.0000000000000002E-5</v>
      </c>
      <c r="Y148" s="165">
        <f t="shared" si="7"/>
        <v>5.0000000000000002E-5</v>
      </c>
      <c r="Z148" s="165">
        <v>0</v>
      </c>
      <c r="AA148" s="166">
        <f t="shared" si="8"/>
        <v>0</v>
      </c>
      <c r="AR148" s="18" t="s">
        <v>189</v>
      </c>
      <c r="AT148" s="18" t="s">
        <v>147</v>
      </c>
      <c r="AU148" s="18" t="s">
        <v>125</v>
      </c>
      <c r="AY148" s="18" t="s">
        <v>146</v>
      </c>
      <c r="BE148" s="104">
        <f t="shared" si="9"/>
        <v>0</v>
      </c>
      <c r="BF148" s="104">
        <f t="shared" si="10"/>
        <v>0</v>
      </c>
      <c r="BG148" s="104">
        <f t="shared" si="11"/>
        <v>0</v>
      </c>
      <c r="BH148" s="104">
        <f t="shared" si="12"/>
        <v>0</v>
      </c>
      <c r="BI148" s="104">
        <f t="shared" si="13"/>
        <v>0</v>
      </c>
      <c r="BJ148" s="18" t="s">
        <v>125</v>
      </c>
      <c r="BK148" s="167">
        <f t="shared" si="14"/>
        <v>0</v>
      </c>
      <c r="BL148" s="18" t="s">
        <v>189</v>
      </c>
      <c r="BM148" s="18" t="s">
        <v>224</v>
      </c>
    </row>
    <row r="149" spans="2:65" s="1" customFormat="1" ht="25.5" customHeight="1">
      <c r="B149" s="130"/>
      <c r="C149" s="168" t="s">
        <v>225</v>
      </c>
      <c r="D149" s="168" t="s">
        <v>192</v>
      </c>
      <c r="E149" s="169" t="s">
        <v>226</v>
      </c>
      <c r="F149" s="238" t="s">
        <v>227</v>
      </c>
      <c r="G149" s="238"/>
      <c r="H149" s="238"/>
      <c r="I149" s="238"/>
      <c r="J149" s="170" t="s">
        <v>200</v>
      </c>
      <c r="K149" s="171">
        <v>1</v>
      </c>
      <c r="L149" s="241">
        <v>0</v>
      </c>
      <c r="M149" s="241"/>
      <c r="N149" s="242">
        <f t="shared" si="5"/>
        <v>0</v>
      </c>
      <c r="O149" s="235"/>
      <c r="P149" s="235"/>
      <c r="Q149" s="235"/>
      <c r="R149" s="133"/>
      <c r="T149" s="164" t="s">
        <v>5</v>
      </c>
      <c r="U149" s="42" t="s">
        <v>44</v>
      </c>
      <c r="V149" s="34"/>
      <c r="W149" s="165">
        <f t="shared" si="6"/>
        <v>0</v>
      </c>
      <c r="X149" s="165">
        <v>0</v>
      </c>
      <c r="Y149" s="165">
        <f t="shared" si="7"/>
        <v>0</v>
      </c>
      <c r="Z149" s="165">
        <v>0</v>
      </c>
      <c r="AA149" s="166">
        <f t="shared" si="8"/>
        <v>0</v>
      </c>
      <c r="AR149" s="18" t="s">
        <v>195</v>
      </c>
      <c r="AT149" s="18" t="s">
        <v>192</v>
      </c>
      <c r="AU149" s="18" t="s">
        <v>125</v>
      </c>
      <c r="AY149" s="18" t="s">
        <v>146</v>
      </c>
      <c r="BE149" s="104">
        <f t="shared" si="9"/>
        <v>0</v>
      </c>
      <c r="BF149" s="104">
        <f t="shared" si="10"/>
        <v>0</v>
      </c>
      <c r="BG149" s="104">
        <f t="shared" si="11"/>
        <v>0</v>
      </c>
      <c r="BH149" s="104">
        <f t="shared" si="12"/>
        <v>0</v>
      </c>
      <c r="BI149" s="104">
        <f t="shared" si="13"/>
        <v>0</v>
      </c>
      <c r="BJ149" s="18" t="s">
        <v>125</v>
      </c>
      <c r="BK149" s="167">
        <f t="shared" si="14"/>
        <v>0</v>
      </c>
      <c r="BL149" s="18" t="s">
        <v>189</v>
      </c>
      <c r="BM149" s="18" t="s">
        <v>228</v>
      </c>
    </row>
    <row r="150" spans="2:65" s="9" customFormat="1" ht="29.85" customHeight="1">
      <c r="B150" s="148"/>
      <c r="C150" s="149"/>
      <c r="D150" s="158" t="s">
        <v>119</v>
      </c>
      <c r="E150" s="158"/>
      <c r="F150" s="158"/>
      <c r="G150" s="158"/>
      <c r="H150" s="158"/>
      <c r="I150" s="158"/>
      <c r="J150" s="158"/>
      <c r="K150" s="158"/>
      <c r="L150" s="158"/>
      <c r="M150" s="158"/>
      <c r="N150" s="236">
        <f>BK150</f>
        <v>0</v>
      </c>
      <c r="O150" s="237"/>
      <c r="P150" s="237"/>
      <c r="Q150" s="237"/>
      <c r="R150" s="151"/>
      <c r="T150" s="152"/>
      <c r="U150" s="149"/>
      <c r="V150" s="149"/>
      <c r="W150" s="153">
        <f>SUM(W151:W152)</f>
        <v>0</v>
      </c>
      <c r="X150" s="149"/>
      <c r="Y150" s="153">
        <f>SUM(Y151:Y152)</f>
        <v>4.9819999999999997E-4</v>
      </c>
      <c r="Z150" s="149"/>
      <c r="AA150" s="154">
        <f>SUM(AA151:AA152)</f>
        <v>0</v>
      </c>
      <c r="AR150" s="155" t="s">
        <v>125</v>
      </c>
      <c r="AT150" s="156" t="s">
        <v>76</v>
      </c>
      <c r="AU150" s="156" t="s">
        <v>85</v>
      </c>
      <c r="AY150" s="155" t="s">
        <v>146</v>
      </c>
      <c r="BK150" s="157">
        <f>SUM(BK151:BK152)</f>
        <v>0</v>
      </c>
    </row>
    <row r="151" spans="2:65" s="1" customFormat="1" ht="38.25" customHeight="1">
      <c r="B151" s="130"/>
      <c r="C151" s="159" t="s">
        <v>10</v>
      </c>
      <c r="D151" s="159" t="s">
        <v>147</v>
      </c>
      <c r="E151" s="160" t="s">
        <v>229</v>
      </c>
      <c r="F151" s="239" t="s">
        <v>230</v>
      </c>
      <c r="G151" s="239"/>
      <c r="H151" s="239"/>
      <c r="I151" s="239"/>
      <c r="J151" s="161" t="s">
        <v>162</v>
      </c>
      <c r="K151" s="162">
        <v>0.94</v>
      </c>
      <c r="L151" s="245">
        <v>0</v>
      </c>
      <c r="M151" s="245"/>
      <c r="N151" s="235">
        <f>ROUND(L151*K151,3)</f>
        <v>0</v>
      </c>
      <c r="O151" s="235"/>
      <c r="P151" s="235"/>
      <c r="Q151" s="235"/>
      <c r="R151" s="133"/>
      <c r="T151" s="164" t="s">
        <v>5</v>
      </c>
      <c r="U151" s="42" t="s">
        <v>44</v>
      </c>
      <c r="V151" s="34"/>
      <c r="W151" s="165">
        <f>V151*K151</f>
        <v>0</v>
      </c>
      <c r="X151" s="165">
        <v>3.8000000000000002E-4</v>
      </c>
      <c r="Y151" s="165">
        <f>X151*K151</f>
        <v>3.5720000000000001E-4</v>
      </c>
      <c r="Z151" s="165">
        <v>0</v>
      </c>
      <c r="AA151" s="166">
        <f>Z151*K151</f>
        <v>0</v>
      </c>
      <c r="AR151" s="18" t="s">
        <v>189</v>
      </c>
      <c r="AT151" s="18" t="s">
        <v>147</v>
      </c>
      <c r="AU151" s="18" t="s">
        <v>125</v>
      </c>
      <c r="AY151" s="18" t="s">
        <v>146</v>
      </c>
      <c r="BE151" s="104">
        <f>IF(U151="základná",N151,0)</f>
        <v>0</v>
      </c>
      <c r="BF151" s="104">
        <f>IF(U151="znížená",N151,0)</f>
        <v>0</v>
      </c>
      <c r="BG151" s="104">
        <f>IF(U151="zákl. prenesená",N151,0)</f>
        <v>0</v>
      </c>
      <c r="BH151" s="104">
        <f>IF(U151="zníž. prenesená",N151,0)</f>
        <v>0</v>
      </c>
      <c r="BI151" s="104">
        <f>IF(U151="nulová",N151,0)</f>
        <v>0</v>
      </c>
      <c r="BJ151" s="18" t="s">
        <v>125</v>
      </c>
      <c r="BK151" s="167">
        <f>ROUND(L151*K151,3)</f>
        <v>0</v>
      </c>
      <c r="BL151" s="18" t="s">
        <v>189</v>
      </c>
      <c r="BM151" s="18" t="s">
        <v>231</v>
      </c>
    </row>
    <row r="152" spans="2:65" s="1" customFormat="1" ht="25.5" customHeight="1">
      <c r="B152" s="130"/>
      <c r="C152" s="159" t="s">
        <v>232</v>
      </c>
      <c r="D152" s="159" t="s">
        <v>147</v>
      </c>
      <c r="E152" s="160" t="s">
        <v>233</v>
      </c>
      <c r="F152" s="239" t="s">
        <v>234</v>
      </c>
      <c r="G152" s="239"/>
      <c r="H152" s="239"/>
      <c r="I152" s="239"/>
      <c r="J152" s="161" t="s">
        <v>162</v>
      </c>
      <c r="K152" s="162">
        <v>0.94</v>
      </c>
      <c r="L152" s="245">
        <v>0</v>
      </c>
      <c r="M152" s="245"/>
      <c r="N152" s="235">
        <f>ROUND(L152*K152,3)</f>
        <v>0</v>
      </c>
      <c r="O152" s="235"/>
      <c r="P152" s="235"/>
      <c r="Q152" s="235"/>
      <c r="R152" s="133"/>
      <c r="T152" s="164" t="s">
        <v>5</v>
      </c>
      <c r="U152" s="42" t="s">
        <v>44</v>
      </c>
      <c r="V152" s="34"/>
      <c r="W152" s="165">
        <f>V152*K152</f>
        <v>0</v>
      </c>
      <c r="X152" s="165">
        <v>1.4999999999999999E-4</v>
      </c>
      <c r="Y152" s="165">
        <f>X152*K152</f>
        <v>1.4099999999999998E-4</v>
      </c>
      <c r="Z152" s="165">
        <v>0</v>
      </c>
      <c r="AA152" s="166">
        <f>Z152*K152</f>
        <v>0</v>
      </c>
      <c r="AR152" s="18" t="s">
        <v>189</v>
      </c>
      <c r="AT152" s="18" t="s">
        <v>147</v>
      </c>
      <c r="AU152" s="18" t="s">
        <v>125</v>
      </c>
      <c r="AY152" s="18" t="s">
        <v>146</v>
      </c>
      <c r="BE152" s="104">
        <f>IF(U152="základná",N152,0)</f>
        <v>0</v>
      </c>
      <c r="BF152" s="104">
        <f>IF(U152="znížená",N152,0)</f>
        <v>0</v>
      </c>
      <c r="BG152" s="104">
        <f>IF(U152="zákl. prenesená",N152,0)</f>
        <v>0</v>
      </c>
      <c r="BH152" s="104">
        <f>IF(U152="zníž. prenesená",N152,0)</f>
        <v>0</v>
      </c>
      <c r="BI152" s="104">
        <f>IF(U152="nulová",N152,0)</f>
        <v>0</v>
      </c>
      <c r="BJ152" s="18" t="s">
        <v>125</v>
      </c>
      <c r="BK152" s="167">
        <f>ROUND(L152*K152,3)</f>
        <v>0</v>
      </c>
      <c r="BL152" s="18" t="s">
        <v>189</v>
      </c>
      <c r="BM152" s="18" t="s">
        <v>235</v>
      </c>
    </row>
    <row r="153" spans="2:65" s="9" customFormat="1" ht="37.35" customHeight="1">
      <c r="B153" s="148"/>
      <c r="C153" s="149"/>
      <c r="D153" s="150" t="s">
        <v>120</v>
      </c>
      <c r="E153" s="150"/>
      <c r="F153" s="150"/>
      <c r="G153" s="150"/>
      <c r="H153" s="150"/>
      <c r="I153" s="150"/>
      <c r="J153" s="150"/>
      <c r="K153" s="150"/>
      <c r="L153" s="150"/>
      <c r="M153" s="150"/>
      <c r="N153" s="233">
        <f>BK153</f>
        <v>0</v>
      </c>
      <c r="O153" s="234"/>
      <c r="P153" s="234"/>
      <c r="Q153" s="234"/>
      <c r="R153" s="151"/>
      <c r="T153" s="152"/>
      <c r="U153" s="149"/>
      <c r="V153" s="149"/>
      <c r="W153" s="153">
        <f>W154</f>
        <v>0</v>
      </c>
      <c r="X153" s="149"/>
      <c r="Y153" s="153">
        <f>Y154</f>
        <v>0</v>
      </c>
      <c r="Z153" s="149"/>
      <c r="AA153" s="154">
        <f>AA154</f>
        <v>0</v>
      </c>
      <c r="AR153" s="155" t="s">
        <v>164</v>
      </c>
      <c r="AT153" s="156" t="s">
        <v>76</v>
      </c>
      <c r="AU153" s="156" t="s">
        <v>77</v>
      </c>
      <c r="AY153" s="155" t="s">
        <v>146</v>
      </c>
      <c r="BK153" s="157">
        <f>BK154</f>
        <v>0</v>
      </c>
    </row>
    <row r="154" spans="2:65" s="1" customFormat="1" ht="25.5" customHeight="1">
      <c r="B154" s="130"/>
      <c r="C154" s="159" t="s">
        <v>236</v>
      </c>
      <c r="D154" s="159" t="s">
        <v>147</v>
      </c>
      <c r="E154" s="160" t="s">
        <v>237</v>
      </c>
      <c r="F154" s="239" t="s">
        <v>238</v>
      </c>
      <c r="G154" s="239"/>
      <c r="H154" s="239"/>
      <c r="I154" s="239"/>
      <c r="J154" s="161" t="s">
        <v>239</v>
      </c>
      <c r="K154" s="162">
        <v>1</v>
      </c>
      <c r="L154" s="245">
        <v>0</v>
      </c>
      <c r="M154" s="245"/>
      <c r="N154" s="235">
        <f>ROUND(L154*K154,3)</f>
        <v>0</v>
      </c>
      <c r="O154" s="235"/>
      <c r="P154" s="235"/>
      <c r="Q154" s="235"/>
      <c r="R154" s="133"/>
      <c r="T154" s="164" t="s">
        <v>5</v>
      </c>
      <c r="U154" s="42" t="s">
        <v>44</v>
      </c>
      <c r="V154" s="34"/>
      <c r="W154" s="165">
        <f>V154*K154</f>
        <v>0</v>
      </c>
      <c r="X154" s="165">
        <v>0</v>
      </c>
      <c r="Y154" s="165">
        <f>X154*K154</f>
        <v>0</v>
      </c>
      <c r="Z154" s="165">
        <v>0</v>
      </c>
      <c r="AA154" s="166">
        <f>Z154*K154</f>
        <v>0</v>
      </c>
      <c r="AR154" s="18" t="s">
        <v>240</v>
      </c>
      <c r="AT154" s="18" t="s">
        <v>147</v>
      </c>
      <c r="AU154" s="18" t="s">
        <v>85</v>
      </c>
      <c r="AY154" s="18" t="s">
        <v>146</v>
      </c>
      <c r="BE154" s="104">
        <f>IF(U154="základná",N154,0)</f>
        <v>0</v>
      </c>
      <c r="BF154" s="104">
        <f>IF(U154="znížená",N154,0)</f>
        <v>0</v>
      </c>
      <c r="BG154" s="104">
        <f>IF(U154="zákl. prenesená",N154,0)</f>
        <v>0</v>
      </c>
      <c r="BH154" s="104">
        <f>IF(U154="zníž. prenesená",N154,0)</f>
        <v>0</v>
      </c>
      <c r="BI154" s="104">
        <f>IF(U154="nulová",N154,0)</f>
        <v>0</v>
      </c>
      <c r="BJ154" s="18" t="s">
        <v>125</v>
      </c>
      <c r="BK154" s="167">
        <f>ROUND(L154*K154,3)</f>
        <v>0</v>
      </c>
      <c r="BL154" s="18" t="s">
        <v>240</v>
      </c>
      <c r="BM154" s="18" t="s">
        <v>241</v>
      </c>
    </row>
    <row r="155" spans="2:65" s="1" customFormat="1" ht="49.9" customHeight="1">
      <c r="B155" s="33"/>
      <c r="C155" s="34"/>
      <c r="D155" s="150" t="s">
        <v>242</v>
      </c>
      <c r="E155" s="34"/>
      <c r="F155" s="34"/>
      <c r="G155" s="34"/>
      <c r="H155" s="34"/>
      <c r="I155" s="34"/>
      <c r="J155" s="34"/>
      <c r="K155" s="34"/>
      <c r="L155" s="34"/>
      <c r="M155" s="34"/>
      <c r="N155" s="233">
        <f t="shared" ref="N155:N160" si="15">BK155</f>
        <v>0</v>
      </c>
      <c r="O155" s="234"/>
      <c r="P155" s="234"/>
      <c r="Q155" s="234"/>
      <c r="R155" s="35"/>
      <c r="T155" s="172"/>
      <c r="U155" s="34"/>
      <c r="V155" s="34"/>
      <c r="W155" s="34"/>
      <c r="X155" s="34"/>
      <c r="Y155" s="34"/>
      <c r="Z155" s="34"/>
      <c r="AA155" s="72"/>
      <c r="AT155" s="18" t="s">
        <v>76</v>
      </c>
      <c r="AU155" s="18" t="s">
        <v>77</v>
      </c>
      <c r="AY155" s="18" t="s">
        <v>243</v>
      </c>
      <c r="BK155" s="167">
        <f>SUM(BK156:BK160)</f>
        <v>0</v>
      </c>
    </row>
    <row r="156" spans="2:65" s="1" customFormat="1" ht="22.35" customHeight="1">
      <c r="B156" s="33"/>
      <c r="C156" s="173" t="s">
        <v>5</v>
      </c>
      <c r="D156" s="173" t="s">
        <v>147</v>
      </c>
      <c r="E156" s="174" t="s">
        <v>5</v>
      </c>
      <c r="F156" s="240" t="s">
        <v>5</v>
      </c>
      <c r="G156" s="240"/>
      <c r="H156" s="240"/>
      <c r="I156" s="240"/>
      <c r="J156" s="175" t="s">
        <v>5</v>
      </c>
      <c r="K156" s="163"/>
      <c r="L156" s="245"/>
      <c r="M156" s="232"/>
      <c r="N156" s="232">
        <f t="shared" si="15"/>
        <v>0</v>
      </c>
      <c r="O156" s="232"/>
      <c r="P156" s="232"/>
      <c r="Q156" s="232"/>
      <c r="R156" s="35"/>
      <c r="T156" s="164" t="s">
        <v>5</v>
      </c>
      <c r="U156" s="176" t="s">
        <v>44</v>
      </c>
      <c r="V156" s="34"/>
      <c r="W156" s="34"/>
      <c r="X156" s="34"/>
      <c r="Y156" s="34"/>
      <c r="Z156" s="34"/>
      <c r="AA156" s="72"/>
      <c r="AT156" s="18" t="s">
        <v>243</v>
      </c>
      <c r="AU156" s="18" t="s">
        <v>85</v>
      </c>
      <c r="AY156" s="18" t="s">
        <v>243</v>
      </c>
      <c r="BE156" s="104">
        <f>IF(U156="základná",N156,0)</f>
        <v>0</v>
      </c>
      <c r="BF156" s="104">
        <f>IF(U156="znížená",N156,0)</f>
        <v>0</v>
      </c>
      <c r="BG156" s="104">
        <f>IF(U156="zákl. prenesená",N156,0)</f>
        <v>0</v>
      </c>
      <c r="BH156" s="104">
        <f>IF(U156="zníž. prenesená",N156,0)</f>
        <v>0</v>
      </c>
      <c r="BI156" s="104">
        <f>IF(U156="nulová",N156,0)</f>
        <v>0</v>
      </c>
      <c r="BJ156" s="18" t="s">
        <v>125</v>
      </c>
      <c r="BK156" s="167">
        <f>L156*K156</f>
        <v>0</v>
      </c>
    </row>
    <row r="157" spans="2:65" s="1" customFormat="1" ht="22.35" customHeight="1">
      <c r="B157" s="33"/>
      <c r="C157" s="173" t="s">
        <v>5</v>
      </c>
      <c r="D157" s="173" t="s">
        <v>147</v>
      </c>
      <c r="E157" s="174" t="s">
        <v>5</v>
      </c>
      <c r="F157" s="240" t="s">
        <v>5</v>
      </c>
      <c r="G157" s="240"/>
      <c r="H157" s="240"/>
      <c r="I157" s="240"/>
      <c r="J157" s="175" t="s">
        <v>5</v>
      </c>
      <c r="K157" s="163"/>
      <c r="L157" s="245"/>
      <c r="M157" s="232"/>
      <c r="N157" s="232">
        <f t="shared" si="15"/>
        <v>0</v>
      </c>
      <c r="O157" s="232"/>
      <c r="P157" s="232"/>
      <c r="Q157" s="232"/>
      <c r="R157" s="35"/>
      <c r="T157" s="164" t="s">
        <v>5</v>
      </c>
      <c r="U157" s="176" t="s">
        <v>44</v>
      </c>
      <c r="V157" s="34"/>
      <c r="W157" s="34"/>
      <c r="X157" s="34"/>
      <c r="Y157" s="34"/>
      <c r="Z157" s="34"/>
      <c r="AA157" s="72"/>
      <c r="AT157" s="18" t="s">
        <v>243</v>
      </c>
      <c r="AU157" s="18" t="s">
        <v>85</v>
      </c>
      <c r="AY157" s="18" t="s">
        <v>243</v>
      </c>
      <c r="BE157" s="104">
        <f>IF(U157="základná",N157,0)</f>
        <v>0</v>
      </c>
      <c r="BF157" s="104">
        <f>IF(U157="znížená",N157,0)</f>
        <v>0</v>
      </c>
      <c r="BG157" s="104">
        <f>IF(U157="zákl. prenesená",N157,0)</f>
        <v>0</v>
      </c>
      <c r="BH157" s="104">
        <f>IF(U157="zníž. prenesená",N157,0)</f>
        <v>0</v>
      </c>
      <c r="BI157" s="104">
        <f>IF(U157="nulová",N157,0)</f>
        <v>0</v>
      </c>
      <c r="BJ157" s="18" t="s">
        <v>125</v>
      </c>
      <c r="BK157" s="167">
        <f>L157*K157</f>
        <v>0</v>
      </c>
    </row>
    <row r="158" spans="2:65" s="1" customFormat="1" ht="22.35" customHeight="1">
      <c r="B158" s="33"/>
      <c r="C158" s="173" t="s">
        <v>5</v>
      </c>
      <c r="D158" s="173" t="s">
        <v>147</v>
      </c>
      <c r="E158" s="174" t="s">
        <v>5</v>
      </c>
      <c r="F158" s="240" t="s">
        <v>5</v>
      </c>
      <c r="G158" s="240"/>
      <c r="H158" s="240"/>
      <c r="I158" s="240"/>
      <c r="J158" s="175" t="s">
        <v>5</v>
      </c>
      <c r="K158" s="163"/>
      <c r="L158" s="245"/>
      <c r="M158" s="232"/>
      <c r="N158" s="232">
        <f t="shared" si="15"/>
        <v>0</v>
      </c>
      <c r="O158" s="232"/>
      <c r="P158" s="232"/>
      <c r="Q158" s="232"/>
      <c r="R158" s="35"/>
      <c r="T158" s="164" t="s">
        <v>5</v>
      </c>
      <c r="U158" s="176" t="s">
        <v>44</v>
      </c>
      <c r="V158" s="34"/>
      <c r="W158" s="34"/>
      <c r="X158" s="34"/>
      <c r="Y158" s="34"/>
      <c r="Z158" s="34"/>
      <c r="AA158" s="72"/>
      <c r="AT158" s="18" t="s">
        <v>243</v>
      </c>
      <c r="AU158" s="18" t="s">
        <v>85</v>
      </c>
      <c r="AY158" s="18" t="s">
        <v>243</v>
      </c>
      <c r="BE158" s="104">
        <f>IF(U158="základná",N158,0)</f>
        <v>0</v>
      </c>
      <c r="BF158" s="104">
        <f>IF(U158="znížená",N158,0)</f>
        <v>0</v>
      </c>
      <c r="BG158" s="104">
        <f>IF(U158="zákl. prenesená",N158,0)</f>
        <v>0</v>
      </c>
      <c r="BH158" s="104">
        <f>IF(U158="zníž. prenesená",N158,0)</f>
        <v>0</v>
      </c>
      <c r="BI158" s="104">
        <f>IF(U158="nulová",N158,0)</f>
        <v>0</v>
      </c>
      <c r="BJ158" s="18" t="s">
        <v>125</v>
      </c>
      <c r="BK158" s="167">
        <f>L158*K158</f>
        <v>0</v>
      </c>
    </row>
    <row r="159" spans="2:65" s="1" customFormat="1" ht="22.35" customHeight="1">
      <c r="B159" s="33"/>
      <c r="C159" s="173" t="s">
        <v>5</v>
      </c>
      <c r="D159" s="173" t="s">
        <v>147</v>
      </c>
      <c r="E159" s="174" t="s">
        <v>5</v>
      </c>
      <c r="F159" s="240" t="s">
        <v>5</v>
      </c>
      <c r="G159" s="240"/>
      <c r="H159" s="240"/>
      <c r="I159" s="240"/>
      <c r="J159" s="175" t="s">
        <v>5</v>
      </c>
      <c r="K159" s="163"/>
      <c r="L159" s="245"/>
      <c r="M159" s="232"/>
      <c r="N159" s="232">
        <f t="shared" si="15"/>
        <v>0</v>
      </c>
      <c r="O159" s="232"/>
      <c r="P159" s="232"/>
      <c r="Q159" s="232"/>
      <c r="R159" s="35"/>
      <c r="T159" s="164" t="s">
        <v>5</v>
      </c>
      <c r="U159" s="176" t="s">
        <v>44</v>
      </c>
      <c r="V159" s="34"/>
      <c r="W159" s="34"/>
      <c r="X159" s="34"/>
      <c r="Y159" s="34"/>
      <c r="Z159" s="34"/>
      <c r="AA159" s="72"/>
      <c r="AT159" s="18" t="s">
        <v>243</v>
      </c>
      <c r="AU159" s="18" t="s">
        <v>85</v>
      </c>
      <c r="AY159" s="18" t="s">
        <v>243</v>
      </c>
      <c r="BE159" s="104">
        <f>IF(U159="základná",N159,0)</f>
        <v>0</v>
      </c>
      <c r="BF159" s="104">
        <f>IF(U159="znížená",N159,0)</f>
        <v>0</v>
      </c>
      <c r="BG159" s="104">
        <f>IF(U159="zákl. prenesená",N159,0)</f>
        <v>0</v>
      </c>
      <c r="BH159" s="104">
        <f>IF(U159="zníž. prenesená",N159,0)</f>
        <v>0</v>
      </c>
      <c r="BI159" s="104">
        <f>IF(U159="nulová",N159,0)</f>
        <v>0</v>
      </c>
      <c r="BJ159" s="18" t="s">
        <v>125</v>
      </c>
      <c r="BK159" s="167">
        <f>L159*K159</f>
        <v>0</v>
      </c>
    </row>
    <row r="160" spans="2:65" s="1" customFormat="1" ht="22.35" customHeight="1">
      <c r="B160" s="33"/>
      <c r="C160" s="173" t="s">
        <v>5</v>
      </c>
      <c r="D160" s="173" t="s">
        <v>147</v>
      </c>
      <c r="E160" s="174" t="s">
        <v>5</v>
      </c>
      <c r="F160" s="240" t="s">
        <v>5</v>
      </c>
      <c r="G160" s="240"/>
      <c r="H160" s="240"/>
      <c r="I160" s="240"/>
      <c r="J160" s="175" t="s">
        <v>5</v>
      </c>
      <c r="K160" s="163"/>
      <c r="L160" s="245"/>
      <c r="M160" s="232"/>
      <c r="N160" s="232">
        <f t="shared" si="15"/>
        <v>0</v>
      </c>
      <c r="O160" s="232"/>
      <c r="P160" s="232"/>
      <c r="Q160" s="232"/>
      <c r="R160" s="35"/>
      <c r="T160" s="164" t="s">
        <v>5</v>
      </c>
      <c r="U160" s="176" t="s">
        <v>44</v>
      </c>
      <c r="V160" s="54"/>
      <c r="W160" s="54"/>
      <c r="X160" s="54"/>
      <c r="Y160" s="54"/>
      <c r="Z160" s="54"/>
      <c r="AA160" s="56"/>
      <c r="AT160" s="18" t="s">
        <v>243</v>
      </c>
      <c r="AU160" s="18" t="s">
        <v>85</v>
      </c>
      <c r="AY160" s="18" t="s">
        <v>243</v>
      </c>
      <c r="BE160" s="104">
        <f>IF(U160="základná",N160,0)</f>
        <v>0</v>
      </c>
      <c r="BF160" s="104">
        <f>IF(U160="znížená",N160,0)</f>
        <v>0</v>
      </c>
      <c r="BG160" s="104">
        <f>IF(U160="zákl. prenesená",N160,0)</f>
        <v>0</v>
      </c>
      <c r="BH160" s="104">
        <f>IF(U160="zníž. prenesená",N160,0)</f>
        <v>0</v>
      </c>
      <c r="BI160" s="104">
        <f>IF(U160="nulová",N160,0)</f>
        <v>0</v>
      </c>
      <c r="BJ160" s="18" t="s">
        <v>125</v>
      </c>
      <c r="BK160" s="167">
        <f>L160*K160</f>
        <v>0</v>
      </c>
    </row>
    <row r="161" spans="2:18" s="1" customFormat="1" ht="6.95" customHeight="1">
      <c r="B161" s="57"/>
      <c r="C161" s="58"/>
      <c r="D161" s="58"/>
      <c r="E161" s="58"/>
      <c r="F161" s="58"/>
      <c r="G161" s="58"/>
      <c r="H161" s="58"/>
      <c r="I161" s="58"/>
      <c r="J161" s="58"/>
      <c r="K161" s="58"/>
      <c r="L161" s="58"/>
      <c r="M161" s="58"/>
      <c r="N161" s="58"/>
      <c r="O161" s="58"/>
      <c r="P161" s="58"/>
      <c r="Q161" s="58"/>
      <c r="R161" s="59"/>
    </row>
    <row r="163" spans="2:18" ht="15" customHeight="1">
      <c r="C163" s="224" t="s">
        <v>301</v>
      </c>
      <c r="D163" s="225"/>
      <c r="E163" s="225"/>
      <c r="F163" s="225"/>
      <c r="G163" s="225"/>
      <c r="H163" s="225"/>
      <c r="I163" s="225"/>
      <c r="J163" s="225"/>
      <c r="K163" s="225"/>
      <c r="L163" s="225"/>
      <c r="M163" s="225"/>
      <c r="N163" s="225"/>
      <c r="O163" s="225"/>
      <c r="P163" s="225"/>
      <c r="Q163" s="225"/>
      <c r="R163" s="225"/>
    </row>
    <row r="164" spans="2:18" ht="92.25" customHeight="1">
      <c r="C164" s="225"/>
      <c r="D164" s="225"/>
      <c r="E164" s="225"/>
      <c r="F164" s="225"/>
      <c r="G164" s="225"/>
      <c r="H164" s="225"/>
      <c r="I164" s="225"/>
      <c r="J164" s="225"/>
      <c r="K164" s="225"/>
      <c r="L164" s="225"/>
      <c r="M164" s="225"/>
      <c r="N164" s="225"/>
      <c r="O164" s="225"/>
      <c r="P164" s="225"/>
      <c r="Q164" s="225"/>
      <c r="R164" s="225"/>
    </row>
  </sheetData>
  <mergeCells count="163">
    <mergeCell ref="M120:Q120"/>
    <mergeCell ref="N105:Q105"/>
    <mergeCell ref="L107:Q107"/>
    <mergeCell ref="M118:P118"/>
    <mergeCell ref="M121:Q121"/>
    <mergeCell ref="E24:L24"/>
    <mergeCell ref="S2:AC2"/>
    <mergeCell ref="M27:P27"/>
    <mergeCell ref="M28:P28"/>
    <mergeCell ref="M30:P30"/>
    <mergeCell ref="H32:J32"/>
    <mergeCell ref="M32:P32"/>
    <mergeCell ref="H33:J33"/>
    <mergeCell ref="M33:P33"/>
    <mergeCell ref="H34:J34"/>
    <mergeCell ref="M34:P34"/>
    <mergeCell ref="H35:J35"/>
    <mergeCell ref="M35:P35"/>
    <mergeCell ref="H36:J36"/>
    <mergeCell ref="M36:P36"/>
    <mergeCell ref="L38:P38"/>
    <mergeCell ref="C76:Q76"/>
    <mergeCell ref="F79:P79"/>
    <mergeCell ref="F78:P78"/>
    <mergeCell ref="M81:P81"/>
    <mergeCell ref="M83:Q83"/>
    <mergeCell ref="M84:Q84"/>
    <mergeCell ref="C86:G86"/>
    <mergeCell ref="N86:Q86"/>
    <mergeCell ref="N88:Q88"/>
    <mergeCell ref="N89:Q89"/>
    <mergeCell ref="N90:Q90"/>
    <mergeCell ref="N91:Q91"/>
    <mergeCell ref="N92:Q92"/>
    <mergeCell ref="N93:Q93"/>
    <mergeCell ref="N96:Q96"/>
    <mergeCell ref="N94:Q94"/>
    <mergeCell ref="N95:Q95"/>
    <mergeCell ref="N97:Q97"/>
    <mergeCell ref="N99:Q99"/>
    <mergeCell ref="F160:I160"/>
    <mergeCell ref="F159:I159"/>
    <mergeCell ref="D100:H100"/>
    <mergeCell ref="N100:Q100"/>
    <mergeCell ref="D101:H101"/>
    <mergeCell ref="N101:Q101"/>
    <mergeCell ref="D102:H102"/>
    <mergeCell ref="N102:Q102"/>
    <mergeCell ref="D103:H103"/>
    <mergeCell ref="N103:Q103"/>
    <mergeCell ref="D104:H104"/>
    <mergeCell ref="N104:Q104"/>
    <mergeCell ref="C113:Q113"/>
    <mergeCell ref="F115:P115"/>
    <mergeCell ref="F116:P116"/>
    <mergeCell ref="F123:I123"/>
    <mergeCell ref="F127:I127"/>
    <mergeCell ref="L123:M123"/>
    <mergeCell ref="N123:Q123"/>
    <mergeCell ref="L127:M127"/>
    <mergeCell ref="N127:Q127"/>
    <mergeCell ref="F128:I128"/>
    <mergeCell ref="L128:M128"/>
    <mergeCell ref="N128:Q128"/>
    <mergeCell ref="F129:I129"/>
    <mergeCell ref="L129:M129"/>
    <mergeCell ref="N129:Q129"/>
    <mergeCell ref="N124:Q124"/>
    <mergeCell ref="N125:Q125"/>
    <mergeCell ref="N126:Q126"/>
    <mergeCell ref="N130:Q130"/>
    <mergeCell ref="F131:I131"/>
    <mergeCell ref="F133:I133"/>
    <mergeCell ref="L131:M131"/>
    <mergeCell ref="N131:Q131"/>
    <mergeCell ref="L133:M133"/>
    <mergeCell ref="N133:Q133"/>
    <mergeCell ref="L134:M134"/>
    <mergeCell ref="N134:Q134"/>
    <mergeCell ref="F134:I134"/>
    <mergeCell ref="L160:M160"/>
    <mergeCell ref="L135:M135"/>
    <mergeCell ref="N135:Q135"/>
    <mergeCell ref="L136:M136"/>
    <mergeCell ref="N136:Q136"/>
    <mergeCell ref="L137:M137"/>
    <mergeCell ref="N137:Q137"/>
    <mergeCell ref="N132:Q132"/>
    <mergeCell ref="L148:M148"/>
    <mergeCell ref="L145:M145"/>
    <mergeCell ref="L142:M142"/>
    <mergeCell ref="L143:M143"/>
    <mergeCell ref="L144:M144"/>
    <mergeCell ref="L146:M146"/>
    <mergeCell ref="L147:M147"/>
    <mergeCell ref="N159:Q159"/>
    <mergeCell ref="N138:Q138"/>
    <mergeCell ref="L140:M140"/>
    <mergeCell ref="N140:Q140"/>
    <mergeCell ref="N143:Q143"/>
    <mergeCell ref="N144:Q144"/>
    <mergeCell ref="N145:Q145"/>
    <mergeCell ref="N146:Q146"/>
    <mergeCell ref="N147:Q147"/>
    <mergeCell ref="N148:Q148"/>
    <mergeCell ref="N149:Q149"/>
    <mergeCell ref="N139:Q139"/>
    <mergeCell ref="L149:M149"/>
    <mergeCell ref="L151:M151"/>
    <mergeCell ref="L152:M152"/>
    <mergeCell ref="L154:M154"/>
    <mergeCell ref="L156:M156"/>
    <mergeCell ref="L157:M157"/>
    <mergeCell ref="L158:M158"/>
    <mergeCell ref="L159:M159"/>
    <mergeCell ref="F154:I154"/>
    <mergeCell ref="F156:I156"/>
    <mergeCell ref="F157:I157"/>
    <mergeCell ref="F158:I158"/>
    <mergeCell ref="L141:M141"/>
    <mergeCell ref="N141:Q141"/>
    <mergeCell ref="N142:Q142"/>
    <mergeCell ref="F137:I137"/>
    <mergeCell ref="F135:I135"/>
    <mergeCell ref="F136:I136"/>
    <mergeCell ref="F140:I140"/>
    <mergeCell ref="N157:Q157"/>
    <mergeCell ref="N154:Q154"/>
    <mergeCell ref="N156:Q156"/>
    <mergeCell ref="N158:Q158"/>
    <mergeCell ref="F142:I142"/>
    <mergeCell ref="F143:I143"/>
    <mergeCell ref="F145:I145"/>
    <mergeCell ref="F146:I146"/>
    <mergeCell ref="F147:I147"/>
    <mergeCell ref="F148:I148"/>
    <mergeCell ref="F149:I149"/>
    <mergeCell ref="F151:I151"/>
    <mergeCell ref="F152:I152"/>
    <mergeCell ref="E15:L15"/>
    <mergeCell ref="O15:P15"/>
    <mergeCell ref="O17:P17"/>
    <mergeCell ref="O18:P18"/>
    <mergeCell ref="O20:P20"/>
    <mergeCell ref="O21:P21"/>
    <mergeCell ref="C163:R164"/>
    <mergeCell ref="H1:K1"/>
    <mergeCell ref="C2:Q2"/>
    <mergeCell ref="C4:Q4"/>
    <mergeCell ref="F6:P6"/>
    <mergeCell ref="F7:P7"/>
    <mergeCell ref="O9:P9"/>
    <mergeCell ref="O11:P11"/>
    <mergeCell ref="O12:P12"/>
    <mergeCell ref="O14:P14"/>
    <mergeCell ref="N160:Q160"/>
    <mergeCell ref="N155:Q155"/>
    <mergeCell ref="N152:Q152"/>
    <mergeCell ref="N151:Q151"/>
    <mergeCell ref="N150:Q150"/>
    <mergeCell ref="N153:Q153"/>
    <mergeCell ref="F141:I141"/>
    <mergeCell ref="F144:I144"/>
  </mergeCells>
  <dataValidations count="2">
    <dataValidation type="list" allowBlank="1" showInputMessage="1" showErrorMessage="1" error="Povolené sú hodnoty K, M." sqref="D156:D161">
      <formula1>"K, M"</formula1>
    </dataValidation>
    <dataValidation type="list" allowBlank="1" showInputMessage="1" showErrorMessage="1" error="Povolené sú hodnoty základná, znížená, nulová." sqref="U156:U161">
      <formula1>"základná, znížená, nulová"</formula1>
    </dataValidation>
  </dataValidations>
  <hyperlinks>
    <hyperlink ref="F1:G1" location="C2" display="1) Krycí list rozpočtu"/>
    <hyperlink ref="H1:K1" location="C86" display="2) Rekapitulácia rozpočtu"/>
    <hyperlink ref="L1" location="C123" display="3) Rozpočet"/>
    <hyperlink ref="S1:T1" location="'Rekapitulácia stavby'!C2" display="Rekapitulácia stavby"/>
  </hyperlinks>
  <pageMargins left="0.58333330000000005" right="0.58333330000000005" top="0.5" bottom="0.46666669999999999" header="0" footer="0"/>
  <pageSetup paperSize="9" fitToHeight="100" orientation="portrait" blackAndWhite="1"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70"/>
  <sheetViews>
    <sheetView showGridLines="0" workbookViewId="0">
      <pane ySplit="1" topLeftCell="A88" activePane="bottomLeft" state="frozen"/>
      <selection pane="bottomLeft" activeCell="AC170" sqref="AC170"/>
    </sheetView>
  </sheetViews>
  <sheetFormatPr defaultRowHeight="13.5"/>
  <cols>
    <col min="1" max="1" width="8.33203125" customWidth="1"/>
    <col min="2" max="2" width="1.6640625" customWidth="1"/>
    <col min="3" max="3" width="4.1640625" customWidth="1"/>
    <col min="4" max="4" width="4.33203125" customWidth="1"/>
    <col min="5" max="5" width="17.1640625" customWidth="1"/>
    <col min="6" max="7" width="11.1640625" customWidth="1"/>
    <col min="8" max="8" width="12.5" customWidth="1"/>
    <col min="9" max="9" width="7" customWidth="1"/>
    <col min="10" max="10" width="5.1640625" customWidth="1"/>
    <col min="11" max="11" width="11.5" customWidth="1"/>
    <col min="12" max="12" width="12" customWidth="1"/>
    <col min="13" max="14" width="6" customWidth="1"/>
    <col min="15" max="15" width="2" customWidth="1"/>
    <col min="16" max="16" width="12.5" customWidth="1"/>
    <col min="17" max="17" width="4.1640625" customWidth="1"/>
    <col min="18" max="18" width="1.6640625" customWidth="1"/>
    <col min="19" max="19" width="8.1640625" customWidth="1"/>
    <col min="20" max="20" width="29.6640625" hidden="1" customWidth="1"/>
    <col min="21" max="21" width="16.33203125" hidden="1" customWidth="1"/>
    <col min="22" max="22" width="12.33203125" hidden="1" customWidth="1"/>
    <col min="23" max="23" width="16.33203125" hidden="1" customWidth="1"/>
    <col min="24" max="24" width="12.1640625" hidden="1" customWidth="1"/>
    <col min="25" max="25" width="15" hidden="1" customWidth="1"/>
    <col min="26" max="26" width="11" hidden="1" customWidth="1"/>
    <col min="27" max="27" width="15" hidden="1" customWidth="1"/>
    <col min="28" max="28" width="16.33203125" hidden="1" customWidth="1"/>
    <col min="29" max="29" width="11" customWidth="1"/>
    <col min="30" max="30" width="15" customWidth="1"/>
    <col min="31" max="31" width="16.33203125" customWidth="1"/>
    <col min="44" max="65" width="9.33203125" hidden="1"/>
  </cols>
  <sheetData>
    <row r="1" spans="1:66" ht="21.75" customHeight="1">
      <c r="A1" s="113"/>
      <c r="B1" s="11"/>
      <c r="C1" s="11"/>
      <c r="D1" s="12" t="s">
        <v>1</v>
      </c>
      <c r="E1" s="11"/>
      <c r="F1" s="13" t="s">
        <v>99</v>
      </c>
      <c r="G1" s="13"/>
      <c r="H1" s="226" t="s">
        <v>100</v>
      </c>
      <c r="I1" s="226"/>
      <c r="J1" s="226"/>
      <c r="K1" s="226"/>
      <c r="L1" s="13" t="s">
        <v>101</v>
      </c>
      <c r="M1" s="11"/>
      <c r="N1" s="11"/>
      <c r="O1" s="12" t="s">
        <v>102</v>
      </c>
      <c r="P1" s="11"/>
      <c r="Q1" s="11"/>
      <c r="R1" s="11"/>
      <c r="S1" s="13" t="s">
        <v>103</v>
      </c>
      <c r="T1" s="13"/>
      <c r="U1" s="113"/>
      <c r="V1" s="113"/>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row>
    <row r="2" spans="1:66" ht="36.950000000000003" customHeight="1">
      <c r="C2" s="207" t="s">
        <v>7</v>
      </c>
      <c r="D2" s="208"/>
      <c r="E2" s="208"/>
      <c r="F2" s="208"/>
      <c r="G2" s="208"/>
      <c r="H2" s="208"/>
      <c r="I2" s="208"/>
      <c r="J2" s="208"/>
      <c r="K2" s="208"/>
      <c r="L2" s="208"/>
      <c r="M2" s="208"/>
      <c r="N2" s="208"/>
      <c r="O2" s="208"/>
      <c r="P2" s="208"/>
      <c r="Q2" s="208"/>
      <c r="S2" s="209" t="s">
        <v>8</v>
      </c>
      <c r="T2" s="210"/>
      <c r="U2" s="210"/>
      <c r="V2" s="210"/>
      <c r="W2" s="210"/>
      <c r="X2" s="210"/>
      <c r="Y2" s="210"/>
      <c r="Z2" s="210"/>
      <c r="AA2" s="210"/>
      <c r="AB2" s="210"/>
      <c r="AC2" s="210"/>
      <c r="AT2" s="18" t="s">
        <v>89</v>
      </c>
    </row>
    <row r="3" spans="1:66" ht="6.95" customHeight="1">
      <c r="B3" s="19"/>
      <c r="C3" s="20"/>
      <c r="D3" s="20"/>
      <c r="E3" s="20"/>
      <c r="F3" s="20"/>
      <c r="G3" s="20"/>
      <c r="H3" s="20"/>
      <c r="I3" s="20"/>
      <c r="J3" s="20"/>
      <c r="K3" s="20"/>
      <c r="L3" s="20"/>
      <c r="M3" s="20"/>
      <c r="N3" s="20"/>
      <c r="O3" s="20"/>
      <c r="P3" s="20"/>
      <c r="Q3" s="20"/>
      <c r="R3" s="21"/>
      <c r="AT3" s="18" t="s">
        <v>77</v>
      </c>
    </row>
    <row r="4" spans="1:66" ht="36.950000000000003" customHeight="1">
      <c r="B4" s="22"/>
      <c r="C4" s="190" t="s">
        <v>104</v>
      </c>
      <c r="D4" s="191"/>
      <c r="E4" s="191"/>
      <c r="F4" s="191"/>
      <c r="G4" s="191"/>
      <c r="H4" s="191"/>
      <c r="I4" s="191"/>
      <c r="J4" s="191"/>
      <c r="K4" s="191"/>
      <c r="L4" s="191"/>
      <c r="M4" s="191"/>
      <c r="N4" s="191"/>
      <c r="O4" s="191"/>
      <c r="P4" s="191"/>
      <c r="Q4" s="191"/>
      <c r="R4" s="23"/>
      <c r="T4" s="17" t="s">
        <v>12</v>
      </c>
      <c r="AT4" s="18" t="s">
        <v>6</v>
      </c>
    </row>
    <row r="5" spans="1:66" ht="6.95" customHeight="1">
      <c r="B5" s="22"/>
      <c r="C5" s="25"/>
      <c r="D5" s="25"/>
      <c r="E5" s="25"/>
      <c r="F5" s="25"/>
      <c r="G5" s="25"/>
      <c r="H5" s="25"/>
      <c r="I5" s="25"/>
      <c r="J5" s="25"/>
      <c r="K5" s="25"/>
      <c r="L5" s="25"/>
      <c r="M5" s="25"/>
      <c r="N5" s="25"/>
      <c r="O5" s="25"/>
      <c r="P5" s="25"/>
      <c r="Q5" s="25"/>
      <c r="R5" s="23"/>
    </row>
    <row r="6" spans="1:66" ht="25.35" customHeight="1">
      <c r="B6" s="22"/>
      <c r="C6" s="25"/>
      <c r="D6" s="29" t="s">
        <v>17</v>
      </c>
      <c r="E6" s="25"/>
      <c r="F6" s="227" t="str">
        <f>'Rekapitulácia stavby'!K6</f>
        <v>Výstavba detského ihriska na ulici Martina Lányiho, Kežmarok</v>
      </c>
      <c r="G6" s="228"/>
      <c r="H6" s="228"/>
      <c r="I6" s="228"/>
      <c r="J6" s="228"/>
      <c r="K6" s="228"/>
      <c r="L6" s="228"/>
      <c r="M6" s="228"/>
      <c r="N6" s="228"/>
      <c r="O6" s="228"/>
      <c r="P6" s="228"/>
      <c r="Q6" s="25"/>
      <c r="R6" s="23"/>
    </row>
    <row r="7" spans="1:66" s="1" customFormat="1" ht="32.85" customHeight="1">
      <c r="B7" s="33"/>
      <c r="C7" s="34"/>
      <c r="D7" s="28" t="s">
        <v>105</v>
      </c>
      <c r="E7" s="34"/>
      <c r="F7" s="213" t="s">
        <v>244</v>
      </c>
      <c r="G7" s="229"/>
      <c r="H7" s="229"/>
      <c r="I7" s="229"/>
      <c r="J7" s="229"/>
      <c r="K7" s="229"/>
      <c r="L7" s="229"/>
      <c r="M7" s="229"/>
      <c r="N7" s="229"/>
      <c r="O7" s="229"/>
      <c r="P7" s="229"/>
      <c r="Q7" s="34"/>
      <c r="R7" s="35"/>
    </row>
    <row r="8" spans="1:66" s="1" customFormat="1" ht="14.45" customHeight="1">
      <c r="B8" s="33"/>
      <c r="C8" s="34"/>
      <c r="D8" s="29" t="s">
        <v>19</v>
      </c>
      <c r="E8" s="34"/>
      <c r="F8" s="27" t="s">
        <v>5</v>
      </c>
      <c r="G8" s="34"/>
      <c r="H8" s="34"/>
      <c r="I8" s="34"/>
      <c r="J8" s="34"/>
      <c r="K8" s="34"/>
      <c r="L8" s="34"/>
      <c r="M8" s="29" t="s">
        <v>20</v>
      </c>
      <c r="N8" s="34"/>
      <c r="O8" s="27" t="s">
        <v>5</v>
      </c>
      <c r="P8" s="34"/>
      <c r="Q8" s="34"/>
      <c r="R8" s="35"/>
    </row>
    <row r="9" spans="1:66" s="1" customFormat="1" ht="14.45" customHeight="1">
      <c r="B9" s="33"/>
      <c r="C9" s="34"/>
      <c r="D9" s="29" t="s">
        <v>21</v>
      </c>
      <c r="E9" s="34"/>
      <c r="F9" s="27" t="s">
        <v>22</v>
      </c>
      <c r="G9" s="34"/>
      <c r="H9" s="34"/>
      <c r="I9" s="34"/>
      <c r="J9" s="34"/>
      <c r="K9" s="34"/>
      <c r="L9" s="34"/>
      <c r="M9" s="29" t="s">
        <v>23</v>
      </c>
      <c r="N9" s="34"/>
      <c r="O9" s="230">
        <f>'Rekapitulácia stavby'!AN8</f>
        <v>43241</v>
      </c>
      <c r="P9" s="231"/>
      <c r="Q9" s="34"/>
      <c r="R9" s="35"/>
    </row>
    <row r="10" spans="1:66" s="1" customFormat="1" ht="10.9" customHeight="1">
      <c r="B10" s="33"/>
      <c r="C10" s="34"/>
      <c r="D10" s="34"/>
      <c r="E10" s="34"/>
      <c r="F10" s="34"/>
      <c r="G10" s="34"/>
      <c r="H10" s="34"/>
      <c r="I10" s="34"/>
      <c r="J10" s="34"/>
      <c r="K10" s="34"/>
      <c r="L10" s="34"/>
      <c r="M10" s="34"/>
      <c r="N10" s="34"/>
      <c r="O10" s="34"/>
      <c r="P10" s="34"/>
      <c r="Q10" s="34"/>
      <c r="R10" s="35"/>
    </row>
    <row r="11" spans="1:66" s="1" customFormat="1" ht="14.45" customHeight="1">
      <c r="B11" s="33"/>
      <c r="C11" s="34"/>
      <c r="D11" s="29" t="s">
        <v>24</v>
      </c>
      <c r="E11" s="34"/>
      <c r="F11" s="34"/>
      <c r="G11" s="34"/>
      <c r="H11" s="34"/>
      <c r="I11" s="34"/>
      <c r="J11" s="34"/>
      <c r="K11" s="34"/>
      <c r="L11" s="34"/>
      <c r="M11" s="29" t="s">
        <v>25</v>
      </c>
      <c r="N11" s="34"/>
      <c r="O11" s="211" t="s">
        <v>26</v>
      </c>
      <c r="P11" s="211"/>
      <c r="Q11" s="34"/>
      <c r="R11" s="35"/>
    </row>
    <row r="12" spans="1:66" s="1" customFormat="1" ht="18" customHeight="1">
      <c r="B12" s="33"/>
      <c r="C12" s="34"/>
      <c r="D12" s="34"/>
      <c r="E12" s="27" t="s">
        <v>27</v>
      </c>
      <c r="F12" s="34"/>
      <c r="G12" s="34"/>
      <c r="H12" s="34"/>
      <c r="I12" s="34"/>
      <c r="J12" s="34"/>
      <c r="K12" s="34"/>
      <c r="L12" s="34"/>
      <c r="M12" s="29" t="s">
        <v>28</v>
      </c>
      <c r="N12" s="34"/>
      <c r="O12" s="211" t="s">
        <v>5</v>
      </c>
      <c r="P12" s="211"/>
      <c r="Q12" s="34"/>
      <c r="R12" s="35"/>
    </row>
    <row r="13" spans="1:66" s="1" customFormat="1" ht="6.95" customHeight="1">
      <c r="B13" s="33"/>
      <c r="C13" s="34"/>
      <c r="D13" s="34"/>
      <c r="E13" s="34"/>
      <c r="F13" s="34"/>
      <c r="G13" s="34"/>
      <c r="H13" s="34"/>
      <c r="I13" s="34"/>
      <c r="J13" s="34"/>
      <c r="K13" s="34"/>
      <c r="L13" s="34"/>
      <c r="M13" s="34"/>
      <c r="N13" s="34"/>
      <c r="O13" s="34"/>
      <c r="P13" s="34"/>
      <c r="Q13" s="34"/>
      <c r="R13" s="35"/>
    </row>
    <row r="14" spans="1:66" s="1" customFormat="1" ht="14.45" customHeight="1">
      <c r="B14" s="33"/>
      <c r="C14" s="34"/>
      <c r="D14" s="29" t="s">
        <v>29</v>
      </c>
      <c r="E14" s="34"/>
      <c r="F14" s="34"/>
      <c r="G14" s="34"/>
      <c r="H14" s="34"/>
      <c r="I14" s="34"/>
      <c r="J14" s="34"/>
      <c r="K14" s="34"/>
      <c r="L14" s="34"/>
      <c r="M14" s="29" t="s">
        <v>25</v>
      </c>
      <c r="N14" s="34"/>
      <c r="O14" s="222" t="str">
        <f>IF('Rekapitulácia stavby'!AN13="","",'Rekapitulácia stavby'!AN13)</f>
        <v>Vyplň údaj</v>
      </c>
      <c r="P14" s="211"/>
      <c r="Q14" s="34"/>
      <c r="R14" s="35"/>
    </row>
    <row r="15" spans="1:66" s="1" customFormat="1" ht="18" customHeight="1">
      <c r="B15" s="33"/>
      <c r="C15" s="34"/>
      <c r="D15" s="34"/>
      <c r="E15" s="222" t="str">
        <f>IF('Rekapitulácia stavby'!E14="","",'Rekapitulácia stavby'!E14)</f>
        <v>Vyplň údaj</v>
      </c>
      <c r="F15" s="223"/>
      <c r="G15" s="223"/>
      <c r="H15" s="223"/>
      <c r="I15" s="223"/>
      <c r="J15" s="223"/>
      <c r="K15" s="223"/>
      <c r="L15" s="223"/>
      <c r="M15" s="29" t="s">
        <v>28</v>
      </c>
      <c r="N15" s="34"/>
      <c r="O15" s="222" t="str">
        <f>IF('Rekapitulácia stavby'!AN14="","",'Rekapitulácia stavby'!AN14)</f>
        <v>Vyplň údaj</v>
      </c>
      <c r="P15" s="211"/>
      <c r="Q15" s="34"/>
      <c r="R15" s="35"/>
    </row>
    <row r="16" spans="1:66" s="1" customFormat="1" ht="6.95" customHeight="1">
      <c r="B16" s="33"/>
      <c r="C16" s="34"/>
      <c r="D16" s="34"/>
      <c r="E16" s="34"/>
      <c r="F16" s="34"/>
      <c r="G16" s="34"/>
      <c r="H16" s="34"/>
      <c r="I16" s="34"/>
      <c r="J16" s="34"/>
      <c r="K16" s="34"/>
      <c r="L16" s="34"/>
      <c r="M16" s="34"/>
      <c r="N16" s="34"/>
      <c r="O16" s="34"/>
      <c r="P16" s="34"/>
      <c r="Q16" s="34"/>
      <c r="R16" s="35"/>
    </row>
    <row r="17" spans="2:18" s="1" customFormat="1" ht="14.45" customHeight="1">
      <c r="B17" s="33"/>
      <c r="C17" s="34"/>
      <c r="D17" s="29" t="s">
        <v>31</v>
      </c>
      <c r="E17" s="34"/>
      <c r="F17" s="34"/>
      <c r="G17" s="34"/>
      <c r="H17" s="34"/>
      <c r="I17" s="34"/>
      <c r="J17" s="34"/>
      <c r="K17" s="34"/>
      <c r="L17" s="34"/>
      <c r="M17" s="29" t="s">
        <v>25</v>
      </c>
      <c r="N17" s="34"/>
      <c r="O17" s="211" t="str">
        <f>IF('Rekapitulácia stavby'!AN16="","",'Rekapitulácia stavby'!AN16)</f>
        <v/>
      </c>
      <c r="P17" s="211"/>
      <c r="Q17" s="34"/>
      <c r="R17" s="35"/>
    </row>
    <row r="18" spans="2:18" s="1" customFormat="1" ht="18" customHeight="1">
      <c r="B18" s="33"/>
      <c r="C18" s="34"/>
      <c r="D18" s="34"/>
      <c r="E18" s="27" t="str">
        <f>IF('Rekapitulácia stavby'!E17="","",'Rekapitulácia stavby'!E17)</f>
        <v xml:space="preserve"> </v>
      </c>
      <c r="F18" s="34"/>
      <c r="G18" s="34"/>
      <c r="H18" s="34"/>
      <c r="I18" s="34"/>
      <c r="J18" s="34"/>
      <c r="K18" s="34"/>
      <c r="L18" s="34"/>
      <c r="M18" s="29" t="s">
        <v>28</v>
      </c>
      <c r="N18" s="34"/>
      <c r="O18" s="211" t="str">
        <f>IF('Rekapitulácia stavby'!AN17="","",'Rekapitulácia stavby'!AN17)</f>
        <v/>
      </c>
      <c r="P18" s="211"/>
      <c r="Q18" s="34"/>
      <c r="R18" s="35"/>
    </row>
    <row r="19" spans="2:18" s="1" customFormat="1" ht="6.95" customHeight="1">
      <c r="B19" s="33"/>
      <c r="C19" s="34"/>
      <c r="D19" s="34"/>
      <c r="E19" s="34"/>
      <c r="F19" s="34"/>
      <c r="G19" s="34"/>
      <c r="H19" s="34"/>
      <c r="I19" s="34"/>
      <c r="J19" s="34"/>
      <c r="K19" s="34"/>
      <c r="L19" s="34"/>
      <c r="M19" s="34"/>
      <c r="N19" s="34"/>
      <c r="O19" s="34"/>
      <c r="P19" s="34"/>
      <c r="Q19" s="34"/>
      <c r="R19" s="35"/>
    </row>
    <row r="20" spans="2:18" s="1" customFormat="1" ht="14.45" customHeight="1">
      <c r="B20" s="33"/>
      <c r="C20" s="34"/>
      <c r="D20" s="29" t="s">
        <v>35</v>
      </c>
      <c r="E20" s="34"/>
      <c r="F20" s="34"/>
      <c r="G20" s="34"/>
      <c r="H20" s="34"/>
      <c r="I20" s="34"/>
      <c r="J20" s="34"/>
      <c r="K20" s="34"/>
      <c r="L20" s="34"/>
      <c r="M20" s="29" t="s">
        <v>25</v>
      </c>
      <c r="N20" s="34"/>
      <c r="O20" s="211" t="s">
        <v>5</v>
      </c>
      <c r="P20" s="211"/>
      <c r="Q20" s="34"/>
      <c r="R20" s="35"/>
    </row>
    <row r="21" spans="2:18" s="1" customFormat="1" ht="18" customHeight="1">
      <c r="B21" s="33"/>
      <c r="C21" s="34"/>
      <c r="D21" s="34"/>
      <c r="E21" s="27" t="s">
        <v>36</v>
      </c>
      <c r="F21" s="34"/>
      <c r="G21" s="34"/>
      <c r="H21" s="34"/>
      <c r="I21" s="34"/>
      <c r="J21" s="34"/>
      <c r="K21" s="34"/>
      <c r="L21" s="34"/>
      <c r="M21" s="29" t="s">
        <v>28</v>
      </c>
      <c r="N21" s="34"/>
      <c r="O21" s="211" t="s">
        <v>5</v>
      </c>
      <c r="P21" s="211"/>
      <c r="Q21" s="34"/>
      <c r="R21" s="35"/>
    </row>
    <row r="22" spans="2:18" s="1" customFormat="1" ht="6.95" customHeight="1">
      <c r="B22" s="33"/>
      <c r="C22" s="34"/>
      <c r="D22" s="34"/>
      <c r="E22" s="34"/>
      <c r="F22" s="34"/>
      <c r="G22" s="34"/>
      <c r="H22" s="34"/>
      <c r="I22" s="34"/>
      <c r="J22" s="34"/>
      <c r="K22" s="34"/>
      <c r="L22" s="34"/>
      <c r="M22" s="34"/>
      <c r="N22" s="34"/>
      <c r="O22" s="34"/>
      <c r="P22" s="34"/>
      <c r="Q22" s="34"/>
      <c r="R22" s="35"/>
    </row>
    <row r="23" spans="2:18" s="1" customFormat="1" ht="14.45" customHeight="1">
      <c r="B23" s="33"/>
      <c r="C23" s="34"/>
      <c r="D23" s="29" t="s">
        <v>37</v>
      </c>
      <c r="E23" s="34"/>
      <c r="F23" s="34"/>
      <c r="G23" s="34"/>
      <c r="H23" s="34"/>
      <c r="I23" s="34"/>
      <c r="J23" s="34"/>
      <c r="K23" s="34"/>
      <c r="L23" s="34"/>
      <c r="M23" s="34"/>
      <c r="N23" s="34"/>
      <c r="O23" s="34"/>
      <c r="P23" s="34"/>
      <c r="Q23" s="34"/>
      <c r="R23" s="35"/>
    </row>
    <row r="24" spans="2:18" s="1" customFormat="1" ht="16.5" customHeight="1">
      <c r="B24" s="33"/>
      <c r="C24" s="34"/>
      <c r="D24" s="34"/>
      <c r="E24" s="218" t="s">
        <v>5</v>
      </c>
      <c r="F24" s="218"/>
      <c r="G24" s="218"/>
      <c r="H24" s="218"/>
      <c r="I24" s="218"/>
      <c r="J24" s="218"/>
      <c r="K24" s="218"/>
      <c r="L24" s="218"/>
      <c r="M24" s="34"/>
      <c r="N24" s="34"/>
      <c r="O24" s="34"/>
      <c r="P24" s="34"/>
      <c r="Q24" s="34"/>
      <c r="R24" s="35"/>
    </row>
    <row r="25" spans="2:18" s="1" customFormat="1" ht="6.95" customHeight="1">
      <c r="B25" s="33"/>
      <c r="C25" s="34"/>
      <c r="D25" s="34"/>
      <c r="E25" s="34"/>
      <c r="F25" s="34"/>
      <c r="G25" s="34"/>
      <c r="H25" s="34"/>
      <c r="I25" s="34"/>
      <c r="J25" s="34"/>
      <c r="K25" s="34"/>
      <c r="L25" s="34"/>
      <c r="M25" s="34"/>
      <c r="N25" s="34"/>
      <c r="O25" s="34"/>
      <c r="P25" s="34"/>
      <c r="Q25" s="34"/>
      <c r="R25" s="35"/>
    </row>
    <row r="26" spans="2:18" s="1" customFormat="1" ht="6.95" customHeight="1">
      <c r="B26" s="33"/>
      <c r="C26" s="34"/>
      <c r="D26" s="49"/>
      <c r="E26" s="49"/>
      <c r="F26" s="49"/>
      <c r="G26" s="49"/>
      <c r="H26" s="49"/>
      <c r="I26" s="49"/>
      <c r="J26" s="49"/>
      <c r="K26" s="49"/>
      <c r="L26" s="49"/>
      <c r="M26" s="49"/>
      <c r="N26" s="49"/>
      <c r="O26" s="49"/>
      <c r="P26" s="49"/>
      <c r="Q26" s="34"/>
      <c r="R26" s="35"/>
    </row>
    <row r="27" spans="2:18" s="1" customFormat="1" ht="14.45" customHeight="1">
      <c r="B27" s="33"/>
      <c r="C27" s="34"/>
      <c r="D27" s="114" t="s">
        <v>107</v>
      </c>
      <c r="E27" s="34"/>
      <c r="F27" s="34"/>
      <c r="G27" s="34"/>
      <c r="H27" s="34"/>
      <c r="I27" s="34"/>
      <c r="J27" s="34"/>
      <c r="K27" s="34"/>
      <c r="L27" s="34"/>
      <c r="M27" s="219">
        <f>N88</f>
        <v>0</v>
      </c>
      <c r="N27" s="219"/>
      <c r="O27" s="219"/>
      <c r="P27" s="219"/>
      <c r="Q27" s="34"/>
      <c r="R27" s="35"/>
    </row>
    <row r="28" spans="2:18" s="1" customFormat="1" ht="14.45" customHeight="1">
      <c r="B28" s="33"/>
      <c r="C28" s="34"/>
      <c r="D28" s="32" t="s">
        <v>93</v>
      </c>
      <c r="E28" s="34"/>
      <c r="F28" s="34"/>
      <c r="G28" s="34"/>
      <c r="H28" s="34"/>
      <c r="I28" s="34"/>
      <c r="J28" s="34"/>
      <c r="K28" s="34"/>
      <c r="L28" s="34"/>
      <c r="M28" s="219">
        <f>N101</f>
        <v>0</v>
      </c>
      <c r="N28" s="219"/>
      <c r="O28" s="219"/>
      <c r="P28" s="219"/>
      <c r="Q28" s="34"/>
      <c r="R28" s="35"/>
    </row>
    <row r="29" spans="2:18" s="1" customFormat="1" ht="6.95" customHeight="1">
      <c r="B29" s="33"/>
      <c r="C29" s="34"/>
      <c r="D29" s="34"/>
      <c r="E29" s="34"/>
      <c r="F29" s="34"/>
      <c r="G29" s="34"/>
      <c r="H29" s="34"/>
      <c r="I29" s="34"/>
      <c r="J29" s="34"/>
      <c r="K29" s="34"/>
      <c r="L29" s="34"/>
      <c r="M29" s="34"/>
      <c r="N29" s="34"/>
      <c r="O29" s="34"/>
      <c r="P29" s="34"/>
      <c r="Q29" s="34"/>
      <c r="R29" s="35"/>
    </row>
    <row r="30" spans="2:18" s="1" customFormat="1" ht="25.35" customHeight="1">
      <c r="B30" s="33"/>
      <c r="C30" s="34"/>
      <c r="D30" s="115" t="s">
        <v>40</v>
      </c>
      <c r="E30" s="34"/>
      <c r="F30" s="34"/>
      <c r="G30" s="34"/>
      <c r="H30" s="34"/>
      <c r="I30" s="34"/>
      <c r="J30" s="34"/>
      <c r="K30" s="34"/>
      <c r="L30" s="34"/>
      <c r="M30" s="263">
        <f>ROUND(M27+M28,2)</f>
        <v>0</v>
      </c>
      <c r="N30" s="229"/>
      <c r="O30" s="229"/>
      <c r="P30" s="229"/>
      <c r="Q30" s="34"/>
      <c r="R30" s="35"/>
    </row>
    <row r="31" spans="2:18" s="1" customFormat="1" ht="6.95" customHeight="1">
      <c r="B31" s="33"/>
      <c r="C31" s="34"/>
      <c r="D31" s="49"/>
      <c r="E31" s="49"/>
      <c r="F31" s="49"/>
      <c r="G31" s="49"/>
      <c r="H31" s="49"/>
      <c r="I31" s="49"/>
      <c r="J31" s="49"/>
      <c r="K31" s="49"/>
      <c r="L31" s="49"/>
      <c r="M31" s="49"/>
      <c r="N31" s="49"/>
      <c r="O31" s="49"/>
      <c r="P31" s="49"/>
      <c r="Q31" s="34"/>
      <c r="R31" s="35"/>
    </row>
    <row r="32" spans="2:18" s="1" customFormat="1" ht="14.45" customHeight="1">
      <c r="B32" s="33"/>
      <c r="C32" s="34"/>
      <c r="D32" s="40" t="s">
        <v>41</v>
      </c>
      <c r="E32" s="40" t="s">
        <v>42</v>
      </c>
      <c r="F32" s="41">
        <v>0.2</v>
      </c>
      <c r="G32" s="116" t="s">
        <v>43</v>
      </c>
      <c r="H32" s="264">
        <f>ROUND((((SUM(BE101:BE108)+SUM(BE126:BE160))+SUM(BE162:BE166))),2)</f>
        <v>0</v>
      </c>
      <c r="I32" s="229"/>
      <c r="J32" s="229"/>
      <c r="K32" s="34"/>
      <c r="L32" s="34"/>
      <c r="M32" s="264">
        <f>ROUND(((ROUND((SUM(BE101:BE108)+SUM(BE126:BE160)), 2)*F32)+SUM(BE162:BE166)*F32),2)</f>
        <v>0</v>
      </c>
      <c r="N32" s="229"/>
      <c r="O32" s="229"/>
      <c r="P32" s="229"/>
      <c r="Q32" s="34"/>
      <c r="R32" s="35"/>
    </row>
    <row r="33" spans="2:18" s="1" customFormat="1" ht="14.45" customHeight="1">
      <c r="B33" s="33"/>
      <c r="C33" s="34"/>
      <c r="D33" s="34"/>
      <c r="E33" s="40" t="s">
        <v>44</v>
      </c>
      <c r="F33" s="41">
        <v>0.2</v>
      </c>
      <c r="G33" s="116" t="s">
        <v>43</v>
      </c>
      <c r="H33" s="264">
        <f>ROUND((((SUM(BF101:BF108)+SUM(BF126:BF160))+SUM(BF162:BF166))),2)</f>
        <v>0</v>
      </c>
      <c r="I33" s="229"/>
      <c r="J33" s="229"/>
      <c r="K33" s="34"/>
      <c r="L33" s="34"/>
      <c r="M33" s="264">
        <f>ROUND(((ROUND((SUM(BF101:BF108)+SUM(BF126:BF160)), 2)*F33)+SUM(BF162:BF166)*F33),2)</f>
        <v>0</v>
      </c>
      <c r="N33" s="229"/>
      <c r="O33" s="229"/>
      <c r="P33" s="229"/>
      <c r="Q33" s="34"/>
      <c r="R33" s="35"/>
    </row>
    <row r="34" spans="2:18" s="1" customFormat="1" ht="14.45" hidden="1" customHeight="1">
      <c r="B34" s="33"/>
      <c r="C34" s="34"/>
      <c r="D34" s="34"/>
      <c r="E34" s="40" t="s">
        <v>45</v>
      </c>
      <c r="F34" s="41">
        <v>0.2</v>
      </c>
      <c r="G34" s="116" t="s">
        <v>43</v>
      </c>
      <c r="H34" s="264">
        <f>ROUND((((SUM(BG101:BG108)+SUM(BG126:BG160))+SUM(BG162:BG166))),2)</f>
        <v>0</v>
      </c>
      <c r="I34" s="229"/>
      <c r="J34" s="229"/>
      <c r="K34" s="34"/>
      <c r="L34" s="34"/>
      <c r="M34" s="264">
        <v>0</v>
      </c>
      <c r="N34" s="229"/>
      <c r="O34" s="229"/>
      <c r="P34" s="229"/>
      <c r="Q34" s="34"/>
      <c r="R34" s="35"/>
    </row>
    <row r="35" spans="2:18" s="1" customFormat="1" ht="14.45" hidden="1" customHeight="1">
      <c r="B35" s="33"/>
      <c r="C35" s="34"/>
      <c r="D35" s="34"/>
      <c r="E35" s="40" t="s">
        <v>46</v>
      </c>
      <c r="F35" s="41">
        <v>0.2</v>
      </c>
      <c r="G35" s="116" t="s">
        <v>43</v>
      </c>
      <c r="H35" s="264">
        <f>ROUND((((SUM(BH101:BH108)+SUM(BH126:BH160))+SUM(BH162:BH166))),2)</f>
        <v>0</v>
      </c>
      <c r="I35" s="229"/>
      <c r="J35" s="229"/>
      <c r="K35" s="34"/>
      <c r="L35" s="34"/>
      <c r="M35" s="264">
        <v>0</v>
      </c>
      <c r="N35" s="229"/>
      <c r="O35" s="229"/>
      <c r="P35" s="229"/>
      <c r="Q35" s="34"/>
      <c r="R35" s="35"/>
    </row>
    <row r="36" spans="2:18" s="1" customFormat="1" ht="14.45" hidden="1" customHeight="1">
      <c r="B36" s="33"/>
      <c r="C36" s="34"/>
      <c r="D36" s="34"/>
      <c r="E36" s="40" t="s">
        <v>47</v>
      </c>
      <c r="F36" s="41">
        <v>0</v>
      </c>
      <c r="G36" s="116" t="s">
        <v>43</v>
      </c>
      <c r="H36" s="264">
        <f>ROUND((((SUM(BI101:BI108)+SUM(BI126:BI160))+SUM(BI162:BI166))),2)</f>
        <v>0</v>
      </c>
      <c r="I36" s="229"/>
      <c r="J36" s="229"/>
      <c r="K36" s="34"/>
      <c r="L36" s="34"/>
      <c r="M36" s="264">
        <v>0</v>
      </c>
      <c r="N36" s="229"/>
      <c r="O36" s="229"/>
      <c r="P36" s="229"/>
      <c r="Q36" s="34"/>
      <c r="R36" s="35"/>
    </row>
    <row r="37" spans="2:18" s="1" customFormat="1" ht="6.95" customHeight="1">
      <c r="B37" s="33"/>
      <c r="C37" s="34"/>
      <c r="D37" s="34"/>
      <c r="E37" s="34"/>
      <c r="F37" s="34"/>
      <c r="G37" s="34"/>
      <c r="H37" s="34"/>
      <c r="I37" s="34"/>
      <c r="J37" s="34"/>
      <c r="K37" s="34"/>
      <c r="L37" s="34"/>
      <c r="M37" s="34"/>
      <c r="N37" s="34"/>
      <c r="O37" s="34"/>
      <c r="P37" s="34"/>
      <c r="Q37" s="34"/>
      <c r="R37" s="35"/>
    </row>
    <row r="38" spans="2:18" s="1" customFormat="1" ht="25.35" customHeight="1">
      <c r="B38" s="33"/>
      <c r="C38" s="112"/>
      <c r="D38" s="117" t="s">
        <v>48</v>
      </c>
      <c r="E38" s="73"/>
      <c r="F38" s="73"/>
      <c r="G38" s="118" t="s">
        <v>49</v>
      </c>
      <c r="H38" s="119" t="s">
        <v>50</v>
      </c>
      <c r="I38" s="73"/>
      <c r="J38" s="73"/>
      <c r="K38" s="73"/>
      <c r="L38" s="265">
        <f>SUM(M30:M36)</f>
        <v>0</v>
      </c>
      <c r="M38" s="265"/>
      <c r="N38" s="265"/>
      <c r="O38" s="265"/>
      <c r="P38" s="266"/>
      <c r="Q38" s="112"/>
      <c r="R38" s="35"/>
    </row>
    <row r="39" spans="2:18" s="1" customFormat="1" ht="14.45" customHeight="1">
      <c r="B39" s="33"/>
      <c r="C39" s="34"/>
      <c r="D39" s="34"/>
      <c r="E39" s="34"/>
      <c r="F39" s="34"/>
      <c r="G39" s="34"/>
      <c r="H39" s="34"/>
      <c r="I39" s="34"/>
      <c r="J39" s="34"/>
      <c r="K39" s="34"/>
      <c r="L39" s="34"/>
      <c r="M39" s="34"/>
      <c r="N39" s="34"/>
      <c r="O39" s="34"/>
      <c r="P39" s="34"/>
      <c r="Q39" s="34"/>
      <c r="R39" s="35"/>
    </row>
    <row r="40" spans="2:18" s="1" customFormat="1" ht="14.45" customHeight="1">
      <c r="B40" s="33"/>
      <c r="C40" s="34"/>
      <c r="D40" s="34"/>
      <c r="E40" s="34"/>
      <c r="F40" s="34"/>
      <c r="G40" s="34"/>
      <c r="H40" s="34"/>
      <c r="I40" s="34"/>
      <c r="J40" s="34"/>
      <c r="K40" s="34"/>
      <c r="L40" s="34"/>
      <c r="M40" s="34"/>
      <c r="N40" s="34"/>
      <c r="O40" s="34"/>
      <c r="P40" s="34"/>
      <c r="Q40" s="34"/>
      <c r="R40" s="35"/>
    </row>
    <row r="41" spans="2:18">
      <c r="B41" s="22"/>
      <c r="C41" s="25"/>
      <c r="D41" s="25"/>
      <c r="E41" s="25"/>
      <c r="F41" s="25"/>
      <c r="G41" s="25"/>
      <c r="H41" s="25"/>
      <c r="I41" s="25"/>
      <c r="J41" s="25"/>
      <c r="K41" s="25"/>
      <c r="L41" s="25"/>
      <c r="M41" s="25"/>
      <c r="N41" s="25"/>
      <c r="O41" s="25"/>
      <c r="P41" s="25"/>
      <c r="Q41" s="25"/>
      <c r="R41" s="23"/>
    </row>
    <row r="42" spans="2:18">
      <c r="B42" s="22"/>
      <c r="C42" s="25"/>
      <c r="D42" s="25"/>
      <c r="E42" s="25"/>
      <c r="F42" s="25"/>
      <c r="G42" s="25"/>
      <c r="H42" s="25"/>
      <c r="I42" s="25"/>
      <c r="J42" s="25"/>
      <c r="K42" s="25"/>
      <c r="L42" s="25"/>
      <c r="M42" s="25"/>
      <c r="N42" s="25"/>
      <c r="O42" s="25"/>
      <c r="P42" s="25"/>
      <c r="Q42" s="25"/>
      <c r="R42" s="23"/>
    </row>
    <row r="43" spans="2:18">
      <c r="B43" s="22"/>
      <c r="C43" s="25"/>
      <c r="D43" s="25"/>
      <c r="E43" s="25"/>
      <c r="F43" s="25"/>
      <c r="G43" s="25"/>
      <c r="H43" s="25"/>
      <c r="I43" s="25"/>
      <c r="J43" s="25"/>
      <c r="K43" s="25"/>
      <c r="L43" s="25"/>
      <c r="M43" s="25"/>
      <c r="N43" s="25"/>
      <c r="O43" s="25"/>
      <c r="P43" s="25"/>
      <c r="Q43" s="25"/>
      <c r="R43" s="23"/>
    </row>
    <row r="44" spans="2:18">
      <c r="B44" s="22"/>
      <c r="C44" s="25"/>
      <c r="D44" s="25"/>
      <c r="E44" s="25"/>
      <c r="F44" s="25"/>
      <c r="G44" s="25"/>
      <c r="H44" s="25"/>
      <c r="I44" s="25"/>
      <c r="J44" s="25"/>
      <c r="K44" s="25"/>
      <c r="L44" s="25"/>
      <c r="M44" s="25"/>
      <c r="N44" s="25"/>
      <c r="O44" s="25"/>
      <c r="P44" s="25"/>
      <c r="Q44" s="25"/>
      <c r="R44" s="23"/>
    </row>
    <row r="45" spans="2:18">
      <c r="B45" s="22"/>
      <c r="C45" s="25"/>
      <c r="D45" s="25"/>
      <c r="E45" s="25"/>
      <c r="F45" s="25"/>
      <c r="G45" s="25"/>
      <c r="H45" s="25"/>
      <c r="I45" s="25"/>
      <c r="J45" s="25"/>
      <c r="K45" s="25"/>
      <c r="L45" s="25"/>
      <c r="M45" s="25"/>
      <c r="N45" s="25"/>
      <c r="O45" s="25"/>
      <c r="P45" s="25"/>
      <c r="Q45" s="25"/>
      <c r="R45" s="23"/>
    </row>
    <row r="46" spans="2:18">
      <c r="B46" s="22"/>
      <c r="C46" s="25"/>
      <c r="D46" s="25"/>
      <c r="E46" s="25"/>
      <c r="F46" s="25"/>
      <c r="G46" s="25"/>
      <c r="H46" s="25"/>
      <c r="I46" s="25"/>
      <c r="J46" s="25"/>
      <c r="K46" s="25"/>
      <c r="L46" s="25"/>
      <c r="M46" s="25"/>
      <c r="N46" s="25"/>
      <c r="O46" s="25"/>
      <c r="P46" s="25"/>
      <c r="Q46" s="25"/>
      <c r="R46" s="23"/>
    </row>
    <row r="47" spans="2:18">
      <c r="B47" s="22"/>
      <c r="C47" s="25"/>
      <c r="D47" s="25"/>
      <c r="E47" s="25"/>
      <c r="F47" s="25"/>
      <c r="G47" s="25"/>
      <c r="H47" s="25"/>
      <c r="I47" s="25"/>
      <c r="J47" s="25"/>
      <c r="K47" s="25"/>
      <c r="L47" s="25"/>
      <c r="M47" s="25"/>
      <c r="N47" s="25"/>
      <c r="O47" s="25"/>
      <c r="P47" s="25"/>
      <c r="Q47" s="25"/>
      <c r="R47" s="23"/>
    </row>
    <row r="48" spans="2:18">
      <c r="B48" s="22"/>
      <c r="C48" s="25"/>
      <c r="D48" s="25"/>
      <c r="E48" s="25"/>
      <c r="F48" s="25"/>
      <c r="G48" s="25"/>
      <c r="H48" s="25"/>
      <c r="I48" s="25"/>
      <c r="J48" s="25"/>
      <c r="K48" s="25"/>
      <c r="L48" s="25"/>
      <c r="M48" s="25"/>
      <c r="N48" s="25"/>
      <c r="O48" s="25"/>
      <c r="P48" s="25"/>
      <c r="Q48" s="25"/>
      <c r="R48" s="23"/>
    </row>
    <row r="49" spans="2:18">
      <c r="B49" s="22"/>
      <c r="C49" s="25"/>
      <c r="D49" s="25"/>
      <c r="E49" s="25"/>
      <c r="F49" s="25"/>
      <c r="G49" s="25"/>
      <c r="H49" s="25"/>
      <c r="I49" s="25"/>
      <c r="J49" s="25"/>
      <c r="K49" s="25"/>
      <c r="L49" s="25"/>
      <c r="M49" s="25"/>
      <c r="N49" s="25"/>
      <c r="O49" s="25"/>
      <c r="P49" s="25"/>
      <c r="Q49" s="25"/>
      <c r="R49" s="23"/>
    </row>
    <row r="50" spans="2:18" s="1" customFormat="1" ht="15">
      <c r="B50" s="33"/>
      <c r="C50" s="34"/>
      <c r="D50" s="48" t="s">
        <v>51</v>
      </c>
      <c r="E50" s="49"/>
      <c r="F50" s="49"/>
      <c r="G50" s="49"/>
      <c r="H50" s="50"/>
      <c r="I50" s="34"/>
      <c r="J50" s="48" t="s">
        <v>52</v>
      </c>
      <c r="K50" s="49"/>
      <c r="L50" s="49"/>
      <c r="M50" s="49"/>
      <c r="N50" s="49"/>
      <c r="O50" s="49"/>
      <c r="P50" s="50"/>
      <c r="Q50" s="34"/>
      <c r="R50" s="35"/>
    </row>
    <row r="51" spans="2:18">
      <c r="B51" s="22"/>
      <c r="C51" s="25"/>
      <c r="D51" s="51"/>
      <c r="E51" s="25"/>
      <c r="F51" s="25"/>
      <c r="G51" s="25"/>
      <c r="H51" s="52"/>
      <c r="I51" s="25"/>
      <c r="J51" s="51"/>
      <c r="K51" s="25"/>
      <c r="L51" s="25"/>
      <c r="M51" s="25"/>
      <c r="N51" s="25"/>
      <c r="O51" s="25"/>
      <c r="P51" s="52"/>
      <c r="Q51" s="25"/>
      <c r="R51" s="23"/>
    </row>
    <row r="52" spans="2:18">
      <c r="B52" s="22"/>
      <c r="C52" s="25"/>
      <c r="D52" s="51"/>
      <c r="E52" s="25"/>
      <c r="F52" s="25"/>
      <c r="G52" s="25"/>
      <c r="H52" s="52"/>
      <c r="I52" s="25"/>
      <c r="J52" s="51"/>
      <c r="K52" s="25"/>
      <c r="L52" s="25"/>
      <c r="M52" s="25"/>
      <c r="N52" s="25"/>
      <c r="O52" s="25"/>
      <c r="P52" s="52"/>
      <c r="Q52" s="25"/>
      <c r="R52" s="23"/>
    </row>
    <row r="53" spans="2:18">
      <c r="B53" s="22"/>
      <c r="C53" s="25"/>
      <c r="D53" s="51"/>
      <c r="E53" s="25"/>
      <c r="F53" s="25"/>
      <c r="G53" s="25"/>
      <c r="H53" s="52"/>
      <c r="I53" s="25"/>
      <c r="J53" s="51"/>
      <c r="K53" s="25"/>
      <c r="L53" s="25"/>
      <c r="M53" s="25"/>
      <c r="N53" s="25"/>
      <c r="O53" s="25"/>
      <c r="P53" s="52"/>
      <c r="Q53" s="25"/>
      <c r="R53" s="23"/>
    </row>
    <row r="54" spans="2:18">
      <c r="B54" s="22"/>
      <c r="C54" s="25"/>
      <c r="D54" s="51"/>
      <c r="E54" s="25"/>
      <c r="F54" s="25"/>
      <c r="G54" s="25"/>
      <c r="H54" s="52"/>
      <c r="I54" s="25"/>
      <c r="J54" s="51"/>
      <c r="K54" s="25"/>
      <c r="L54" s="25"/>
      <c r="M54" s="25"/>
      <c r="N54" s="25"/>
      <c r="O54" s="25"/>
      <c r="P54" s="52"/>
      <c r="Q54" s="25"/>
      <c r="R54" s="23"/>
    </row>
    <row r="55" spans="2:18">
      <c r="B55" s="22"/>
      <c r="C55" s="25"/>
      <c r="D55" s="51"/>
      <c r="E55" s="25"/>
      <c r="F55" s="25"/>
      <c r="G55" s="25"/>
      <c r="H55" s="52"/>
      <c r="I55" s="25"/>
      <c r="J55" s="51"/>
      <c r="K55" s="25"/>
      <c r="L55" s="25"/>
      <c r="M55" s="25"/>
      <c r="N55" s="25"/>
      <c r="O55" s="25"/>
      <c r="P55" s="52"/>
      <c r="Q55" s="25"/>
      <c r="R55" s="23"/>
    </row>
    <row r="56" spans="2:18">
      <c r="B56" s="22"/>
      <c r="C56" s="25"/>
      <c r="D56" s="51"/>
      <c r="E56" s="25"/>
      <c r="F56" s="25"/>
      <c r="G56" s="25"/>
      <c r="H56" s="52"/>
      <c r="I56" s="25"/>
      <c r="J56" s="51"/>
      <c r="K56" s="25"/>
      <c r="L56" s="25"/>
      <c r="M56" s="25"/>
      <c r="N56" s="25"/>
      <c r="O56" s="25"/>
      <c r="P56" s="52"/>
      <c r="Q56" s="25"/>
      <c r="R56" s="23"/>
    </row>
    <row r="57" spans="2:18">
      <c r="B57" s="22"/>
      <c r="C57" s="25"/>
      <c r="D57" s="51"/>
      <c r="E57" s="25"/>
      <c r="F57" s="25"/>
      <c r="G57" s="25"/>
      <c r="H57" s="52"/>
      <c r="I57" s="25"/>
      <c r="J57" s="51"/>
      <c r="K57" s="25"/>
      <c r="L57" s="25"/>
      <c r="M57" s="25"/>
      <c r="N57" s="25"/>
      <c r="O57" s="25"/>
      <c r="P57" s="52"/>
      <c r="Q57" s="25"/>
      <c r="R57" s="23"/>
    </row>
    <row r="58" spans="2:18">
      <c r="B58" s="22"/>
      <c r="C58" s="25"/>
      <c r="D58" s="51"/>
      <c r="E58" s="25"/>
      <c r="F58" s="25"/>
      <c r="G58" s="25"/>
      <c r="H58" s="52"/>
      <c r="I58" s="25"/>
      <c r="J58" s="51"/>
      <c r="K58" s="25"/>
      <c r="L58" s="25"/>
      <c r="M58" s="25"/>
      <c r="N58" s="25"/>
      <c r="O58" s="25"/>
      <c r="P58" s="52"/>
      <c r="Q58" s="25"/>
      <c r="R58" s="23"/>
    </row>
    <row r="59" spans="2:18" s="1" customFormat="1" ht="15">
      <c r="B59" s="33"/>
      <c r="C59" s="34"/>
      <c r="D59" s="53" t="s">
        <v>53</v>
      </c>
      <c r="E59" s="54"/>
      <c r="F59" s="54"/>
      <c r="G59" s="55" t="s">
        <v>54</v>
      </c>
      <c r="H59" s="56"/>
      <c r="I59" s="34"/>
      <c r="J59" s="53" t="s">
        <v>53</v>
      </c>
      <c r="K59" s="54"/>
      <c r="L59" s="54"/>
      <c r="M59" s="54"/>
      <c r="N59" s="55" t="s">
        <v>54</v>
      </c>
      <c r="O59" s="54"/>
      <c r="P59" s="56"/>
      <c r="Q59" s="34"/>
      <c r="R59" s="35"/>
    </row>
    <row r="60" spans="2:18">
      <c r="B60" s="22"/>
      <c r="C60" s="25"/>
      <c r="D60" s="25"/>
      <c r="E60" s="25"/>
      <c r="F60" s="25"/>
      <c r="G60" s="25"/>
      <c r="H60" s="25"/>
      <c r="I60" s="25"/>
      <c r="J60" s="25"/>
      <c r="K60" s="25"/>
      <c r="L60" s="25"/>
      <c r="M60" s="25"/>
      <c r="N60" s="25"/>
      <c r="O60" s="25"/>
      <c r="P60" s="25"/>
      <c r="Q60" s="25"/>
      <c r="R60" s="23"/>
    </row>
    <row r="61" spans="2:18" s="1" customFormat="1" ht="15">
      <c r="B61" s="33"/>
      <c r="C61" s="34"/>
      <c r="D61" s="48" t="s">
        <v>55</v>
      </c>
      <c r="E61" s="49"/>
      <c r="F61" s="49"/>
      <c r="G61" s="49"/>
      <c r="H61" s="50"/>
      <c r="I61" s="34"/>
      <c r="J61" s="48" t="s">
        <v>56</v>
      </c>
      <c r="K61" s="49"/>
      <c r="L61" s="49"/>
      <c r="M61" s="49"/>
      <c r="N61" s="49"/>
      <c r="O61" s="49"/>
      <c r="P61" s="50"/>
      <c r="Q61" s="34"/>
      <c r="R61" s="35"/>
    </row>
    <row r="62" spans="2:18">
      <c r="B62" s="22"/>
      <c r="C62" s="25"/>
      <c r="D62" s="51"/>
      <c r="E62" s="25"/>
      <c r="F62" s="25"/>
      <c r="G62" s="25"/>
      <c r="H62" s="52"/>
      <c r="I62" s="25"/>
      <c r="J62" s="51"/>
      <c r="K62" s="25"/>
      <c r="L62" s="25"/>
      <c r="M62" s="25"/>
      <c r="N62" s="25"/>
      <c r="O62" s="25"/>
      <c r="P62" s="52"/>
      <c r="Q62" s="25"/>
      <c r="R62" s="23"/>
    </row>
    <row r="63" spans="2:18">
      <c r="B63" s="22"/>
      <c r="C63" s="25"/>
      <c r="D63" s="51"/>
      <c r="E63" s="25"/>
      <c r="F63" s="25"/>
      <c r="G63" s="25"/>
      <c r="H63" s="52"/>
      <c r="I63" s="25"/>
      <c r="J63" s="51"/>
      <c r="K63" s="25"/>
      <c r="L63" s="25"/>
      <c r="M63" s="25"/>
      <c r="N63" s="25"/>
      <c r="O63" s="25"/>
      <c r="P63" s="52"/>
      <c r="Q63" s="25"/>
      <c r="R63" s="23"/>
    </row>
    <row r="64" spans="2:18">
      <c r="B64" s="22"/>
      <c r="C64" s="25"/>
      <c r="D64" s="51"/>
      <c r="E64" s="25"/>
      <c r="F64" s="25"/>
      <c r="G64" s="25"/>
      <c r="H64" s="52"/>
      <c r="I64" s="25"/>
      <c r="J64" s="51"/>
      <c r="K64" s="25"/>
      <c r="L64" s="25"/>
      <c r="M64" s="25"/>
      <c r="N64" s="25"/>
      <c r="O64" s="25"/>
      <c r="P64" s="52"/>
      <c r="Q64" s="25"/>
      <c r="R64" s="23"/>
    </row>
    <row r="65" spans="2:18">
      <c r="B65" s="22"/>
      <c r="C65" s="25"/>
      <c r="D65" s="51"/>
      <c r="E65" s="25"/>
      <c r="F65" s="25"/>
      <c r="G65" s="25"/>
      <c r="H65" s="52"/>
      <c r="I65" s="25"/>
      <c r="J65" s="51"/>
      <c r="K65" s="25"/>
      <c r="L65" s="25"/>
      <c r="M65" s="25"/>
      <c r="N65" s="25"/>
      <c r="O65" s="25"/>
      <c r="P65" s="52"/>
      <c r="Q65" s="25"/>
      <c r="R65" s="23"/>
    </row>
    <row r="66" spans="2:18">
      <c r="B66" s="22"/>
      <c r="C66" s="25"/>
      <c r="D66" s="51"/>
      <c r="E66" s="25"/>
      <c r="F66" s="25"/>
      <c r="G66" s="25"/>
      <c r="H66" s="52"/>
      <c r="I66" s="25"/>
      <c r="J66" s="51"/>
      <c r="K66" s="25"/>
      <c r="L66" s="25"/>
      <c r="M66" s="25"/>
      <c r="N66" s="25"/>
      <c r="O66" s="25"/>
      <c r="P66" s="52"/>
      <c r="Q66" s="25"/>
      <c r="R66" s="23"/>
    </row>
    <row r="67" spans="2:18">
      <c r="B67" s="22"/>
      <c r="C67" s="25"/>
      <c r="D67" s="51"/>
      <c r="E67" s="25"/>
      <c r="F67" s="25"/>
      <c r="G67" s="25"/>
      <c r="H67" s="52"/>
      <c r="I67" s="25"/>
      <c r="J67" s="51"/>
      <c r="K67" s="25"/>
      <c r="L67" s="25"/>
      <c r="M67" s="25"/>
      <c r="N67" s="25"/>
      <c r="O67" s="25"/>
      <c r="P67" s="52"/>
      <c r="Q67" s="25"/>
      <c r="R67" s="23"/>
    </row>
    <row r="68" spans="2:18">
      <c r="B68" s="22"/>
      <c r="C68" s="25"/>
      <c r="D68" s="51"/>
      <c r="E68" s="25"/>
      <c r="F68" s="25"/>
      <c r="G68" s="25"/>
      <c r="H68" s="52"/>
      <c r="I68" s="25"/>
      <c r="J68" s="51"/>
      <c r="K68" s="25"/>
      <c r="L68" s="25"/>
      <c r="M68" s="25"/>
      <c r="N68" s="25"/>
      <c r="O68" s="25"/>
      <c r="P68" s="52"/>
      <c r="Q68" s="25"/>
      <c r="R68" s="23"/>
    </row>
    <row r="69" spans="2:18">
      <c r="B69" s="22"/>
      <c r="C69" s="25"/>
      <c r="D69" s="51"/>
      <c r="E69" s="25"/>
      <c r="F69" s="25"/>
      <c r="G69" s="25"/>
      <c r="H69" s="52"/>
      <c r="I69" s="25"/>
      <c r="J69" s="51"/>
      <c r="K69" s="25"/>
      <c r="L69" s="25"/>
      <c r="M69" s="25"/>
      <c r="N69" s="25"/>
      <c r="O69" s="25"/>
      <c r="P69" s="52"/>
      <c r="Q69" s="25"/>
      <c r="R69" s="23"/>
    </row>
    <row r="70" spans="2:18" s="1" customFormat="1" ht="15">
      <c r="B70" s="33"/>
      <c r="C70" s="34"/>
      <c r="D70" s="53" t="s">
        <v>53</v>
      </c>
      <c r="E70" s="54"/>
      <c r="F70" s="54"/>
      <c r="G70" s="55" t="s">
        <v>54</v>
      </c>
      <c r="H70" s="56"/>
      <c r="I70" s="34"/>
      <c r="J70" s="53" t="s">
        <v>53</v>
      </c>
      <c r="K70" s="54"/>
      <c r="L70" s="54"/>
      <c r="M70" s="54"/>
      <c r="N70" s="55" t="s">
        <v>54</v>
      </c>
      <c r="O70" s="54"/>
      <c r="P70" s="56"/>
      <c r="Q70" s="34"/>
      <c r="R70" s="35"/>
    </row>
    <row r="71" spans="2:18" s="1" customFormat="1" ht="14.45" customHeight="1">
      <c r="B71" s="57"/>
      <c r="C71" s="58"/>
      <c r="D71" s="58"/>
      <c r="E71" s="58"/>
      <c r="F71" s="58"/>
      <c r="G71" s="58"/>
      <c r="H71" s="58"/>
      <c r="I71" s="58"/>
      <c r="J71" s="58"/>
      <c r="K71" s="58"/>
      <c r="L71" s="58"/>
      <c r="M71" s="58"/>
      <c r="N71" s="58"/>
      <c r="O71" s="58"/>
      <c r="P71" s="58"/>
      <c r="Q71" s="58"/>
      <c r="R71" s="59"/>
    </row>
    <row r="75" spans="2:18" s="1" customFormat="1" ht="6.95" customHeight="1">
      <c r="B75" s="60"/>
      <c r="C75" s="61"/>
      <c r="D75" s="61"/>
      <c r="E75" s="61"/>
      <c r="F75" s="61"/>
      <c r="G75" s="61"/>
      <c r="H75" s="61"/>
      <c r="I75" s="61"/>
      <c r="J75" s="61"/>
      <c r="K75" s="61"/>
      <c r="L75" s="61"/>
      <c r="M75" s="61"/>
      <c r="N75" s="61"/>
      <c r="O75" s="61"/>
      <c r="P75" s="61"/>
      <c r="Q75" s="61"/>
      <c r="R75" s="62"/>
    </row>
    <row r="76" spans="2:18" s="1" customFormat="1" ht="36.950000000000003" customHeight="1">
      <c r="B76" s="33"/>
      <c r="C76" s="190" t="s">
        <v>108</v>
      </c>
      <c r="D76" s="191"/>
      <c r="E76" s="191"/>
      <c r="F76" s="191"/>
      <c r="G76" s="191"/>
      <c r="H76" s="191"/>
      <c r="I76" s="191"/>
      <c r="J76" s="191"/>
      <c r="K76" s="191"/>
      <c r="L76" s="191"/>
      <c r="M76" s="191"/>
      <c r="N76" s="191"/>
      <c r="O76" s="191"/>
      <c r="P76" s="191"/>
      <c r="Q76" s="191"/>
      <c r="R76" s="35"/>
    </row>
    <row r="77" spans="2:18" s="1" customFormat="1" ht="6.95" customHeight="1">
      <c r="B77" s="33"/>
      <c r="C77" s="34"/>
      <c r="D77" s="34"/>
      <c r="E77" s="34"/>
      <c r="F77" s="34"/>
      <c r="G77" s="34"/>
      <c r="H77" s="34"/>
      <c r="I77" s="34"/>
      <c r="J77" s="34"/>
      <c r="K77" s="34"/>
      <c r="L77" s="34"/>
      <c r="M77" s="34"/>
      <c r="N77" s="34"/>
      <c r="O77" s="34"/>
      <c r="P77" s="34"/>
      <c r="Q77" s="34"/>
      <c r="R77" s="35"/>
    </row>
    <row r="78" spans="2:18" s="1" customFormat="1" ht="30" customHeight="1">
      <c r="B78" s="33"/>
      <c r="C78" s="29" t="s">
        <v>17</v>
      </c>
      <c r="D78" s="34"/>
      <c r="E78" s="34"/>
      <c r="F78" s="227" t="str">
        <f>F6</f>
        <v>Výstavba detského ihriska na ulici Martina Lányiho, Kežmarok</v>
      </c>
      <c r="G78" s="228"/>
      <c r="H78" s="228"/>
      <c r="I78" s="228"/>
      <c r="J78" s="228"/>
      <c r="K78" s="228"/>
      <c r="L78" s="228"/>
      <c r="M78" s="228"/>
      <c r="N78" s="228"/>
      <c r="O78" s="228"/>
      <c r="P78" s="228"/>
      <c r="Q78" s="34"/>
      <c r="R78" s="35"/>
    </row>
    <row r="79" spans="2:18" s="1" customFormat="1" ht="36.950000000000003" customHeight="1">
      <c r="B79" s="33"/>
      <c r="C79" s="67" t="s">
        <v>105</v>
      </c>
      <c r="D79" s="34"/>
      <c r="E79" s="34"/>
      <c r="F79" s="192" t="str">
        <f>F7</f>
        <v>2018_04_08 - Výstavba detského ihriska na ulici Martina Lányiho, Kežmarok / dotácia + spolufinancovanie</v>
      </c>
      <c r="G79" s="229"/>
      <c r="H79" s="229"/>
      <c r="I79" s="229"/>
      <c r="J79" s="229"/>
      <c r="K79" s="229"/>
      <c r="L79" s="229"/>
      <c r="M79" s="229"/>
      <c r="N79" s="229"/>
      <c r="O79" s="229"/>
      <c r="P79" s="229"/>
      <c r="Q79" s="34"/>
      <c r="R79" s="35"/>
    </row>
    <row r="80" spans="2:18" s="1" customFormat="1" ht="6.95" customHeight="1">
      <c r="B80" s="33"/>
      <c r="C80" s="34"/>
      <c r="D80" s="34"/>
      <c r="E80" s="34"/>
      <c r="F80" s="34"/>
      <c r="G80" s="34"/>
      <c r="H80" s="34"/>
      <c r="I80" s="34"/>
      <c r="J80" s="34"/>
      <c r="K80" s="34"/>
      <c r="L80" s="34"/>
      <c r="M80" s="34"/>
      <c r="N80" s="34"/>
      <c r="O80" s="34"/>
      <c r="P80" s="34"/>
      <c r="Q80" s="34"/>
      <c r="R80" s="35"/>
    </row>
    <row r="81" spans="2:47" s="1" customFormat="1" ht="18" customHeight="1">
      <c r="B81" s="33"/>
      <c r="C81" s="29" t="s">
        <v>21</v>
      </c>
      <c r="D81" s="34"/>
      <c r="E81" s="34"/>
      <c r="F81" s="27" t="str">
        <f>F9</f>
        <v>Kežmarok</v>
      </c>
      <c r="G81" s="34"/>
      <c r="H81" s="34"/>
      <c r="I81" s="34"/>
      <c r="J81" s="34"/>
      <c r="K81" s="29" t="s">
        <v>23</v>
      </c>
      <c r="L81" s="34"/>
      <c r="M81" s="231">
        <f>IF(O9="","",O9)</f>
        <v>43241</v>
      </c>
      <c r="N81" s="231"/>
      <c r="O81" s="231"/>
      <c r="P81" s="231"/>
      <c r="Q81" s="34"/>
      <c r="R81" s="35"/>
    </row>
    <row r="82" spans="2:47" s="1" customFormat="1" ht="6.95" customHeight="1">
      <c r="B82" s="33"/>
      <c r="C82" s="34"/>
      <c r="D82" s="34"/>
      <c r="E82" s="34"/>
      <c r="F82" s="34"/>
      <c r="G82" s="34"/>
      <c r="H82" s="34"/>
      <c r="I82" s="34"/>
      <c r="J82" s="34"/>
      <c r="K82" s="34"/>
      <c r="L82" s="34"/>
      <c r="M82" s="34"/>
      <c r="N82" s="34"/>
      <c r="O82" s="34"/>
      <c r="P82" s="34"/>
      <c r="Q82" s="34"/>
      <c r="R82" s="35"/>
    </row>
    <row r="83" spans="2:47" s="1" customFormat="1" ht="15">
      <c r="B83" s="33"/>
      <c r="C83" s="29" t="s">
        <v>24</v>
      </c>
      <c r="D83" s="34"/>
      <c r="E83" s="34"/>
      <c r="F83" s="27" t="str">
        <f>E12</f>
        <v>Mesto Kežmarok</v>
      </c>
      <c r="G83" s="34"/>
      <c r="H83" s="34"/>
      <c r="I83" s="34"/>
      <c r="J83" s="34"/>
      <c r="K83" s="29" t="s">
        <v>31</v>
      </c>
      <c r="L83" s="34"/>
      <c r="M83" s="211" t="str">
        <f>E18</f>
        <v xml:space="preserve"> </v>
      </c>
      <c r="N83" s="211"/>
      <c r="O83" s="211"/>
      <c r="P83" s="211"/>
      <c r="Q83" s="211"/>
      <c r="R83" s="35"/>
    </row>
    <row r="84" spans="2:47" s="1" customFormat="1" ht="14.45" customHeight="1">
      <c r="B84" s="33"/>
      <c r="C84" s="29" t="s">
        <v>29</v>
      </c>
      <c r="D84" s="34"/>
      <c r="E84" s="34"/>
      <c r="F84" s="27" t="str">
        <f>IF(E15="","",E15)</f>
        <v>Vyplň údaj</v>
      </c>
      <c r="G84" s="34"/>
      <c r="H84" s="34"/>
      <c r="I84" s="34"/>
      <c r="J84" s="34"/>
      <c r="K84" s="29" t="s">
        <v>35</v>
      </c>
      <c r="L84" s="34"/>
      <c r="M84" s="211" t="str">
        <f>E21</f>
        <v>Ing. Martin Vitkaj</v>
      </c>
      <c r="N84" s="211"/>
      <c r="O84" s="211"/>
      <c r="P84" s="211"/>
      <c r="Q84" s="211"/>
      <c r="R84" s="35"/>
    </row>
    <row r="85" spans="2:47" s="1" customFormat="1" ht="10.35" customHeight="1">
      <c r="B85" s="33"/>
      <c r="C85" s="34"/>
      <c r="D85" s="34"/>
      <c r="E85" s="34"/>
      <c r="F85" s="34"/>
      <c r="G85" s="34"/>
      <c r="H85" s="34"/>
      <c r="I85" s="34"/>
      <c r="J85" s="34"/>
      <c r="K85" s="34"/>
      <c r="L85" s="34"/>
      <c r="M85" s="34"/>
      <c r="N85" s="34"/>
      <c r="O85" s="34"/>
      <c r="P85" s="34"/>
      <c r="Q85" s="34"/>
      <c r="R85" s="35"/>
    </row>
    <row r="86" spans="2:47" s="1" customFormat="1" ht="29.25" customHeight="1">
      <c r="B86" s="33"/>
      <c r="C86" s="261" t="s">
        <v>109</v>
      </c>
      <c r="D86" s="262"/>
      <c r="E86" s="262"/>
      <c r="F86" s="262"/>
      <c r="G86" s="262"/>
      <c r="H86" s="112"/>
      <c r="I86" s="112"/>
      <c r="J86" s="112"/>
      <c r="K86" s="112"/>
      <c r="L86" s="112"/>
      <c r="M86" s="112"/>
      <c r="N86" s="261" t="s">
        <v>110</v>
      </c>
      <c r="O86" s="262"/>
      <c r="P86" s="262"/>
      <c r="Q86" s="262"/>
      <c r="R86" s="35"/>
    </row>
    <row r="87" spans="2:47" s="1" customFormat="1" ht="10.35" customHeight="1">
      <c r="B87" s="33"/>
      <c r="C87" s="34"/>
      <c r="D87" s="34"/>
      <c r="E87" s="34"/>
      <c r="F87" s="34"/>
      <c r="G87" s="34"/>
      <c r="H87" s="34"/>
      <c r="I87" s="34"/>
      <c r="J87" s="34"/>
      <c r="K87" s="34"/>
      <c r="L87" s="34"/>
      <c r="M87" s="34"/>
      <c r="N87" s="34"/>
      <c r="O87" s="34"/>
      <c r="P87" s="34"/>
      <c r="Q87" s="34"/>
      <c r="R87" s="35"/>
    </row>
    <row r="88" spans="2:47" s="1" customFormat="1" ht="29.25" customHeight="1">
      <c r="B88" s="33"/>
      <c r="C88" s="120" t="s">
        <v>111</v>
      </c>
      <c r="D88" s="34"/>
      <c r="E88" s="34"/>
      <c r="F88" s="34"/>
      <c r="G88" s="34"/>
      <c r="H88" s="34"/>
      <c r="I88" s="34"/>
      <c r="J88" s="34"/>
      <c r="K88" s="34"/>
      <c r="L88" s="34"/>
      <c r="M88" s="34"/>
      <c r="N88" s="203">
        <f>N126</f>
        <v>0</v>
      </c>
      <c r="O88" s="257"/>
      <c r="P88" s="257"/>
      <c r="Q88" s="257"/>
      <c r="R88" s="35"/>
      <c r="AU88" s="18" t="s">
        <v>112</v>
      </c>
    </row>
    <row r="89" spans="2:47" s="6" customFormat="1" ht="24.95" customHeight="1">
      <c r="B89" s="121"/>
      <c r="C89" s="122"/>
      <c r="D89" s="123" t="s">
        <v>113</v>
      </c>
      <c r="E89" s="122"/>
      <c r="F89" s="122"/>
      <c r="G89" s="122"/>
      <c r="H89" s="122"/>
      <c r="I89" s="122"/>
      <c r="J89" s="122"/>
      <c r="K89" s="122"/>
      <c r="L89" s="122"/>
      <c r="M89" s="122"/>
      <c r="N89" s="255">
        <f>N127</f>
        <v>0</v>
      </c>
      <c r="O89" s="256"/>
      <c r="P89" s="256"/>
      <c r="Q89" s="256"/>
      <c r="R89" s="124"/>
    </row>
    <row r="90" spans="2:47" s="7" customFormat="1" ht="19.899999999999999" customHeight="1">
      <c r="B90" s="125"/>
      <c r="C90" s="126"/>
      <c r="D90" s="100" t="s">
        <v>114</v>
      </c>
      <c r="E90" s="126"/>
      <c r="F90" s="126"/>
      <c r="G90" s="126"/>
      <c r="H90" s="126"/>
      <c r="I90" s="126"/>
      <c r="J90" s="126"/>
      <c r="K90" s="126"/>
      <c r="L90" s="126"/>
      <c r="M90" s="126"/>
      <c r="N90" s="188">
        <f>N128</f>
        <v>0</v>
      </c>
      <c r="O90" s="254"/>
      <c r="P90" s="254"/>
      <c r="Q90" s="254"/>
      <c r="R90" s="127"/>
    </row>
    <row r="91" spans="2:47" s="7" customFormat="1" ht="19.899999999999999" customHeight="1">
      <c r="B91" s="125"/>
      <c r="C91" s="126"/>
      <c r="D91" s="100" t="s">
        <v>115</v>
      </c>
      <c r="E91" s="126"/>
      <c r="F91" s="126"/>
      <c r="G91" s="126"/>
      <c r="H91" s="126"/>
      <c r="I91" s="126"/>
      <c r="J91" s="126"/>
      <c r="K91" s="126"/>
      <c r="L91" s="126"/>
      <c r="M91" s="126"/>
      <c r="N91" s="188">
        <f>N136</f>
        <v>0</v>
      </c>
      <c r="O91" s="254"/>
      <c r="P91" s="254"/>
      <c r="Q91" s="254"/>
      <c r="R91" s="127"/>
    </row>
    <row r="92" spans="2:47" s="7" customFormat="1" ht="19.899999999999999" customHeight="1">
      <c r="B92" s="125"/>
      <c r="C92" s="126"/>
      <c r="D92" s="100" t="s">
        <v>116</v>
      </c>
      <c r="E92" s="126"/>
      <c r="F92" s="126"/>
      <c r="G92" s="126"/>
      <c r="H92" s="126"/>
      <c r="I92" s="126"/>
      <c r="J92" s="126"/>
      <c r="K92" s="126"/>
      <c r="L92" s="126"/>
      <c r="M92" s="126"/>
      <c r="N92" s="188">
        <f>N138</f>
        <v>0</v>
      </c>
      <c r="O92" s="254"/>
      <c r="P92" s="254"/>
      <c r="Q92" s="254"/>
      <c r="R92" s="127"/>
    </row>
    <row r="93" spans="2:47" s="7" customFormat="1" ht="19.899999999999999" customHeight="1">
      <c r="B93" s="125"/>
      <c r="C93" s="126"/>
      <c r="D93" s="100" t="s">
        <v>245</v>
      </c>
      <c r="E93" s="126"/>
      <c r="F93" s="126"/>
      <c r="G93" s="126"/>
      <c r="H93" s="126"/>
      <c r="I93" s="126"/>
      <c r="J93" s="126"/>
      <c r="K93" s="126"/>
      <c r="L93" s="126"/>
      <c r="M93" s="126"/>
      <c r="N93" s="188">
        <f>N144</f>
        <v>0</v>
      </c>
      <c r="O93" s="254"/>
      <c r="P93" s="254"/>
      <c r="Q93" s="254"/>
      <c r="R93" s="127"/>
    </row>
    <row r="94" spans="2:47" s="6" customFormat="1" ht="24.95" customHeight="1">
      <c r="B94" s="121"/>
      <c r="C94" s="122"/>
      <c r="D94" s="123" t="s">
        <v>117</v>
      </c>
      <c r="E94" s="122"/>
      <c r="F94" s="122"/>
      <c r="G94" s="122"/>
      <c r="H94" s="122"/>
      <c r="I94" s="122"/>
      <c r="J94" s="122"/>
      <c r="K94" s="122"/>
      <c r="L94" s="122"/>
      <c r="M94" s="122"/>
      <c r="N94" s="255">
        <f>N146</f>
        <v>0</v>
      </c>
      <c r="O94" s="256"/>
      <c r="P94" s="256"/>
      <c r="Q94" s="256"/>
      <c r="R94" s="124"/>
    </row>
    <row r="95" spans="2:47" s="7" customFormat="1" ht="19.899999999999999" customHeight="1">
      <c r="B95" s="125"/>
      <c r="C95" s="126"/>
      <c r="D95" s="100" t="s">
        <v>118</v>
      </c>
      <c r="E95" s="126"/>
      <c r="F95" s="126"/>
      <c r="G95" s="126"/>
      <c r="H95" s="126"/>
      <c r="I95" s="126"/>
      <c r="J95" s="126"/>
      <c r="K95" s="126"/>
      <c r="L95" s="126"/>
      <c r="M95" s="126"/>
      <c r="N95" s="188">
        <f>N147</f>
        <v>0</v>
      </c>
      <c r="O95" s="254"/>
      <c r="P95" s="254"/>
      <c r="Q95" s="254"/>
      <c r="R95" s="127"/>
    </row>
    <row r="96" spans="2:47" s="7" customFormat="1" ht="19.899999999999999" customHeight="1">
      <c r="B96" s="125"/>
      <c r="C96" s="126"/>
      <c r="D96" s="100" t="s">
        <v>119</v>
      </c>
      <c r="E96" s="126"/>
      <c r="F96" s="126"/>
      <c r="G96" s="126"/>
      <c r="H96" s="126"/>
      <c r="I96" s="126"/>
      <c r="J96" s="126"/>
      <c r="K96" s="126"/>
      <c r="L96" s="126"/>
      <c r="M96" s="126"/>
      <c r="N96" s="188">
        <f>N154</f>
        <v>0</v>
      </c>
      <c r="O96" s="254"/>
      <c r="P96" s="254"/>
      <c r="Q96" s="254"/>
      <c r="R96" s="127"/>
    </row>
    <row r="97" spans="2:65" s="6" customFormat="1" ht="24.95" customHeight="1">
      <c r="B97" s="121"/>
      <c r="C97" s="122"/>
      <c r="D97" s="123" t="s">
        <v>120</v>
      </c>
      <c r="E97" s="122"/>
      <c r="F97" s="122"/>
      <c r="G97" s="122"/>
      <c r="H97" s="122"/>
      <c r="I97" s="122"/>
      <c r="J97" s="122"/>
      <c r="K97" s="122"/>
      <c r="L97" s="122"/>
      <c r="M97" s="122"/>
      <c r="N97" s="255">
        <f>N157</f>
        <v>0</v>
      </c>
      <c r="O97" s="256"/>
      <c r="P97" s="256"/>
      <c r="Q97" s="256"/>
      <c r="R97" s="124"/>
    </row>
    <row r="98" spans="2:65" s="7" customFormat="1" ht="19.899999999999999" customHeight="1">
      <c r="B98" s="125"/>
      <c r="C98" s="126"/>
      <c r="D98" s="100" t="s">
        <v>246</v>
      </c>
      <c r="E98" s="126"/>
      <c r="F98" s="126"/>
      <c r="G98" s="126"/>
      <c r="H98" s="126"/>
      <c r="I98" s="126"/>
      <c r="J98" s="126"/>
      <c r="K98" s="126"/>
      <c r="L98" s="126"/>
      <c r="M98" s="126"/>
      <c r="N98" s="188">
        <f>N159</f>
        <v>0</v>
      </c>
      <c r="O98" s="254"/>
      <c r="P98" s="254"/>
      <c r="Q98" s="254"/>
      <c r="R98" s="127"/>
    </row>
    <row r="99" spans="2:65" s="6" customFormat="1" ht="21.75" customHeight="1">
      <c r="B99" s="121"/>
      <c r="C99" s="122"/>
      <c r="D99" s="123" t="s">
        <v>121</v>
      </c>
      <c r="E99" s="122"/>
      <c r="F99" s="122"/>
      <c r="G99" s="122"/>
      <c r="H99" s="122"/>
      <c r="I99" s="122"/>
      <c r="J99" s="122"/>
      <c r="K99" s="122"/>
      <c r="L99" s="122"/>
      <c r="M99" s="122"/>
      <c r="N99" s="252">
        <f>N161</f>
        <v>0</v>
      </c>
      <c r="O99" s="256"/>
      <c r="P99" s="256"/>
      <c r="Q99" s="256"/>
      <c r="R99" s="124"/>
    </row>
    <row r="100" spans="2:65" s="1" customFormat="1" ht="21.75" customHeight="1">
      <c r="B100" s="33"/>
      <c r="C100" s="34"/>
      <c r="D100" s="34"/>
      <c r="E100" s="34"/>
      <c r="F100" s="34"/>
      <c r="G100" s="34"/>
      <c r="H100" s="34"/>
      <c r="I100" s="34"/>
      <c r="J100" s="34"/>
      <c r="K100" s="34"/>
      <c r="L100" s="34"/>
      <c r="M100" s="34"/>
      <c r="N100" s="34"/>
      <c r="O100" s="34"/>
      <c r="P100" s="34"/>
      <c r="Q100" s="34"/>
      <c r="R100" s="35"/>
    </row>
    <row r="101" spans="2:65" s="1" customFormat="1" ht="29.25" customHeight="1">
      <c r="B101" s="33"/>
      <c r="C101" s="120" t="s">
        <v>122</v>
      </c>
      <c r="D101" s="34"/>
      <c r="E101" s="34"/>
      <c r="F101" s="34"/>
      <c r="G101" s="34"/>
      <c r="H101" s="34"/>
      <c r="I101" s="34"/>
      <c r="J101" s="34"/>
      <c r="K101" s="34"/>
      <c r="L101" s="34"/>
      <c r="M101" s="34"/>
      <c r="N101" s="257">
        <f>ROUND(N102+N103+N104+N105+N106+N107,2)</f>
        <v>0</v>
      </c>
      <c r="O101" s="258"/>
      <c r="P101" s="258"/>
      <c r="Q101" s="258"/>
      <c r="R101" s="35"/>
      <c r="T101" s="128"/>
      <c r="U101" s="129" t="s">
        <v>41</v>
      </c>
    </row>
    <row r="102" spans="2:65" s="1" customFormat="1" ht="18" customHeight="1">
      <c r="B102" s="130"/>
      <c r="C102" s="131"/>
      <c r="D102" s="185" t="s">
        <v>123</v>
      </c>
      <c r="E102" s="259"/>
      <c r="F102" s="259"/>
      <c r="G102" s="259"/>
      <c r="H102" s="259"/>
      <c r="I102" s="131"/>
      <c r="J102" s="131"/>
      <c r="K102" s="131"/>
      <c r="L102" s="131"/>
      <c r="M102" s="131"/>
      <c r="N102" s="187">
        <f>ROUND(N88*T102,2)</f>
        <v>0</v>
      </c>
      <c r="O102" s="260"/>
      <c r="P102" s="260"/>
      <c r="Q102" s="260"/>
      <c r="R102" s="133"/>
      <c r="S102" s="134"/>
      <c r="T102" s="135"/>
      <c r="U102" s="136" t="s">
        <v>44</v>
      </c>
      <c r="V102" s="134"/>
      <c r="W102" s="134"/>
      <c r="X102" s="134"/>
      <c r="Y102" s="134"/>
      <c r="Z102" s="134"/>
      <c r="AA102" s="134"/>
      <c r="AB102" s="134"/>
      <c r="AC102" s="134"/>
      <c r="AD102" s="134"/>
      <c r="AE102" s="134"/>
      <c r="AF102" s="134"/>
      <c r="AG102" s="134"/>
      <c r="AH102" s="134"/>
      <c r="AI102" s="134"/>
      <c r="AJ102" s="134"/>
      <c r="AK102" s="134"/>
      <c r="AL102" s="134"/>
      <c r="AM102" s="134"/>
      <c r="AN102" s="134"/>
      <c r="AO102" s="134"/>
      <c r="AP102" s="134"/>
      <c r="AQ102" s="134"/>
      <c r="AR102" s="134"/>
      <c r="AS102" s="134"/>
      <c r="AT102" s="134"/>
      <c r="AU102" s="134"/>
      <c r="AV102" s="134"/>
      <c r="AW102" s="134"/>
      <c r="AX102" s="134"/>
      <c r="AY102" s="137" t="s">
        <v>124</v>
      </c>
      <c r="AZ102" s="134"/>
      <c r="BA102" s="134"/>
      <c r="BB102" s="134"/>
      <c r="BC102" s="134"/>
      <c r="BD102" s="134"/>
      <c r="BE102" s="138">
        <f t="shared" ref="BE102:BE107" si="0">IF(U102="základná",N102,0)</f>
        <v>0</v>
      </c>
      <c r="BF102" s="138">
        <f t="shared" ref="BF102:BF107" si="1">IF(U102="znížená",N102,0)</f>
        <v>0</v>
      </c>
      <c r="BG102" s="138">
        <f t="shared" ref="BG102:BG107" si="2">IF(U102="zákl. prenesená",N102,0)</f>
        <v>0</v>
      </c>
      <c r="BH102" s="138">
        <f t="shared" ref="BH102:BH107" si="3">IF(U102="zníž. prenesená",N102,0)</f>
        <v>0</v>
      </c>
      <c r="BI102" s="138">
        <f t="shared" ref="BI102:BI107" si="4">IF(U102="nulová",N102,0)</f>
        <v>0</v>
      </c>
      <c r="BJ102" s="137" t="s">
        <v>125</v>
      </c>
      <c r="BK102" s="134"/>
      <c r="BL102" s="134"/>
      <c r="BM102" s="134"/>
    </row>
    <row r="103" spans="2:65" s="1" customFormat="1" ht="18" customHeight="1">
      <c r="B103" s="130"/>
      <c r="C103" s="131"/>
      <c r="D103" s="185" t="s">
        <v>126</v>
      </c>
      <c r="E103" s="259"/>
      <c r="F103" s="259"/>
      <c r="G103" s="259"/>
      <c r="H103" s="259"/>
      <c r="I103" s="131"/>
      <c r="J103" s="131"/>
      <c r="K103" s="131"/>
      <c r="L103" s="131"/>
      <c r="M103" s="131"/>
      <c r="N103" s="187">
        <f>ROUND(N88*T103,2)</f>
        <v>0</v>
      </c>
      <c r="O103" s="260"/>
      <c r="P103" s="260"/>
      <c r="Q103" s="260"/>
      <c r="R103" s="133"/>
      <c r="S103" s="134"/>
      <c r="T103" s="135"/>
      <c r="U103" s="136" t="s">
        <v>44</v>
      </c>
      <c r="V103" s="134"/>
      <c r="W103" s="134"/>
      <c r="X103" s="134"/>
      <c r="Y103" s="134"/>
      <c r="Z103" s="134"/>
      <c r="AA103" s="134"/>
      <c r="AB103" s="134"/>
      <c r="AC103" s="134"/>
      <c r="AD103" s="134"/>
      <c r="AE103" s="134"/>
      <c r="AF103" s="134"/>
      <c r="AG103" s="134"/>
      <c r="AH103" s="134"/>
      <c r="AI103" s="134"/>
      <c r="AJ103" s="134"/>
      <c r="AK103" s="134"/>
      <c r="AL103" s="134"/>
      <c r="AM103" s="134"/>
      <c r="AN103" s="134"/>
      <c r="AO103" s="134"/>
      <c r="AP103" s="134"/>
      <c r="AQ103" s="134"/>
      <c r="AR103" s="134"/>
      <c r="AS103" s="134"/>
      <c r="AT103" s="134"/>
      <c r="AU103" s="134"/>
      <c r="AV103" s="134"/>
      <c r="AW103" s="134"/>
      <c r="AX103" s="134"/>
      <c r="AY103" s="137" t="s">
        <v>124</v>
      </c>
      <c r="AZ103" s="134"/>
      <c r="BA103" s="134"/>
      <c r="BB103" s="134"/>
      <c r="BC103" s="134"/>
      <c r="BD103" s="134"/>
      <c r="BE103" s="138">
        <f t="shared" si="0"/>
        <v>0</v>
      </c>
      <c r="BF103" s="138">
        <f t="shared" si="1"/>
        <v>0</v>
      </c>
      <c r="BG103" s="138">
        <f t="shared" si="2"/>
        <v>0</v>
      </c>
      <c r="BH103" s="138">
        <f t="shared" si="3"/>
        <v>0</v>
      </c>
      <c r="BI103" s="138">
        <f t="shared" si="4"/>
        <v>0</v>
      </c>
      <c r="BJ103" s="137" t="s">
        <v>125</v>
      </c>
      <c r="BK103" s="134"/>
      <c r="BL103" s="134"/>
      <c r="BM103" s="134"/>
    </row>
    <row r="104" spans="2:65" s="1" customFormat="1" ht="18" customHeight="1">
      <c r="B104" s="130"/>
      <c r="C104" s="131"/>
      <c r="D104" s="185" t="s">
        <v>127</v>
      </c>
      <c r="E104" s="259"/>
      <c r="F104" s="259"/>
      <c r="G104" s="259"/>
      <c r="H104" s="259"/>
      <c r="I104" s="131"/>
      <c r="J104" s="131"/>
      <c r="K104" s="131"/>
      <c r="L104" s="131"/>
      <c r="M104" s="131"/>
      <c r="N104" s="187">
        <f>ROUND(N88*T104,2)</f>
        <v>0</v>
      </c>
      <c r="O104" s="260"/>
      <c r="P104" s="260"/>
      <c r="Q104" s="260"/>
      <c r="R104" s="133"/>
      <c r="S104" s="134"/>
      <c r="T104" s="135"/>
      <c r="U104" s="136" t="s">
        <v>44</v>
      </c>
      <c r="V104" s="134"/>
      <c r="W104" s="134"/>
      <c r="X104" s="134"/>
      <c r="Y104" s="134"/>
      <c r="Z104" s="134"/>
      <c r="AA104" s="134"/>
      <c r="AB104" s="134"/>
      <c r="AC104" s="134"/>
      <c r="AD104" s="134"/>
      <c r="AE104" s="134"/>
      <c r="AF104" s="134"/>
      <c r="AG104" s="134"/>
      <c r="AH104" s="134"/>
      <c r="AI104" s="134"/>
      <c r="AJ104" s="134"/>
      <c r="AK104" s="134"/>
      <c r="AL104" s="134"/>
      <c r="AM104" s="134"/>
      <c r="AN104" s="134"/>
      <c r="AO104" s="134"/>
      <c r="AP104" s="134"/>
      <c r="AQ104" s="134"/>
      <c r="AR104" s="134"/>
      <c r="AS104" s="134"/>
      <c r="AT104" s="134"/>
      <c r="AU104" s="134"/>
      <c r="AV104" s="134"/>
      <c r="AW104" s="134"/>
      <c r="AX104" s="134"/>
      <c r="AY104" s="137" t="s">
        <v>124</v>
      </c>
      <c r="AZ104" s="134"/>
      <c r="BA104" s="134"/>
      <c r="BB104" s="134"/>
      <c r="BC104" s="134"/>
      <c r="BD104" s="134"/>
      <c r="BE104" s="138">
        <f t="shared" si="0"/>
        <v>0</v>
      </c>
      <c r="BF104" s="138">
        <f t="shared" si="1"/>
        <v>0</v>
      </c>
      <c r="BG104" s="138">
        <f t="shared" si="2"/>
        <v>0</v>
      </c>
      <c r="BH104" s="138">
        <f t="shared" si="3"/>
        <v>0</v>
      </c>
      <c r="BI104" s="138">
        <f t="shared" si="4"/>
        <v>0</v>
      </c>
      <c r="BJ104" s="137" t="s">
        <v>125</v>
      </c>
      <c r="BK104" s="134"/>
      <c r="BL104" s="134"/>
      <c r="BM104" s="134"/>
    </row>
    <row r="105" spans="2:65" s="1" customFormat="1" ht="18" customHeight="1">
      <c r="B105" s="130"/>
      <c r="C105" s="131"/>
      <c r="D105" s="185" t="s">
        <v>128</v>
      </c>
      <c r="E105" s="259"/>
      <c r="F105" s="259"/>
      <c r="G105" s="259"/>
      <c r="H105" s="259"/>
      <c r="I105" s="131"/>
      <c r="J105" s="131"/>
      <c r="K105" s="131"/>
      <c r="L105" s="131"/>
      <c r="M105" s="131"/>
      <c r="N105" s="187">
        <f>ROUND(N88*T105,2)</f>
        <v>0</v>
      </c>
      <c r="O105" s="260"/>
      <c r="P105" s="260"/>
      <c r="Q105" s="260"/>
      <c r="R105" s="133"/>
      <c r="S105" s="134"/>
      <c r="T105" s="135"/>
      <c r="U105" s="136" t="s">
        <v>44</v>
      </c>
      <c r="V105" s="134"/>
      <c r="W105" s="134"/>
      <c r="X105" s="134"/>
      <c r="Y105" s="134"/>
      <c r="Z105" s="134"/>
      <c r="AA105" s="134"/>
      <c r="AB105" s="134"/>
      <c r="AC105" s="134"/>
      <c r="AD105" s="134"/>
      <c r="AE105" s="134"/>
      <c r="AF105" s="134"/>
      <c r="AG105" s="134"/>
      <c r="AH105" s="134"/>
      <c r="AI105" s="134"/>
      <c r="AJ105" s="134"/>
      <c r="AK105" s="134"/>
      <c r="AL105" s="134"/>
      <c r="AM105" s="134"/>
      <c r="AN105" s="134"/>
      <c r="AO105" s="134"/>
      <c r="AP105" s="134"/>
      <c r="AQ105" s="134"/>
      <c r="AR105" s="134"/>
      <c r="AS105" s="134"/>
      <c r="AT105" s="134"/>
      <c r="AU105" s="134"/>
      <c r="AV105" s="134"/>
      <c r="AW105" s="134"/>
      <c r="AX105" s="134"/>
      <c r="AY105" s="137" t="s">
        <v>124</v>
      </c>
      <c r="AZ105" s="134"/>
      <c r="BA105" s="134"/>
      <c r="BB105" s="134"/>
      <c r="BC105" s="134"/>
      <c r="BD105" s="134"/>
      <c r="BE105" s="138">
        <f t="shared" si="0"/>
        <v>0</v>
      </c>
      <c r="BF105" s="138">
        <f t="shared" si="1"/>
        <v>0</v>
      </c>
      <c r="BG105" s="138">
        <f t="shared" si="2"/>
        <v>0</v>
      </c>
      <c r="BH105" s="138">
        <f t="shared" si="3"/>
        <v>0</v>
      </c>
      <c r="BI105" s="138">
        <f t="shared" si="4"/>
        <v>0</v>
      </c>
      <c r="BJ105" s="137" t="s">
        <v>125</v>
      </c>
      <c r="BK105" s="134"/>
      <c r="BL105" s="134"/>
      <c r="BM105" s="134"/>
    </row>
    <row r="106" spans="2:65" s="1" customFormat="1" ht="18" customHeight="1">
      <c r="B106" s="130"/>
      <c r="C106" s="131"/>
      <c r="D106" s="185" t="s">
        <v>129</v>
      </c>
      <c r="E106" s="259"/>
      <c r="F106" s="259"/>
      <c r="G106" s="259"/>
      <c r="H106" s="259"/>
      <c r="I106" s="131"/>
      <c r="J106" s="131"/>
      <c r="K106" s="131"/>
      <c r="L106" s="131"/>
      <c r="M106" s="131"/>
      <c r="N106" s="187">
        <f>ROUND(N88*T106,2)</f>
        <v>0</v>
      </c>
      <c r="O106" s="260"/>
      <c r="P106" s="260"/>
      <c r="Q106" s="260"/>
      <c r="R106" s="133"/>
      <c r="S106" s="134"/>
      <c r="T106" s="135"/>
      <c r="U106" s="136" t="s">
        <v>44</v>
      </c>
      <c r="V106" s="134"/>
      <c r="W106" s="134"/>
      <c r="X106" s="134"/>
      <c r="Y106" s="134"/>
      <c r="Z106" s="134"/>
      <c r="AA106" s="134"/>
      <c r="AB106" s="134"/>
      <c r="AC106" s="134"/>
      <c r="AD106" s="134"/>
      <c r="AE106" s="134"/>
      <c r="AF106" s="134"/>
      <c r="AG106" s="134"/>
      <c r="AH106" s="134"/>
      <c r="AI106" s="134"/>
      <c r="AJ106" s="134"/>
      <c r="AK106" s="134"/>
      <c r="AL106" s="134"/>
      <c r="AM106" s="134"/>
      <c r="AN106" s="134"/>
      <c r="AO106" s="134"/>
      <c r="AP106" s="134"/>
      <c r="AQ106" s="134"/>
      <c r="AR106" s="134"/>
      <c r="AS106" s="134"/>
      <c r="AT106" s="134"/>
      <c r="AU106" s="134"/>
      <c r="AV106" s="134"/>
      <c r="AW106" s="134"/>
      <c r="AX106" s="134"/>
      <c r="AY106" s="137" t="s">
        <v>124</v>
      </c>
      <c r="AZ106" s="134"/>
      <c r="BA106" s="134"/>
      <c r="BB106" s="134"/>
      <c r="BC106" s="134"/>
      <c r="BD106" s="134"/>
      <c r="BE106" s="138">
        <f t="shared" si="0"/>
        <v>0</v>
      </c>
      <c r="BF106" s="138">
        <f t="shared" si="1"/>
        <v>0</v>
      </c>
      <c r="BG106" s="138">
        <f t="shared" si="2"/>
        <v>0</v>
      </c>
      <c r="BH106" s="138">
        <f t="shared" si="3"/>
        <v>0</v>
      </c>
      <c r="BI106" s="138">
        <f t="shared" si="4"/>
        <v>0</v>
      </c>
      <c r="BJ106" s="137" t="s">
        <v>125</v>
      </c>
      <c r="BK106" s="134"/>
      <c r="BL106" s="134"/>
      <c r="BM106" s="134"/>
    </row>
    <row r="107" spans="2:65" s="1" customFormat="1" ht="18" customHeight="1">
      <c r="B107" s="130"/>
      <c r="C107" s="131"/>
      <c r="D107" s="132" t="s">
        <v>130</v>
      </c>
      <c r="E107" s="131"/>
      <c r="F107" s="131"/>
      <c r="G107" s="131"/>
      <c r="H107" s="131"/>
      <c r="I107" s="131"/>
      <c r="J107" s="131"/>
      <c r="K107" s="131"/>
      <c r="L107" s="131"/>
      <c r="M107" s="131"/>
      <c r="N107" s="187">
        <f>ROUND(N88*T107,2)</f>
        <v>0</v>
      </c>
      <c r="O107" s="260"/>
      <c r="P107" s="260"/>
      <c r="Q107" s="260"/>
      <c r="R107" s="133"/>
      <c r="S107" s="134"/>
      <c r="T107" s="139"/>
      <c r="U107" s="140" t="s">
        <v>44</v>
      </c>
      <c r="V107" s="134"/>
      <c r="W107" s="134"/>
      <c r="X107" s="134"/>
      <c r="Y107" s="134"/>
      <c r="Z107" s="134"/>
      <c r="AA107" s="134"/>
      <c r="AB107" s="134"/>
      <c r="AC107" s="134"/>
      <c r="AD107" s="134"/>
      <c r="AE107" s="134"/>
      <c r="AF107" s="134"/>
      <c r="AG107" s="134"/>
      <c r="AH107" s="134"/>
      <c r="AI107" s="134"/>
      <c r="AJ107" s="134"/>
      <c r="AK107" s="134"/>
      <c r="AL107" s="134"/>
      <c r="AM107" s="134"/>
      <c r="AN107" s="134"/>
      <c r="AO107" s="134"/>
      <c r="AP107" s="134"/>
      <c r="AQ107" s="134"/>
      <c r="AR107" s="134"/>
      <c r="AS107" s="134"/>
      <c r="AT107" s="134"/>
      <c r="AU107" s="134"/>
      <c r="AV107" s="134"/>
      <c r="AW107" s="134"/>
      <c r="AX107" s="134"/>
      <c r="AY107" s="137" t="s">
        <v>131</v>
      </c>
      <c r="AZ107" s="134"/>
      <c r="BA107" s="134"/>
      <c r="BB107" s="134"/>
      <c r="BC107" s="134"/>
      <c r="BD107" s="134"/>
      <c r="BE107" s="138">
        <f t="shared" si="0"/>
        <v>0</v>
      </c>
      <c r="BF107" s="138">
        <f t="shared" si="1"/>
        <v>0</v>
      </c>
      <c r="BG107" s="138">
        <f t="shared" si="2"/>
        <v>0</v>
      </c>
      <c r="BH107" s="138">
        <f t="shared" si="3"/>
        <v>0</v>
      </c>
      <c r="BI107" s="138">
        <f t="shared" si="4"/>
        <v>0</v>
      </c>
      <c r="BJ107" s="137" t="s">
        <v>125</v>
      </c>
      <c r="BK107" s="134"/>
      <c r="BL107" s="134"/>
      <c r="BM107" s="134"/>
    </row>
    <row r="108" spans="2:65" s="1" customFormat="1">
      <c r="B108" s="33"/>
      <c r="C108" s="34"/>
      <c r="D108" s="34"/>
      <c r="E108" s="34"/>
      <c r="F108" s="34"/>
      <c r="G108" s="34"/>
      <c r="H108" s="34"/>
      <c r="I108" s="34"/>
      <c r="J108" s="34"/>
      <c r="K108" s="34"/>
      <c r="L108" s="34"/>
      <c r="M108" s="34"/>
      <c r="N108" s="34"/>
      <c r="O108" s="34"/>
      <c r="P108" s="34"/>
      <c r="Q108" s="34"/>
      <c r="R108" s="35"/>
    </row>
    <row r="109" spans="2:65" s="1" customFormat="1" ht="29.25" customHeight="1">
      <c r="B109" s="33"/>
      <c r="C109" s="111" t="s">
        <v>98</v>
      </c>
      <c r="D109" s="112"/>
      <c r="E109" s="112"/>
      <c r="F109" s="112"/>
      <c r="G109" s="112"/>
      <c r="H109" s="112"/>
      <c r="I109" s="112"/>
      <c r="J109" s="112"/>
      <c r="K109" s="112"/>
      <c r="L109" s="204">
        <f>ROUND(SUM(N88+N101),2)</f>
        <v>0</v>
      </c>
      <c r="M109" s="204"/>
      <c r="N109" s="204"/>
      <c r="O109" s="204"/>
      <c r="P109" s="204"/>
      <c r="Q109" s="204"/>
      <c r="R109" s="35"/>
    </row>
    <row r="110" spans="2:65" s="1" customFormat="1" ht="6.95" customHeight="1">
      <c r="B110" s="57"/>
      <c r="C110" s="58"/>
      <c r="D110" s="58"/>
      <c r="E110" s="58"/>
      <c r="F110" s="58"/>
      <c r="G110" s="58"/>
      <c r="H110" s="58"/>
      <c r="I110" s="58"/>
      <c r="J110" s="58"/>
      <c r="K110" s="58"/>
      <c r="L110" s="58"/>
      <c r="M110" s="58"/>
      <c r="N110" s="58"/>
      <c r="O110" s="58"/>
      <c r="P110" s="58"/>
      <c r="Q110" s="58"/>
      <c r="R110" s="59"/>
    </row>
    <row r="114" spans="2:63" s="1" customFormat="1" ht="6.95" customHeight="1">
      <c r="B114" s="60"/>
      <c r="C114" s="61"/>
      <c r="D114" s="61"/>
      <c r="E114" s="61"/>
      <c r="F114" s="61"/>
      <c r="G114" s="61"/>
      <c r="H114" s="61"/>
      <c r="I114" s="61"/>
      <c r="J114" s="61"/>
      <c r="K114" s="61"/>
      <c r="L114" s="61"/>
      <c r="M114" s="61"/>
      <c r="N114" s="61"/>
      <c r="O114" s="61"/>
      <c r="P114" s="61"/>
      <c r="Q114" s="61"/>
      <c r="R114" s="62"/>
    </row>
    <row r="115" spans="2:63" s="1" customFormat="1" ht="36.950000000000003" customHeight="1">
      <c r="B115" s="33"/>
      <c r="C115" s="190" t="s">
        <v>132</v>
      </c>
      <c r="D115" s="229"/>
      <c r="E115" s="229"/>
      <c r="F115" s="229"/>
      <c r="G115" s="229"/>
      <c r="H115" s="229"/>
      <c r="I115" s="229"/>
      <c r="J115" s="229"/>
      <c r="K115" s="229"/>
      <c r="L115" s="229"/>
      <c r="M115" s="229"/>
      <c r="N115" s="229"/>
      <c r="O115" s="229"/>
      <c r="P115" s="229"/>
      <c r="Q115" s="229"/>
      <c r="R115" s="35"/>
    </row>
    <row r="116" spans="2:63" s="1" customFormat="1" ht="6.95" customHeight="1">
      <c r="B116" s="33"/>
      <c r="C116" s="34"/>
      <c r="D116" s="34"/>
      <c r="E116" s="34"/>
      <c r="F116" s="34"/>
      <c r="G116" s="34"/>
      <c r="H116" s="34"/>
      <c r="I116" s="34"/>
      <c r="J116" s="34"/>
      <c r="K116" s="34"/>
      <c r="L116" s="34"/>
      <c r="M116" s="34"/>
      <c r="N116" s="34"/>
      <c r="O116" s="34"/>
      <c r="P116" s="34"/>
      <c r="Q116" s="34"/>
      <c r="R116" s="35"/>
    </row>
    <row r="117" spans="2:63" s="1" customFormat="1" ht="30" customHeight="1">
      <c r="B117" s="33"/>
      <c r="C117" s="29" t="s">
        <v>17</v>
      </c>
      <c r="D117" s="34"/>
      <c r="E117" s="34"/>
      <c r="F117" s="227" t="str">
        <f>F6</f>
        <v>Výstavba detského ihriska na ulici Martina Lányiho, Kežmarok</v>
      </c>
      <c r="G117" s="228"/>
      <c r="H117" s="228"/>
      <c r="I117" s="228"/>
      <c r="J117" s="228"/>
      <c r="K117" s="228"/>
      <c r="L117" s="228"/>
      <c r="M117" s="228"/>
      <c r="N117" s="228"/>
      <c r="O117" s="228"/>
      <c r="P117" s="228"/>
      <c r="Q117" s="34"/>
      <c r="R117" s="35"/>
    </row>
    <row r="118" spans="2:63" s="1" customFormat="1" ht="36.950000000000003" customHeight="1">
      <c r="B118" s="33"/>
      <c r="C118" s="67" t="s">
        <v>105</v>
      </c>
      <c r="D118" s="34"/>
      <c r="E118" s="34"/>
      <c r="F118" s="192" t="str">
        <f>F7</f>
        <v>2018_04_08 - Výstavba detského ihriska na ulici Martina Lányiho, Kežmarok / dotácia + spolufinancovanie</v>
      </c>
      <c r="G118" s="229"/>
      <c r="H118" s="229"/>
      <c r="I118" s="229"/>
      <c r="J118" s="229"/>
      <c r="K118" s="229"/>
      <c r="L118" s="229"/>
      <c r="M118" s="229"/>
      <c r="N118" s="229"/>
      <c r="O118" s="229"/>
      <c r="P118" s="229"/>
      <c r="Q118" s="34"/>
      <c r="R118" s="35"/>
    </row>
    <row r="119" spans="2:63" s="1" customFormat="1" ht="6.95" customHeight="1">
      <c r="B119" s="33"/>
      <c r="C119" s="34"/>
      <c r="D119" s="34"/>
      <c r="E119" s="34"/>
      <c r="F119" s="34"/>
      <c r="G119" s="34"/>
      <c r="H119" s="34"/>
      <c r="I119" s="34"/>
      <c r="J119" s="34"/>
      <c r="K119" s="34"/>
      <c r="L119" s="34"/>
      <c r="M119" s="34"/>
      <c r="N119" s="34"/>
      <c r="O119" s="34"/>
      <c r="P119" s="34"/>
      <c r="Q119" s="34"/>
      <c r="R119" s="35"/>
    </row>
    <row r="120" spans="2:63" s="1" customFormat="1" ht="18" customHeight="1">
      <c r="B120" s="33"/>
      <c r="C120" s="29" t="s">
        <v>21</v>
      </c>
      <c r="D120" s="34"/>
      <c r="E120" s="34"/>
      <c r="F120" s="27" t="str">
        <f>F9</f>
        <v>Kežmarok</v>
      </c>
      <c r="G120" s="34"/>
      <c r="H120" s="34"/>
      <c r="I120" s="34"/>
      <c r="J120" s="34"/>
      <c r="K120" s="29" t="s">
        <v>23</v>
      </c>
      <c r="L120" s="34"/>
      <c r="M120" s="231">
        <f>IF(O9="","",O9)</f>
        <v>43241</v>
      </c>
      <c r="N120" s="231"/>
      <c r="O120" s="231"/>
      <c r="P120" s="231"/>
      <c r="Q120" s="34"/>
      <c r="R120" s="35"/>
    </row>
    <row r="121" spans="2:63" s="1" customFormat="1" ht="6.95" customHeight="1">
      <c r="B121" s="33"/>
      <c r="C121" s="34"/>
      <c r="D121" s="34"/>
      <c r="E121" s="34"/>
      <c r="F121" s="34"/>
      <c r="G121" s="34"/>
      <c r="H121" s="34"/>
      <c r="I121" s="34"/>
      <c r="J121" s="34"/>
      <c r="K121" s="34"/>
      <c r="L121" s="34"/>
      <c r="M121" s="34"/>
      <c r="N121" s="34"/>
      <c r="O121" s="34"/>
      <c r="P121" s="34"/>
      <c r="Q121" s="34"/>
      <c r="R121" s="35"/>
    </row>
    <row r="122" spans="2:63" s="1" customFormat="1" ht="15">
      <c r="B122" s="33"/>
      <c r="C122" s="29" t="s">
        <v>24</v>
      </c>
      <c r="D122" s="34"/>
      <c r="E122" s="34"/>
      <c r="F122" s="27" t="str">
        <f>E12</f>
        <v>Mesto Kežmarok</v>
      </c>
      <c r="G122" s="34"/>
      <c r="H122" s="34"/>
      <c r="I122" s="34"/>
      <c r="J122" s="34"/>
      <c r="K122" s="29" t="s">
        <v>31</v>
      </c>
      <c r="L122" s="34"/>
      <c r="M122" s="211" t="str">
        <f>E18</f>
        <v xml:space="preserve"> </v>
      </c>
      <c r="N122" s="211"/>
      <c r="O122" s="211"/>
      <c r="P122" s="211"/>
      <c r="Q122" s="211"/>
      <c r="R122" s="35"/>
    </row>
    <row r="123" spans="2:63" s="1" customFormat="1" ht="14.45" customHeight="1">
      <c r="B123" s="33"/>
      <c r="C123" s="29" t="s">
        <v>29</v>
      </c>
      <c r="D123" s="34"/>
      <c r="E123" s="34"/>
      <c r="F123" s="27" t="str">
        <f>IF(E15="","",E15)</f>
        <v>Vyplň údaj</v>
      </c>
      <c r="G123" s="34"/>
      <c r="H123" s="34"/>
      <c r="I123" s="34"/>
      <c r="J123" s="34"/>
      <c r="K123" s="29" t="s">
        <v>35</v>
      </c>
      <c r="L123" s="34"/>
      <c r="M123" s="211" t="str">
        <f>E21</f>
        <v>Ing. Martin Vitkaj</v>
      </c>
      <c r="N123" s="211"/>
      <c r="O123" s="211"/>
      <c r="P123" s="211"/>
      <c r="Q123" s="211"/>
      <c r="R123" s="35"/>
    </row>
    <row r="124" spans="2:63" s="1" customFormat="1" ht="10.35" customHeight="1">
      <c r="B124" s="33"/>
      <c r="C124" s="34"/>
      <c r="D124" s="34"/>
      <c r="E124" s="34"/>
      <c r="F124" s="34"/>
      <c r="G124" s="34"/>
      <c r="H124" s="34"/>
      <c r="I124" s="34"/>
      <c r="J124" s="34"/>
      <c r="K124" s="34"/>
      <c r="L124" s="34"/>
      <c r="M124" s="34"/>
      <c r="N124" s="34"/>
      <c r="O124" s="34"/>
      <c r="P124" s="34"/>
      <c r="Q124" s="34"/>
      <c r="R124" s="35"/>
    </row>
    <row r="125" spans="2:63" s="8" customFormat="1" ht="29.25" customHeight="1">
      <c r="B125" s="141"/>
      <c r="C125" s="142" t="s">
        <v>133</v>
      </c>
      <c r="D125" s="143" t="s">
        <v>134</v>
      </c>
      <c r="E125" s="143" t="s">
        <v>59</v>
      </c>
      <c r="F125" s="248" t="s">
        <v>135</v>
      </c>
      <c r="G125" s="248"/>
      <c r="H125" s="248"/>
      <c r="I125" s="248"/>
      <c r="J125" s="143" t="s">
        <v>136</v>
      </c>
      <c r="K125" s="143" t="s">
        <v>137</v>
      </c>
      <c r="L125" s="248" t="s">
        <v>138</v>
      </c>
      <c r="M125" s="248"/>
      <c r="N125" s="248" t="s">
        <v>110</v>
      </c>
      <c r="O125" s="248"/>
      <c r="P125" s="248"/>
      <c r="Q125" s="249"/>
      <c r="R125" s="144"/>
      <c r="T125" s="74" t="s">
        <v>139</v>
      </c>
      <c r="U125" s="75" t="s">
        <v>41</v>
      </c>
      <c r="V125" s="75" t="s">
        <v>140</v>
      </c>
      <c r="W125" s="75" t="s">
        <v>141</v>
      </c>
      <c r="X125" s="75" t="s">
        <v>142</v>
      </c>
      <c r="Y125" s="75" t="s">
        <v>143</v>
      </c>
      <c r="Z125" s="75" t="s">
        <v>144</v>
      </c>
      <c r="AA125" s="76" t="s">
        <v>145</v>
      </c>
    </row>
    <row r="126" spans="2:63" s="1" customFormat="1" ht="29.25" customHeight="1">
      <c r="B126" s="33"/>
      <c r="C126" s="78" t="s">
        <v>107</v>
      </c>
      <c r="D126" s="34"/>
      <c r="E126" s="34"/>
      <c r="F126" s="34"/>
      <c r="G126" s="34"/>
      <c r="H126" s="34"/>
      <c r="I126" s="34"/>
      <c r="J126" s="34"/>
      <c r="K126" s="34"/>
      <c r="L126" s="34"/>
      <c r="M126" s="34"/>
      <c r="N126" s="250">
        <f>BK126</f>
        <v>0</v>
      </c>
      <c r="O126" s="251"/>
      <c r="P126" s="251"/>
      <c r="Q126" s="251"/>
      <c r="R126" s="35"/>
      <c r="T126" s="77"/>
      <c r="U126" s="49"/>
      <c r="V126" s="49"/>
      <c r="W126" s="145">
        <f>W127+W146+W157+W161</f>
        <v>0</v>
      </c>
      <c r="X126" s="49"/>
      <c r="Y126" s="145">
        <f>Y127+Y146+Y157+Y161</f>
        <v>44.284219</v>
      </c>
      <c r="Z126" s="49"/>
      <c r="AA126" s="146">
        <f>AA127+AA146+AA157+AA161</f>
        <v>0</v>
      </c>
      <c r="AT126" s="18" t="s">
        <v>76</v>
      </c>
      <c r="AU126" s="18" t="s">
        <v>112</v>
      </c>
      <c r="BK126" s="147">
        <f>BK127+BK146+BK157+BK161</f>
        <v>0</v>
      </c>
    </row>
    <row r="127" spans="2:63" s="9" customFormat="1" ht="37.35" customHeight="1">
      <c r="B127" s="148"/>
      <c r="C127" s="149"/>
      <c r="D127" s="150" t="s">
        <v>113</v>
      </c>
      <c r="E127" s="150"/>
      <c r="F127" s="150"/>
      <c r="G127" s="150"/>
      <c r="H127" s="150"/>
      <c r="I127" s="150"/>
      <c r="J127" s="150"/>
      <c r="K127" s="150"/>
      <c r="L127" s="150"/>
      <c r="M127" s="150"/>
      <c r="N127" s="252">
        <f>BK127</f>
        <v>0</v>
      </c>
      <c r="O127" s="253"/>
      <c r="P127" s="253"/>
      <c r="Q127" s="253"/>
      <c r="R127" s="151"/>
      <c r="T127" s="152"/>
      <c r="U127" s="149"/>
      <c r="V127" s="149"/>
      <c r="W127" s="153">
        <f>W128+W136+W138+W144</f>
        <v>0</v>
      </c>
      <c r="X127" s="149"/>
      <c r="Y127" s="153">
        <f>Y128+Y136+Y138+Y144</f>
        <v>44.150907199999999</v>
      </c>
      <c r="Z127" s="149"/>
      <c r="AA127" s="154">
        <f>AA128+AA136+AA138+AA144</f>
        <v>0</v>
      </c>
      <c r="AR127" s="155" t="s">
        <v>85</v>
      </c>
      <c r="AT127" s="156" t="s">
        <v>76</v>
      </c>
      <c r="AU127" s="156" t="s">
        <v>77</v>
      </c>
      <c r="AY127" s="155" t="s">
        <v>146</v>
      </c>
      <c r="BK127" s="157">
        <f>BK128+BK136+BK138+BK144</f>
        <v>0</v>
      </c>
    </row>
    <row r="128" spans="2:63" s="9" customFormat="1" ht="19.899999999999999" customHeight="1">
      <c r="B128" s="148"/>
      <c r="C128" s="149"/>
      <c r="D128" s="158" t="s">
        <v>114</v>
      </c>
      <c r="E128" s="158"/>
      <c r="F128" s="158"/>
      <c r="G128" s="158"/>
      <c r="H128" s="158"/>
      <c r="I128" s="158"/>
      <c r="J128" s="158"/>
      <c r="K128" s="158"/>
      <c r="L128" s="158"/>
      <c r="M128" s="158"/>
      <c r="N128" s="246">
        <f>BK128</f>
        <v>0</v>
      </c>
      <c r="O128" s="247"/>
      <c r="P128" s="247"/>
      <c r="Q128" s="247"/>
      <c r="R128" s="151"/>
      <c r="T128" s="152"/>
      <c r="U128" s="149"/>
      <c r="V128" s="149"/>
      <c r="W128" s="153">
        <f>SUM(W129:W135)</f>
        <v>0</v>
      </c>
      <c r="X128" s="149"/>
      <c r="Y128" s="153">
        <f>SUM(Y129:Y135)</f>
        <v>1.5640000000000001E-3</v>
      </c>
      <c r="Z128" s="149"/>
      <c r="AA128" s="154">
        <f>SUM(AA129:AA135)</f>
        <v>0</v>
      </c>
      <c r="AR128" s="155" t="s">
        <v>85</v>
      </c>
      <c r="AT128" s="156" t="s">
        <v>76</v>
      </c>
      <c r="AU128" s="156" t="s">
        <v>85</v>
      </c>
      <c r="AY128" s="155" t="s">
        <v>146</v>
      </c>
      <c r="BK128" s="157">
        <f>SUM(BK129:BK135)</f>
        <v>0</v>
      </c>
    </row>
    <row r="129" spans="2:65" s="1" customFormat="1" ht="25.5" customHeight="1">
      <c r="B129" s="130"/>
      <c r="C129" s="159" t="s">
        <v>85</v>
      </c>
      <c r="D129" s="159" t="s">
        <v>147</v>
      </c>
      <c r="E129" s="160" t="s">
        <v>148</v>
      </c>
      <c r="F129" s="239" t="s">
        <v>149</v>
      </c>
      <c r="G129" s="239"/>
      <c r="H129" s="239"/>
      <c r="I129" s="239"/>
      <c r="J129" s="161" t="s">
        <v>150</v>
      </c>
      <c r="K129" s="162">
        <v>16.047999999999998</v>
      </c>
      <c r="L129" s="245">
        <v>0</v>
      </c>
      <c r="M129" s="245"/>
      <c r="N129" s="235">
        <f t="shared" ref="N129:N135" si="5">ROUND(L129*K129,3)</f>
        <v>0</v>
      </c>
      <c r="O129" s="235"/>
      <c r="P129" s="235"/>
      <c r="Q129" s="235"/>
      <c r="R129" s="133"/>
      <c r="T129" s="164" t="s">
        <v>5</v>
      </c>
      <c r="U129" s="42" t="s">
        <v>44</v>
      </c>
      <c r="V129" s="34"/>
      <c r="W129" s="165">
        <f t="shared" ref="W129:W135" si="6">V129*K129</f>
        <v>0</v>
      </c>
      <c r="X129" s="165">
        <v>0</v>
      </c>
      <c r="Y129" s="165">
        <f t="shared" ref="Y129:Y135" si="7">X129*K129</f>
        <v>0</v>
      </c>
      <c r="Z129" s="165">
        <v>0</v>
      </c>
      <c r="AA129" s="166">
        <f t="shared" ref="AA129:AA135" si="8">Z129*K129</f>
        <v>0</v>
      </c>
      <c r="AR129" s="18" t="s">
        <v>151</v>
      </c>
      <c r="AT129" s="18" t="s">
        <v>147</v>
      </c>
      <c r="AU129" s="18" t="s">
        <v>125</v>
      </c>
      <c r="AY129" s="18" t="s">
        <v>146</v>
      </c>
      <c r="BE129" s="104">
        <f t="shared" ref="BE129:BE135" si="9">IF(U129="základná",N129,0)</f>
        <v>0</v>
      </c>
      <c r="BF129" s="104">
        <f t="shared" ref="BF129:BF135" si="10">IF(U129="znížená",N129,0)</f>
        <v>0</v>
      </c>
      <c r="BG129" s="104">
        <f t="shared" ref="BG129:BG135" si="11">IF(U129="zákl. prenesená",N129,0)</f>
        <v>0</v>
      </c>
      <c r="BH129" s="104">
        <f t="shared" ref="BH129:BH135" si="12">IF(U129="zníž. prenesená",N129,0)</f>
        <v>0</v>
      </c>
      <c r="BI129" s="104">
        <f t="shared" ref="BI129:BI135" si="13">IF(U129="nulová",N129,0)</f>
        <v>0</v>
      </c>
      <c r="BJ129" s="18" t="s">
        <v>125</v>
      </c>
      <c r="BK129" s="167">
        <f t="shared" ref="BK129:BK135" si="14">ROUND(L129*K129,3)</f>
        <v>0</v>
      </c>
      <c r="BL129" s="18" t="s">
        <v>151</v>
      </c>
      <c r="BM129" s="18" t="s">
        <v>247</v>
      </c>
    </row>
    <row r="130" spans="2:65" s="1" customFormat="1" ht="25.5" customHeight="1">
      <c r="B130" s="130"/>
      <c r="C130" s="159" t="s">
        <v>125</v>
      </c>
      <c r="D130" s="159" t="s">
        <v>147</v>
      </c>
      <c r="E130" s="160" t="s">
        <v>153</v>
      </c>
      <c r="F130" s="239" t="s">
        <v>154</v>
      </c>
      <c r="G130" s="239"/>
      <c r="H130" s="239"/>
      <c r="I130" s="239"/>
      <c r="J130" s="161" t="s">
        <v>150</v>
      </c>
      <c r="K130" s="162">
        <v>16.047999999999998</v>
      </c>
      <c r="L130" s="245">
        <v>0</v>
      </c>
      <c r="M130" s="245"/>
      <c r="N130" s="235">
        <f t="shared" si="5"/>
        <v>0</v>
      </c>
      <c r="O130" s="235"/>
      <c r="P130" s="235"/>
      <c r="Q130" s="235"/>
      <c r="R130" s="133"/>
      <c r="T130" s="164" t="s">
        <v>5</v>
      </c>
      <c r="U130" s="42" t="s">
        <v>44</v>
      </c>
      <c r="V130" s="34"/>
      <c r="W130" s="165">
        <f t="shared" si="6"/>
        <v>0</v>
      </c>
      <c r="X130" s="165">
        <v>0</v>
      </c>
      <c r="Y130" s="165">
        <f t="shared" si="7"/>
        <v>0</v>
      </c>
      <c r="Z130" s="165">
        <v>0</v>
      </c>
      <c r="AA130" s="166">
        <f t="shared" si="8"/>
        <v>0</v>
      </c>
      <c r="AR130" s="18" t="s">
        <v>151</v>
      </c>
      <c r="AT130" s="18" t="s">
        <v>147</v>
      </c>
      <c r="AU130" s="18" t="s">
        <v>125</v>
      </c>
      <c r="AY130" s="18" t="s">
        <v>146</v>
      </c>
      <c r="BE130" s="104">
        <f t="shared" si="9"/>
        <v>0</v>
      </c>
      <c r="BF130" s="104">
        <f t="shared" si="10"/>
        <v>0</v>
      </c>
      <c r="BG130" s="104">
        <f t="shared" si="11"/>
        <v>0</v>
      </c>
      <c r="BH130" s="104">
        <f t="shared" si="12"/>
        <v>0</v>
      </c>
      <c r="BI130" s="104">
        <f t="shared" si="13"/>
        <v>0</v>
      </c>
      <c r="BJ130" s="18" t="s">
        <v>125</v>
      </c>
      <c r="BK130" s="167">
        <f t="shared" si="14"/>
        <v>0</v>
      </c>
      <c r="BL130" s="18" t="s">
        <v>151</v>
      </c>
      <c r="BM130" s="18" t="s">
        <v>248</v>
      </c>
    </row>
    <row r="131" spans="2:65" s="1" customFormat="1" ht="25.5" customHeight="1">
      <c r="B131" s="130"/>
      <c r="C131" s="159" t="s">
        <v>156</v>
      </c>
      <c r="D131" s="159" t="s">
        <v>147</v>
      </c>
      <c r="E131" s="160" t="s">
        <v>157</v>
      </c>
      <c r="F131" s="239" t="s">
        <v>158</v>
      </c>
      <c r="G131" s="239"/>
      <c r="H131" s="239"/>
      <c r="I131" s="239"/>
      <c r="J131" s="161" t="s">
        <v>150</v>
      </c>
      <c r="K131" s="162">
        <v>16.047999999999998</v>
      </c>
      <c r="L131" s="245">
        <v>0</v>
      </c>
      <c r="M131" s="245"/>
      <c r="N131" s="235">
        <f t="shared" si="5"/>
        <v>0</v>
      </c>
      <c r="O131" s="235"/>
      <c r="P131" s="235"/>
      <c r="Q131" s="235"/>
      <c r="R131" s="133"/>
      <c r="T131" s="164" t="s">
        <v>5</v>
      </c>
      <c r="U131" s="42" t="s">
        <v>44</v>
      </c>
      <c r="V131" s="34"/>
      <c r="W131" s="165">
        <f t="shared" si="6"/>
        <v>0</v>
      </c>
      <c r="X131" s="165">
        <v>0</v>
      </c>
      <c r="Y131" s="165">
        <f t="shared" si="7"/>
        <v>0</v>
      </c>
      <c r="Z131" s="165">
        <v>0</v>
      </c>
      <c r="AA131" s="166">
        <f t="shared" si="8"/>
        <v>0</v>
      </c>
      <c r="AR131" s="18" t="s">
        <v>151</v>
      </c>
      <c r="AT131" s="18" t="s">
        <v>147</v>
      </c>
      <c r="AU131" s="18" t="s">
        <v>125</v>
      </c>
      <c r="AY131" s="18" t="s">
        <v>146</v>
      </c>
      <c r="BE131" s="104">
        <f t="shared" si="9"/>
        <v>0</v>
      </c>
      <c r="BF131" s="104">
        <f t="shared" si="10"/>
        <v>0</v>
      </c>
      <c r="BG131" s="104">
        <f t="shared" si="11"/>
        <v>0</v>
      </c>
      <c r="BH131" s="104">
        <f t="shared" si="12"/>
        <v>0</v>
      </c>
      <c r="BI131" s="104">
        <f t="shared" si="13"/>
        <v>0</v>
      </c>
      <c r="BJ131" s="18" t="s">
        <v>125</v>
      </c>
      <c r="BK131" s="167">
        <f t="shared" si="14"/>
        <v>0</v>
      </c>
      <c r="BL131" s="18" t="s">
        <v>151</v>
      </c>
      <c r="BM131" s="18" t="s">
        <v>249</v>
      </c>
    </row>
    <row r="132" spans="2:65" s="1" customFormat="1" ht="25.5" customHeight="1">
      <c r="B132" s="130"/>
      <c r="C132" s="159" t="s">
        <v>151</v>
      </c>
      <c r="D132" s="159" t="s">
        <v>147</v>
      </c>
      <c r="E132" s="160" t="s">
        <v>250</v>
      </c>
      <c r="F132" s="239" t="s">
        <v>251</v>
      </c>
      <c r="G132" s="239"/>
      <c r="H132" s="239"/>
      <c r="I132" s="239"/>
      <c r="J132" s="161" t="s">
        <v>162</v>
      </c>
      <c r="K132" s="162">
        <v>50.6</v>
      </c>
      <c r="L132" s="245">
        <v>0</v>
      </c>
      <c r="M132" s="245"/>
      <c r="N132" s="235">
        <f t="shared" si="5"/>
        <v>0</v>
      </c>
      <c r="O132" s="235"/>
      <c r="P132" s="235"/>
      <c r="Q132" s="235"/>
      <c r="R132" s="133"/>
      <c r="T132" s="164" t="s">
        <v>5</v>
      </c>
      <c r="U132" s="42" t="s">
        <v>44</v>
      </c>
      <c r="V132" s="34"/>
      <c r="W132" s="165">
        <f t="shared" si="6"/>
        <v>0</v>
      </c>
      <c r="X132" s="165">
        <v>0</v>
      </c>
      <c r="Y132" s="165">
        <f t="shared" si="7"/>
        <v>0</v>
      </c>
      <c r="Z132" s="165">
        <v>0</v>
      </c>
      <c r="AA132" s="166">
        <f t="shared" si="8"/>
        <v>0</v>
      </c>
      <c r="AR132" s="18" t="s">
        <v>151</v>
      </c>
      <c r="AT132" s="18" t="s">
        <v>147</v>
      </c>
      <c r="AU132" s="18" t="s">
        <v>125</v>
      </c>
      <c r="AY132" s="18" t="s">
        <v>146</v>
      </c>
      <c r="BE132" s="104">
        <f t="shared" si="9"/>
        <v>0</v>
      </c>
      <c r="BF132" s="104">
        <f t="shared" si="10"/>
        <v>0</v>
      </c>
      <c r="BG132" s="104">
        <f t="shared" si="11"/>
        <v>0</v>
      </c>
      <c r="BH132" s="104">
        <f t="shared" si="12"/>
        <v>0</v>
      </c>
      <c r="BI132" s="104">
        <f t="shared" si="13"/>
        <v>0</v>
      </c>
      <c r="BJ132" s="18" t="s">
        <v>125</v>
      </c>
      <c r="BK132" s="167">
        <f t="shared" si="14"/>
        <v>0</v>
      </c>
      <c r="BL132" s="18" t="s">
        <v>151</v>
      </c>
      <c r="BM132" s="18" t="s">
        <v>252</v>
      </c>
    </row>
    <row r="133" spans="2:65" s="1" customFormat="1" ht="16.5" customHeight="1">
      <c r="B133" s="130"/>
      <c r="C133" s="168" t="s">
        <v>164</v>
      </c>
      <c r="D133" s="168" t="s">
        <v>192</v>
      </c>
      <c r="E133" s="169" t="s">
        <v>253</v>
      </c>
      <c r="F133" s="238" t="s">
        <v>254</v>
      </c>
      <c r="G133" s="238"/>
      <c r="H133" s="238"/>
      <c r="I133" s="238"/>
      <c r="J133" s="170" t="s">
        <v>255</v>
      </c>
      <c r="K133" s="171">
        <v>1.5640000000000001</v>
      </c>
      <c r="L133" s="241">
        <v>0</v>
      </c>
      <c r="M133" s="241"/>
      <c r="N133" s="242">
        <f t="shared" si="5"/>
        <v>0</v>
      </c>
      <c r="O133" s="235"/>
      <c r="P133" s="235"/>
      <c r="Q133" s="235"/>
      <c r="R133" s="133"/>
      <c r="T133" s="164" t="s">
        <v>5</v>
      </c>
      <c r="U133" s="42" t="s">
        <v>44</v>
      </c>
      <c r="V133" s="34"/>
      <c r="W133" s="165">
        <f t="shared" si="6"/>
        <v>0</v>
      </c>
      <c r="X133" s="165">
        <v>1E-3</v>
      </c>
      <c r="Y133" s="165">
        <f t="shared" si="7"/>
        <v>1.5640000000000001E-3</v>
      </c>
      <c r="Z133" s="165">
        <v>0</v>
      </c>
      <c r="AA133" s="166">
        <f t="shared" si="8"/>
        <v>0</v>
      </c>
      <c r="AR133" s="18" t="s">
        <v>177</v>
      </c>
      <c r="AT133" s="18" t="s">
        <v>192</v>
      </c>
      <c r="AU133" s="18" t="s">
        <v>125</v>
      </c>
      <c r="AY133" s="18" t="s">
        <v>146</v>
      </c>
      <c r="BE133" s="104">
        <f t="shared" si="9"/>
        <v>0</v>
      </c>
      <c r="BF133" s="104">
        <f t="shared" si="10"/>
        <v>0</v>
      </c>
      <c r="BG133" s="104">
        <f t="shared" si="11"/>
        <v>0</v>
      </c>
      <c r="BH133" s="104">
        <f t="shared" si="12"/>
        <v>0</v>
      </c>
      <c r="BI133" s="104">
        <f t="shared" si="13"/>
        <v>0</v>
      </c>
      <c r="BJ133" s="18" t="s">
        <v>125</v>
      </c>
      <c r="BK133" s="167">
        <f t="shared" si="14"/>
        <v>0</v>
      </c>
      <c r="BL133" s="18" t="s">
        <v>151</v>
      </c>
      <c r="BM133" s="18" t="s">
        <v>256</v>
      </c>
    </row>
    <row r="134" spans="2:65" s="1" customFormat="1" ht="25.5" customHeight="1">
      <c r="B134" s="130"/>
      <c r="C134" s="159" t="s">
        <v>168</v>
      </c>
      <c r="D134" s="159" t="s">
        <v>147</v>
      </c>
      <c r="E134" s="160" t="s">
        <v>257</v>
      </c>
      <c r="F134" s="239" t="s">
        <v>258</v>
      </c>
      <c r="G134" s="239"/>
      <c r="H134" s="239"/>
      <c r="I134" s="239"/>
      <c r="J134" s="161" t="s">
        <v>162</v>
      </c>
      <c r="K134" s="162">
        <v>50.6</v>
      </c>
      <c r="L134" s="245">
        <v>0</v>
      </c>
      <c r="M134" s="245"/>
      <c r="N134" s="235">
        <f t="shared" si="5"/>
        <v>0</v>
      </c>
      <c r="O134" s="235"/>
      <c r="P134" s="235"/>
      <c r="Q134" s="235"/>
      <c r="R134" s="133"/>
      <c r="T134" s="164" t="s">
        <v>5</v>
      </c>
      <c r="U134" s="42" t="s">
        <v>44</v>
      </c>
      <c r="V134" s="34"/>
      <c r="W134" s="165">
        <f t="shared" si="6"/>
        <v>0</v>
      </c>
      <c r="X134" s="165">
        <v>0</v>
      </c>
      <c r="Y134" s="165">
        <f t="shared" si="7"/>
        <v>0</v>
      </c>
      <c r="Z134" s="165">
        <v>0</v>
      </c>
      <c r="AA134" s="166">
        <f t="shared" si="8"/>
        <v>0</v>
      </c>
      <c r="AR134" s="18" t="s">
        <v>151</v>
      </c>
      <c r="AT134" s="18" t="s">
        <v>147</v>
      </c>
      <c r="AU134" s="18" t="s">
        <v>125</v>
      </c>
      <c r="AY134" s="18" t="s">
        <v>146</v>
      </c>
      <c r="BE134" s="104">
        <f t="shared" si="9"/>
        <v>0</v>
      </c>
      <c r="BF134" s="104">
        <f t="shared" si="10"/>
        <v>0</v>
      </c>
      <c r="BG134" s="104">
        <f t="shared" si="11"/>
        <v>0</v>
      </c>
      <c r="BH134" s="104">
        <f t="shared" si="12"/>
        <v>0</v>
      </c>
      <c r="BI134" s="104">
        <f t="shared" si="13"/>
        <v>0</v>
      </c>
      <c r="BJ134" s="18" t="s">
        <v>125</v>
      </c>
      <c r="BK134" s="167">
        <f t="shared" si="14"/>
        <v>0</v>
      </c>
      <c r="BL134" s="18" t="s">
        <v>151</v>
      </c>
      <c r="BM134" s="18" t="s">
        <v>259</v>
      </c>
    </row>
    <row r="135" spans="2:65" s="1" customFormat="1" ht="25.5" customHeight="1">
      <c r="B135" s="130"/>
      <c r="C135" s="159" t="s">
        <v>172</v>
      </c>
      <c r="D135" s="159" t="s">
        <v>147</v>
      </c>
      <c r="E135" s="160" t="s">
        <v>260</v>
      </c>
      <c r="F135" s="239" t="s">
        <v>261</v>
      </c>
      <c r="G135" s="239"/>
      <c r="H135" s="239"/>
      <c r="I135" s="239"/>
      <c r="J135" s="161" t="s">
        <v>162</v>
      </c>
      <c r="K135" s="162">
        <v>50.6</v>
      </c>
      <c r="L135" s="245">
        <v>0</v>
      </c>
      <c r="M135" s="245"/>
      <c r="N135" s="235">
        <f t="shared" si="5"/>
        <v>0</v>
      </c>
      <c r="O135" s="235"/>
      <c r="P135" s="235"/>
      <c r="Q135" s="235"/>
      <c r="R135" s="133"/>
      <c r="T135" s="164" t="s">
        <v>5</v>
      </c>
      <c r="U135" s="42" t="s">
        <v>44</v>
      </c>
      <c r="V135" s="34"/>
      <c r="W135" s="165">
        <f t="shared" si="6"/>
        <v>0</v>
      </c>
      <c r="X135" s="165">
        <v>0</v>
      </c>
      <c r="Y135" s="165">
        <f t="shared" si="7"/>
        <v>0</v>
      </c>
      <c r="Z135" s="165">
        <v>0</v>
      </c>
      <c r="AA135" s="166">
        <f t="shared" si="8"/>
        <v>0</v>
      </c>
      <c r="AR135" s="18" t="s">
        <v>151</v>
      </c>
      <c r="AT135" s="18" t="s">
        <v>147</v>
      </c>
      <c r="AU135" s="18" t="s">
        <v>125</v>
      </c>
      <c r="AY135" s="18" t="s">
        <v>146</v>
      </c>
      <c r="BE135" s="104">
        <f t="shared" si="9"/>
        <v>0</v>
      </c>
      <c r="BF135" s="104">
        <f t="shared" si="10"/>
        <v>0</v>
      </c>
      <c r="BG135" s="104">
        <f t="shared" si="11"/>
        <v>0</v>
      </c>
      <c r="BH135" s="104">
        <f t="shared" si="12"/>
        <v>0</v>
      </c>
      <c r="BI135" s="104">
        <f t="shared" si="13"/>
        <v>0</v>
      </c>
      <c r="BJ135" s="18" t="s">
        <v>125</v>
      </c>
      <c r="BK135" s="167">
        <f t="shared" si="14"/>
        <v>0</v>
      </c>
      <c r="BL135" s="18" t="s">
        <v>151</v>
      </c>
      <c r="BM135" s="18" t="s">
        <v>262</v>
      </c>
    </row>
    <row r="136" spans="2:65" s="9" customFormat="1" ht="29.85" customHeight="1">
      <c r="B136" s="148"/>
      <c r="C136" s="149"/>
      <c r="D136" s="158" t="s">
        <v>115</v>
      </c>
      <c r="E136" s="158"/>
      <c r="F136" s="158"/>
      <c r="G136" s="158"/>
      <c r="H136" s="158"/>
      <c r="I136" s="158"/>
      <c r="J136" s="158"/>
      <c r="K136" s="158"/>
      <c r="L136" s="158"/>
      <c r="M136" s="158"/>
      <c r="N136" s="236">
        <f>BK136</f>
        <v>0</v>
      </c>
      <c r="O136" s="237"/>
      <c r="P136" s="237"/>
      <c r="Q136" s="237"/>
      <c r="R136" s="151"/>
      <c r="T136" s="152"/>
      <c r="U136" s="149"/>
      <c r="V136" s="149"/>
      <c r="W136" s="153">
        <f>W137</f>
        <v>0</v>
      </c>
      <c r="X136" s="149"/>
      <c r="Y136" s="153">
        <f>Y137</f>
        <v>0</v>
      </c>
      <c r="Z136" s="149"/>
      <c r="AA136" s="154">
        <f>AA137</f>
        <v>0</v>
      </c>
      <c r="AR136" s="155" t="s">
        <v>85</v>
      </c>
      <c r="AT136" s="156" t="s">
        <v>76</v>
      </c>
      <c r="AU136" s="156" t="s">
        <v>85</v>
      </c>
      <c r="AY136" s="155" t="s">
        <v>146</v>
      </c>
      <c r="BK136" s="157">
        <f>BK137</f>
        <v>0</v>
      </c>
    </row>
    <row r="137" spans="2:65" s="1" customFormat="1" ht="38.25" customHeight="1">
      <c r="B137" s="130"/>
      <c r="C137" s="159" t="s">
        <v>177</v>
      </c>
      <c r="D137" s="159" t="s">
        <v>147</v>
      </c>
      <c r="E137" s="160" t="s">
        <v>160</v>
      </c>
      <c r="F137" s="239" t="s">
        <v>161</v>
      </c>
      <c r="G137" s="239"/>
      <c r="H137" s="239"/>
      <c r="I137" s="239"/>
      <c r="J137" s="161" t="s">
        <v>162</v>
      </c>
      <c r="K137" s="162">
        <v>80.239999999999995</v>
      </c>
      <c r="L137" s="245">
        <v>0</v>
      </c>
      <c r="M137" s="245"/>
      <c r="N137" s="235">
        <f>ROUND(L137*K137,3)</f>
        <v>0</v>
      </c>
      <c r="O137" s="235"/>
      <c r="P137" s="235"/>
      <c r="Q137" s="235"/>
      <c r="R137" s="133"/>
      <c r="T137" s="164" t="s">
        <v>5</v>
      </c>
      <c r="U137" s="42" t="s">
        <v>44</v>
      </c>
      <c r="V137" s="34"/>
      <c r="W137" s="165">
        <f>V137*K137</f>
        <v>0</v>
      </c>
      <c r="X137" s="165">
        <v>0</v>
      </c>
      <c r="Y137" s="165">
        <f>X137*K137</f>
        <v>0</v>
      </c>
      <c r="Z137" s="165">
        <v>0</v>
      </c>
      <c r="AA137" s="166">
        <f>Z137*K137</f>
        <v>0</v>
      </c>
      <c r="AR137" s="18" t="s">
        <v>151</v>
      </c>
      <c r="AT137" s="18" t="s">
        <v>147</v>
      </c>
      <c r="AU137" s="18" t="s">
        <v>125</v>
      </c>
      <c r="AY137" s="18" t="s">
        <v>146</v>
      </c>
      <c r="BE137" s="104">
        <f>IF(U137="základná",N137,0)</f>
        <v>0</v>
      </c>
      <c r="BF137" s="104">
        <f>IF(U137="znížená",N137,0)</f>
        <v>0</v>
      </c>
      <c r="BG137" s="104">
        <f>IF(U137="zákl. prenesená",N137,0)</f>
        <v>0</v>
      </c>
      <c r="BH137" s="104">
        <f>IF(U137="zníž. prenesená",N137,0)</f>
        <v>0</v>
      </c>
      <c r="BI137" s="104">
        <f>IF(U137="nulová",N137,0)</f>
        <v>0</v>
      </c>
      <c r="BJ137" s="18" t="s">
        <v>125</v>
      </c>
      <c r="BK137" s="167">
        <f>ROUND(L137*K137,3)</f>
        <v>0</v>
      </c>
      <c r="BL137" s="18" t="s">
        <v>151</v>
      </c>
      <c r="BM137" s="18" t="s">
        <v>263</v>
      </c>
    </row>
    <row r="138" spans="2:65" s="9" customFormat="1" ht="29.85" customHeight="1">
      <c r="B138" s="148"/>
      <c r="C138" s="149"/>
      <c r="D138" s="158" t="s">
        <v>116</v>
      </c>
      <c r="E138" s="158"/>
      <c r="F138" s="158"/>
      <c r="G138" s="158"/>
      <c r="H138" s="158"/>
      <c r="I138" s="158"/>
      <c r="J138" s="158"/>
      <c r="K138" s="158"/>
      <c r="L138" s="158"/>
      <c r="M138" s="158"/>
      <c r="N138" s="236">
        <f>BK138</f>
        <v>0</v>
      </c>
      <c r="O138" s="237"/>
      <c r="P138" s="237"/>
      <c r="Q138" s="237"/>
      <c r="R138" s="151"/>
      <c r="T138" s="152"/>
      <c r="U138" s="149"/>
      <c r="V138" s="149"/>
      <c r="W138" s="153">
        <f>SUM(W139:W143)</f>
        <v>0</v>
      </c>
      <c r="X138" s="149"/>
      <c r="Y138" s="153">
        <f>SUM(Y139:Y143)</f>
        <v>44.149343199999997</v>
      </c>
      <c r="Z138" s="149"/>
      <c r="AA138" s="154">
        <f>SUM(AA139:AA143)</f>
        <v>0</v>
      </c>
      <c r="AR138" s="155" t="s">
        <v>85</v>
      </c>
      <c r="AT138" s="156" t="s">
        <v>76</v>
      </c>
      <c r="AU138" s="156" t="s">
        <v>85</v>
      </c>
      <c r="AY138" s="155" t="s">
        <v>146</v>
      </c>
      <c r="BK138" s="157">
        <f>SUM(BK139:BK143)</f>
        <v>0</v>
      </c>
    </row>
    <row r="139" spans="2:65" s="1" customFormat="1" ht="38.25" customHeight="1">
      <c r="B139" s="130"/>
      <c r="C139" s="159" t="s">
        <v>181</v>
      </c>
      <c r="D139" s="159" t="s">
        <v>147</v>
      </c>
      <c r="E139" s="160" t="s">
        <v>165</v>
      </c>
      <c r="F139" s="239" t="s">
        <v>166</v>
      </c>
      <c r="G139" s="239"/>
      <c r="H139" s="239"/>
      <c r="I139" s="239"/>
      <c r="J139" s="161" t="s">
        <v>162</v>
      </c>
      <c r="K139" s="162">
        <v>80.239999999999995</v>
      </c>
      <c r="L139" s="245">
        <v>0</v>
      </c>
      <c r="M139" s="245"/>
      <c r="N139" s="235">
        <f>ROUND(L139*K139,3)</f>
        <v>0</v>
      </c>
      <c r="O139" s="235"/>
      <c r="P139" s="235"/>
      <c r="Q139" s="235"/>
      <c r="R139" s="133"/>
      <c r="T139" s="164" t="s">
        <v>5</v>
      </c>
      <c r="U139" s="42" t="s">
        <v>44</v>
      </c>
      <c r="V139" s="34"/>
      <c r="W139" s="165">
        <f>V139*K139</f>
        <v>0</v>
      </c>
      <c r="X139" s="165">
        <v>0.22239999999999999</v>
      </c>
      <c r="Y139" s="165">
        <f>X139*K139</f>
        <v>17.845375999999998</v>
      </c>
      <c r="Z139" s="165">
        <v>0</v>
      </c>
      <c r="AA139" s="166">
        <f>Z139*K139</f>
        <v>0</v>
      </c>
      <c r="AR139" s="18" t="s">
        <v>151</v>
      </c>
      <c r="AT139" s="18" t="s">
        <v>147</v>
      </c>
      <c r="AU139" s="18" t="s">
        <v>125</v>
      </c>
      <c r="AY139" s="18" t="s">
        <v>146</v>
      </c>
      <c r="BE139" s="104">
        <f>IF(U139="základná",N139,0)</f>
        <v>0</v>
      </c>
      <c r="BF139" s="104">
        <f>IF(U139="znížená",N139,0)</f>
        <v>0</v>
      </c>
      <c r="BG139" s="104">
        <f>IF(U139="zákl. prenesená",N139,0)</f>
        <v>0</v>
      </c>
      <c r="BH139" s="104">
        <f>IF(U139="zníž. prenesená",N139,0)</f>
        <v>0</v>
      </c>
      <c r="BI139" s="104">
        <f>IF(U139="nulová",N139,0)</f>
        <v>0</v>
      </c>
      <c r="BJ139" s="18" t="s">
        <v>125</v>
      </c>
      <c r="BK139" s="167">
        <f>ROUND(L139*K139,3)</f>
        <v>0</v>
      </c>
      <c r="BL139" s="18" t="s">
        <v>151</v>
      </c>
      <c r="BM139" s="18" t="s">
        <v>264</v>
      </c>
    </row>
    <row r="140" spans="2:65" s="1" customFormat="1" ht="25.5" customHeight="1">
      <c r="B140" s="130"/>
      <c r="C140" s="159" t="s">
        <v>185</v>
      </c>
      <c r="D140" s="159" t="s">
        <v>147</v>
      </c>
      <c r="E140" s="160" t="s">
        <v>169</v>
      </c>
      <c r="F140" s="239" t="s">
        <v>170</v>
      </c>
      <c r="G140" s="239"/>
      <c r="H140" s="239"/>
      <c r="I140" s="239"/>
      <c r="J140" s="161" t="s">
        <v>162</v>
      </c>
      <c r="K140" s="162">
        <v>80.239999999999995</v>
      </c>
      <c r="L140" s="245">
        <v>0</v>
      </c>
      <c r="M140" s="245"/>
      <c r="N140" s="235">
        <f>ROUND(L140*K140,3)</f>
        <v>0</v>
      </c>
      <c r="O140" s="235"/>
      <c r="P140" s="235"/>
      <c r="Q140" s="235"/>
      <c r="R140" s="133"/>
      <c r="T140" s="164" t="s">
        <v>5</v>
      </c>
      <c r="U140" s="42" t="s">
        <v>44</v>
      </c>
      <c r="V140" s="34"/>
      <c r="W140" s="165">
        <f>V140*K140</f>
        <v>0</v>
      </c>
      <c r="X140" s="165">
        <v>0.22789000000000001</v>
      </c>
      <c r="Y140" s="165">
        <f>X140*K140</f>
        <v>18.285893599999998</v>
      </c>
      <c r="Z140" s="165">
        <v>0</v>
      </c>
      <c r="AA140" s="166">
        <f>Z140*K140</f>
        <v>0</v>
      </c>
      <c r="AR140" s="18" t="s">
        <v>151</v>
      </c>
      <c r="AT140" s="18" t="s">
        <v>147</v>
      </c>
      <c r="AU140" s="18" t="s">
        <v>125</v>
      </c>
      <c r="AY140" s="18" t="s">
        <v>146</v>
      </c>
      <c r="BE140" s="104">
        <f>IF(U140="základná",N140,0)</f>
        <v>0</v>
      </c>
      <c r="BF140" s="104">
        <f>IF(U140="znížená",N140,0)</f>
        <v>0</v>
      </c>
      <c r="BG140" s="104">
        <f>IF(U140="zákl. prenesená",N140,0)</f>
        <v>0</v>
      </c>
      <c r="BH140" s="104">
        <f>IF(U140="zníž. prenesená",N140,0)</f>
        <v>0</v>
      </c>
      <c r="BI140" s="104">
        <f>IF(U140="nulová",N140,0)</f>
        <v>0</v>
      </c>
      <c r="BJ140" s="18" t="s">
        <v>125</v>
      </c>
      <c r="BK140" s="167">
        <f>ROUND(L140*K140,3)</f>
        <v>0</v>
      </c>
      <c r="BL140" s="18" t="s">
        <v>151</v>
      </c>
      <c r="BM140" s="18" t="s">
        <v>265</v>
      </c>
    </row>
    <row r="141" spans="2:65" s="1" customFormat="1" ht="38.25" customHeight="1">
      <c r="B141" s="130"/>
      <c r="C141" s="159" t="s">
        <v>191</v>
      </c>
      <c r="D141" s="159" t="s">
        <v>147</v>
      </c>
      <c r="E141" s="160" t="s">
        <v>173</v>
      </c>
      <c r="F141" s="239" t="s">
        <v>174</v>
      </c>
      <c r="G141" s="239"/>
      <c r="H141" s="239"/>
      <c r="I141" s="239"/>
      <c r="J141" s="161" t="s">
        <v>175</v>
      </c>
      <c r="K141" s="162">
        <v>0.24</v>
      </c>
      <c r="L141" s="245">
        <v>0</v>
      </c>
      <c r="M141" s="245"/>
      <c r="N141" s="235">
        <f>ROUND(L141*K141,3)</f>
        <v>0</v>
      </c>
      <c r="O141" s="235"/>
      <c r="P141" s="235"/>
      <c r="Q141" s="235"/>
      <c r="R141" s="133"/>
      <c r="T141" s="164" t="s">
        <v>5</v>
      </c>
      <c r="U141" s="42" t="s">
        <v>44</v>
      </c>
      <c r="V141" s="34"/>
      <c r="W141" s="165">
        <f>V141*K141</f>
        <v>0</v>
      </c>
      <c r="X141" s="165">
        <v>1.00864</v>
      </c>
      <c r="Y141" s="165">
        <f>X141*K141</f>
        <v>0.2420736</v>
      </c>
      <c r="Z141" s="165">
        <v>0</v>
      </c>
      <c r="AA141" s="166">
        <f>Z141*K141</f>
        <v>0</v>
      </c>
      <c r="AR141" s="18" t="s">
        <v>151</v>
      </c>
      <c r="AT141" s="18" t="s">
        <v>147</v>
      </c>
      <c r="AU141" s="18" t="s">
        <v>125</v>
      </c>
      <c r="AY141" s="18" t="s">
        <v>146</v>
      </c>
      <c r="BE141" s="104">
        <f>IF(U141="základná",N141,0)</f>
        <v>0</v>
      </c>
      <c r="BF141" s="104">
        <f>IF(U141="znížená",N141,0)</f>
        <v>0</v>
      </c>
      <c r="BG141" s="104">
        <f>IF(U141="zákl. prenesená",N141,0)</f>
        <v>0</v>
      </c>
      <c r="BH141" s="104">
        <f>IF(U141="zníž. prenesená",N141,0)</f>
        <v>0</v>
      </c>
      <c r="BI141" s="104">
        <f>IF(U141="nulová",N141,0)</f>
        <v>0</v>
      </c>
      <c r="BJ141" s="18" t="s">
        <v>125</v>
      </c>
      <c r="BK141" s="167">
        <f>ROUND(L141*K141,3)</f>
        <v>0</v>
      </c>
      <c r="BL141" s="18" t="s">
        <v>151</v>
      </c>
      <c r="BM141" s="18" t="s">
        <v>266</v>
      </c>
    </row>
    <row r="142" spans="2:65" s="1" customFormat="1" ht="25.5" customHeight="1">
      <c r="B142" s="130"/>
      <c r="C142" s="159" t="s">
        <v>197</v>
      </c>
      <c r="D142" s="159" t="s">
        <v>147</v>
      </c>
      <c r="E142" s="160" t="s">
        <v>267</v>
      </c>
      <c r="F142" s="239" t="s">
        <v>268</v>
      </c>
      <c r="G142" s="239"/>
      <c r="H142" s="239"/>
      <c r="I142" s="239"/>
      <c r="J142" s="161" t="s">
        <v>162</v>
      </c>
      <c r="K142" s="162">
        <v>30</v>
      </c>
      <c r="L142" s="245">
        <v>0</v>
      </c>
      <c r="M142" s="245"/>
      <c r="N142" s="235">
        <f>ROUND(L142*K142,3)</f>
        <v>0</v>
      </c>
      <c r="O142" s="235"/>
      <c r="P142" s="235"/>
      <c r="Q142" s="235"/>
      <c r="R142" s="133"/>
      <c r="T142" s="164" t="s">
        <v>5</v>
      </c>
      <c r="U142" s="42" t="s">
        <v>44</v>
      </c>
      <c r="V142" s="34"/>
      <c r="W142" s="165">
        <f>V142*K142</f>
        <v>0</v>
      </c>
      <c r="X142" s="165">
        <v>9.6000000000000002E-2</v>
      </c>
      <c r="Y142" s="165">
        <f>X142*K142</f>
        <v>2.88</v>
      </c>
      <c r="Z142" s="165">
        <v>0</v>
      </c>
      <c r="AA142" s="166">
        <f>Z142*K142</f>
        <v>0</v>
      </c>
      <c r="AR142" s="18" t="s">
        <v>151</v>
      </c>
      <c r="AT142" s="18" t="s">
        <v>147</v>
      </c>
      <c r="AU142" s="18" t="s">
        <v>125</v>
      </c>
      <c r="AY142" s="18" t="s">
        <v>146</v>
      </c>
      <c r="BE142" s="104">
        <f>IF(U142="základná",N142,0)</f>
        <v>0</v>
      </c>
      <c r="BF142" s="104">
        <f>IF(U142="znížená",N142,0)</f>
        <v>0</v>
      </c>
      <c r="BG142" s="104">
        <f>IF(U142="zákl. prenesená",N142,0)</f>
        <v>0</v>
      </c>
      <c r="BH142" s="104">
        <f>IF(U142="zníž. prenesená",N142,0)</f>
        <v>0</v>
      </c>
      <c r="BI142" s="104">
        <f>IF(U142="nulová",N142,0)</f>
        <v>0</v>
      </c>
      <c r="BJ142" s="18" t="s">
        <v>125</v>
      </c>
      <c r="BK142" s="167">
        <f>ROUND(L142*K142,3)</f>
        <v>0</v>
      </c>
      <c r="BL142" s="18" t="s">
        <v>151</v>
      </c>
      <c r="BM142" s="18" t="s">
        <v>269</v>
      </c>
    </row>
    <row r="143" spans="2:65" s="1" customFormat="1" ht="25.5" customHeight="1">
      <c r="B143" s="130"/>
      <c r="C143" s="159" t="s">
        <v>202</v>
      </c>
      <c r="D143" s="159" t="s">
        <v>147</v>
      </c>
      <c r="E143" s="160" t="s">
        <v>270</v>
      </c>
      <c r="F143" s="239" t="s">
        <v>271</v>
      </c>
      <c r="G143" s="239"/>
      <c r="H143" s="239"/>
      <c r="I143" s="239"/>
      <c r="J143" s="161" t="s">
        <v>162</v>
      </c>
      <c r="K143" s="162">
        <v>51</v>
      </c>
      <c r="L143" s="245">
        <v>0</v>
      </c>
      <c r="M143" s="245"/>
      <c r="N143" s="235">
        <f>ROUND(L143*K143,3)</f>
        <v>0</v>
      </c>
      <c r="O143" s="235"/>
      <c r="P143" s="235"/>
      <c r="Q143" s="235"/>
      <c r="R143" s="133"/>
      <c r="T143" s="164" t="s">
        <v>5</v>
      </c>
      <c r="U143" s="42" t="s">
        <v>44</v>
      </c>
      <c r="V143" s="34"/>
      <c r="W143" s="165">
        <f>V143*K143</f>
        <v>0</v>
      </c>
      <c r="X143" s="165">
        <v>9.6000000000000002E-2</v>
      </c>
      <c r="Y143" s="165">
        <f>X143*K143</f>
        <v>4.8959999999999999</v>
      </c>
      <c r="Z143" s="165">
        <v>0</v>
      </c>
      <c r="AA143" s="166">
        <f>Z143*K143</f>
        <v>0</v>
      </c>
      <c r="AR143" s="18" t="s">
        <v>151</v>
      </c>
      <c r="AT143" s="18" t="s">
        <v>147</v>
      </c>
      <c r="AU143" s="18" t="s">
        <v>125</v>
      </c>
      <c r="AY143" s="18" t="s">
        <v>146</v>
      </c>
      <c r="BE143" s="104">
        <f>IF(U143="základná",N143,0)</f>
        <v>0</v>
      </c>
      <c r="BF143" s="104">
        <f>IF(U143="znížená",N143,0)</f>
        <v>0</v>
      </c>
      <c r="BG143" s="104">
        <f>IF(U143="zákl. prenesená",N143,0)</f>
        <v>0</v>
      </c>
      <c r="BH143" s="104">
        <f>IF(U143="zníž. prenesená",N143,0)</f>
        <v>0</v>
      </c>
      <c r="BI143" s="104">
        <f>IF(U143="nulová",N143,0)</f>
        <v>0</v>
      </c>
      <c r="BJ143" s="18" t="s">
        <v>125</v>
      </c>
      <c r="BK143" s="167">
        <f>ROUND(L143*K143,3)</f>
        <v>0</v>
      </c>
      <c r="BL143" s="18" t="s">
        <v>151</v>
      </c>
      <c r="BM143" s="18" t="s">
        <v>272</v>
      </c>
    </row>
    <row r="144" spans="2:65" s="9" customFormat="1" ht="29.85" customHeight="1">
      <c r="B144" s="148"/>
      <c r="C144" s="149"/>
      <c r="D144" s="158" t="s">
        <v>245</v>
      </c>
      <c r="E144" s="158"/>
      <c r="F144" s="158"/>
      <c r="G144" s="158"/>
      <c r="H144" s="158"/>
      <c r="I144" s="158"/>
      <c r="J144" s="158"/>
      <c r="K144" s="158"/>
      <c r="L144" s="158"/>
      <c r="M144" s="158"/>
      <c r="N144" s="236">
        <f>BK144</f>
        <v>0</v>
      </c>
      <c r="O144" s="237"/>
      <c r="P144" s="237"/>
      <c r="Q144" s="237"/>
      <c r="R144" s="151"/>
      <c r="T144" s="152"/>
      <c r="U144" s="149"/>
      <c r="V144" s="149"/>
      <c r="W144" s="153">
        <f>W145</f>
        <v>0</v>
      </c>
      <c r="X144" s="149"/>
      <c r="Y144" s="153">
        <f>Y145</f>
        <v>0</v>
      </c>
      <c r="Z144" s="149"/>
      <c r="AA144" s="154">
        <f>AA145</f>
        <v>0</v>
      </c>
      <c r="AR144" s="155" t="s">
        <v>85</v>
      </c>
      <c r="AT144" s="156" t="s">
        <v>76</v>
      </c>
      <c r="AU144" s="156" t="s">
        <v>85</v>
      </c>
      <c r="AY144" s="155" t="s">
        <v>146</v>
      </c>
      <c r="BK144" s="157">
        <f>BK145</f>
        <v>0</v>
      </c>
    </row>
    <row r="145" spans="2:65" s="1" customFormat="1" ht="38.25" customHeight="1">
      <c r="B145" s="130"/>
      <c r="C145" s="159" t="s">
        <v>206</v>
      </c>
      <c r="D145" s="159" t="s">
        <v>147</v>
      </c>
      <c r="E145" s="160" t="s">
        <v>273</v>
      </c>
      <c r="F145" s="239" t="s">
        <v>274</v>
      </c>
      <c r="G145" s="239"/>
      <c r="H145" s="239"/>
      <c r="I145" s="239"/>
      <c r="J145" s="161" t="s">
        <v>175</v>
      </c>
      <c r="K145" s="162">
        <v>44.151000000000003</v>
      </c>
      <c r="L145" s="245">
        <v>0</v>
      </c>
      <c r="M145" s="245"/>
      <c r="N145" s="235">
        <f>ROUND(L145*K145,3)</f>
        <v>0</v>
      </c>
      <c r="O145" s="235"/>
      <c r="P145" s="235"/>
      <c r="Q145" s="235"/>
      <c r="R145" s="133"/>
      <c r="T145" s="164" t="s">
        <v>5</v>
      </c>
      <c r="U145" s="42" t="s">
        <v>44</v>
      </c>
      <c r="V145" s="34"/>
      <c r="W145" s="165">
        <f>V145*K145</f>
        <v>0</v>
      </c>
      <c r="X145" s="165">
        <v>0</v>
      </c>
      <c r="Y145" s="165">
        <f>X145*K145</f>
        <v>0</v>
      </c>
      <c r="Z145" s="165">
        <v>0</v>
      </c>
      <c r="AA145" s="166">
        <f>Z145*K145</f>
        <v>0</v>
      </c>
      <c r="AR145" s="18" t="s">
        <v>151</v>
      </c>
      <c r="AT145" s="18" t="s">
        <v>147</v>
      </c>
      <c r="AU145" s="18" t="s">
        <v>125</v>
      </c>
      <c r="AY145" s="18" t="s">
        <v>146</v>
      </c>
      <c r="BE145" s="104">
        <f>IF(U145="základná",N145,0)</f>
        <v>0</v>
      </c>
      <c r="BF145" s="104">
        <f>IF(U145="znížená",N145,0)</f>
        <v>0</v>
      </c>
      <c r="BG145" s="104">
        <f>IF(U145="zákl. prenesená",N145,0)</f>
        <v>0</v>
      </c>
      <c r="BH145" s="104">
        <f>IF(U145="zníž. prenesená",N145,0)</f>
        <v>0</v>
      </c>
      <c r="BI145" s="104">
        <f>IF(U145="nulová",N145,0)</f>
        <v>0</v>
      </c>
      <c r="BJ145" s="18" t="s">
        <v>125</v>
      </c>
      <c r="BK145" s="167">
        <f>ROUND(L145*K145,3)</f>
        <v>0</v>
      </c>
      <c r="BL145" s="18" t="s">
        <v>151</v>
      </c>
      <c r="BM145" s="18" t="s">
        <v>275</v>
      </c>
    </row>
    <row r="146" spans="2:65" s="9" customFormat="1" ht="37.35" customHeight="1">
      <c r="B146" s="148"/>
      <c r="C146" s="149"/>
      <c r="D146" s="150" t="s">
        <v>117</v>
      </c>
      <c r="E146" s="150"/>
      <c r="F146" s="150"/>
      <c r="G146" s="150"/>
      <c r="H146" s="150"/>
      <c r="I146" s="150"/>
      <c r="J146" s="150"/>
      <c r="K146" s="150"/>
      <c r="L146" s="150"/>
      <c r="M146" s="150"/>
      <c r="N146" s="243">
        <f>BK146</f>
        <v>0</v>
      </c>
      <c r="O146" s="244"/>
      <c r="P146" s="244"/>
      <c r="Q146" s="244"/>
      <c r="R146" s="151"/>
      <c r="T146" s="152"/>
      <c r="U146" s="149"/>
      <c r="V146" s="149"/>
      <c r="W146" s="153">
        <f>W147+W154</f>
        <v>0</v>
      </c>
      <c r="X146" s="149"/>
      <c r="Y146" s="153">
        <f>Y147+Y154</f>
        <v>0.13331180000000001</v>
      </c>
      <c r="Z146" s="149"/>
      <c r="AA146" s="154">
        <f>AA147+AA154</f>
        <v>0</v>
      </c>
      <c r="AR146" s="155" t="s">
        <v>125</v>
      </c>
      <c r="AT146" s="156" t="s">
        <v>76</v>
      </c>
      <c r="AU146" s="156" t="s">
        <v>77</v>
      </c>
      <c r="AY146" s="155" t="s">
        <v>146</v>
      </c>
      <c r="BK146" s="157">
        <f>BK147+BK154</f>
        <v>0</v>
      </c>
    </row>
    <row r="147" spans="2:65" s="9" customFormat="1" ht="19.899999999999999" customHeight="1">
      <c r="B147" s="148"/>
      <c r="C147" s="149"/>
      <c r="D147" s="158" t="s">
        <v>118</v>
      </c>
      <c r="E147" s="158"/>
      <c r="F147" s="158"/>
      <c r="G147" s="158"/>
      <c r="H147" s="158"/>
      <c r="I147" s="158"/>
      <c r="J147" s="158"/>
      <c r="K147" s="158"/>
      <c r="L147" s="158"/>
      <c r="M147" s="158"/>
      <c r="N147" s="246">
        <f>BK147</f>
        <v>0</v>
      </c>
      <c r="O147" s="247"/>
      <c r="P147" s="247"/>
      <c r="Q147" s="247"/>
      <c r="R147" s="151"/>
      <c r="T147" s="152"/>
      <c r="U147" s="149"/>
      <c r="V147" s="149"/>
      <c r="W147" s="153">
        <f>SUM(W148:W153)</f>
        <v>0</v>
      </c>
      <c r="X147" s="149"/>
      <c r="Y147" s="153">
        <f>SUM(Y148:Y153)</f>
        <v>0.13063</v>
      </c>
      <c r="Z147" s="149"/>
      <c r="AA147" s="154">
        <f>SUM(AA148:AA153)</f>
        <v>0</v>
      </c>
      <c r="AR147" s="155" t="s">
        <v>125</v>
      </c>
      <c r="AT147" s="156" t="s">
        <v>76</v>
      </c>
      <c r="AU147" s="156" t="s">
        <v>85</v>
      </c>
      <c r="AY147" s="155" t="s">
        <v>146</v>
      </c>
      <c r="BK147" s="157">
        <f>SUM(BK148:BK153)</f>
        <v>0</v>
      </c>
    </row>
    <row r="148" spans="2:65" s="1" customFormat="1" ht="16.5" customHeight="1">
      <c r="B148" s="130"/>
      <c r="C148" s="159" t="s">
        <v>210</v>
      </c>
      <c r="D148" s="159" t="s">
        <v>147</v>
      </c>
      <c r="E148" s="160" t="s">
        <v>186</v>
      </c>
      <c r="F148" s="239" t="s">
        <v>187</v>
      </c>
      <c r="G148" s="239"/>
      <c r="H148" s="239"/>
      <c r="I148" s="239"/>
      <c r="J148" s="161" t="s">
        <v>188</v>
      </c>
      <c r="K148" s="162">
        <v>50.6</v>
      </c>
      <c r="L148" s="245">
        <v>0</v>
      </c>
      <c r="M148" s="245"/>
      <c r="N148" s="235">
        <f t="shared" ref="N148:N153" si="15">ROUND(L148*K148,3)</f>
        <v>0</v>
      </c>
      <c r="O148" s="235"/>
      <c r="P148" s="235"/>
      <c r="Q148" s="235"/>
      <c r="R148" s="133"/>
      <c r="T148" s="164" t="s">
        <v>5</v>
      </c>
      <c r="U148" s="42" t="s">
        <v>44</v>
      </c>
      <c r="V148" s="34"/>
      <c r="W148" s="165">
        <f t="shared" ref="W148:W153" si="16">V148*K148</f>
        <v>0</v>
      </c>
      <c r="X148" s="165">
        <v>5.0000000000000002E-5</v>
      </c>
      <c r="Y148" s="165">
        <f t="shared" ref="Y148:Y153" si="17">X148*K148</f>
        <v>2.5300000000000001E-3</v>
      </c>
      <c r="Z148" s="165">
        <v>0</v>
      </c>
      <c r="AA148" s="166">
        <f t="shared" ref="AA148:AA153" si="18">Z148*K148</f>
        <v>0</v>
      </c>
      <c r="AR148" s="18" t="s">
        <v>189</v>
      </c>
      <c r="AT148" s="18" t="s">
        <v>147</v>
      </c>
      <c r="AU148" s="18" t="s">
        <v>125</v>
      </c>
      <c r="AY148" s="18" t="s">
        <v>146</v>
      </c>
      <c r="BE148" s="104">
        <f t="shared" ref="BE148:BE153" si="19">IF(U148="základná",N148,0)</f>
        <v>0</v>
      </c>
      <c r="BF148" s="104">
        <f t="shared" ref="BF148:BF153" si="20">IF(U148="znížená",N148,0)</f>
        <v>0</v>
      </c>
      <c r="BG148" s="104">
        <f t="shared" ref="BG148:BG153" si="21">IF(U148="zákl. prenesená",N148,0)</f>
        <v>0</v>
      </c>
      <c r="BH148" s="104">
        <f t="shared" ref="BH148:BH153" si="22">IF(U148="zníž. prenesená",N148,0)</f>
        <v>0</v>
      </c>
      <c r="BI148" s="104">
        <f t="shared" ref="BI148:BI153" si="23">IF(U148="nulová",N148,0)</f>
        <v>0</v>
      </c>
      <c r="BJ148" s="18" t="s">
        <v>125</v>
      </c>
      <c r="BK148" s="167">
        <f t="shared" ref="BK148:BK153" si="24">ROUND(L148*K148,3)</f>
        <v>0</v>
      </c>
      <c r="BL148" s="18" t="s">
        <v>189</v>
      </c>
      <c r="BM148" s="18" t="s">
        <v>276</v>
      </c>
    </row>
    <row r="149" spans="2:65" s="1" customFormat="1" ht="25.5" customHeight="1">
      <c r="B149" s="130"/>
      <c r="C149" s="168" t="s">
        <v>189</v>
      </c>
      <c r="D149" s="168" t="s">
        <v>192</v>
      </c>
      <c r="E149" s="169" t="s">
        <v>193</v>
      </c>
      <c r="F149" s="238" t="s">
        <v>194</v>
      </c>
      <c r="G149" s="238"/>
      <c r="H149" s="238"/>
      <c r="I149" s="238"/>
      <c r="J149" s="170" t="s">
        <v>175</v>
      </c>
      <c r="K149" s="171">
        <v>0.128</v>
      </c>
      <c r="L149" s="241">
        <v>0</v>
      </c>
      <c r="M149" s="241"/>
      <c r="N149" s="242">
        <f t="shared" si="15"/>
        <v>0</v>
      </c>
      <c r="O149" s="235"/>
      <c r="P149" s="235"/>
      <c r="Q149" s="235"/>
      <c r="R149" s="133"/>
      <c r="T149" s="164" t="s">
        <v>5</v>
      </c>
      <c r="U149" s="42" t="s">
        <v>44</v>
      </c>
      <c r="V149" s="34"/>
      <c r="W149" s="165">
        <f t="shared" si="16"/>
        <v>0</v>
      </c>
      <c r="X149" s="165">
        <v>1</v>
      </c>
      <c r="Y149" s="165">
        <f t="shared" si="17"/>
        <v>0.128</v>
      </c>
      <c r="Z149" s="165">
        <v>0</v>
      </c>
      <c r="AA149" s="166">
        <f t="shared" si="18"/>
        <v>0</v>
      </c>
      <c r="AR149" s="18" t="s">
        <v>195</v>
      </c>
      <c r="AT149" s="18" t="s">
        <v>192</v>
      </c>
      <c r="AU149" s="18" t="s">
        <v>125</v>
      </c>
      <c r="AY149" s="18" t="s">
        <v>146</v>
      </c>
      <c r="BE149" s="104">
        <f t="shared" si="19"/>
        <v>0</v>
      </c>
      <c r="BF149" s="104">
        <f t="shared" si="20"/>
        <v>0</v>
      </c>
      <c r="BG149" s="104">
        <f t="shared" si="21"/>
        <v>0</v>
      </c>
      <c r="BH149" s="104">
        <f t="shared" si="22"/>
        <v>0</v>
      </c>
      <c r="BI149" s="104">
        <f t="shared" si="23"/>
        <v>0</v>
      </c>
      <c r="BJ149" s="18" t="s">
        <v>125</v>
      </c>
      <c r="BK149" s="167">
        <f t="shared" si="24"/>
        <v>0</v>
      </c>
      <c r="BL149" s="18" t="s">
        <v>189</v>
      </c>
      <c r="BM149" s="18" t="s">
        <v>277</v>
      </c>
    </row>
    <row r="150" spans="2:65" s="1" customFormat="1" ht="25.5" customHeight="1">
      <c r="B150" s="130"/>
      <c r="C150" s="159" t="s">
        <v>217</v>
      </c>
      <c r="D150" s="159" t="s">
        <v>147</v>
      </c>
      <c r="E150" s="160" t="s">
        <v>278</v>
      </c>
      <c r="F150" s="239" t="s">
        <v>279</v>
      </c>
      <c r="G150" s="239"/>
      <c r="H150" s="239"/>
      <c r="I150" s="239"/>
      <c r="J150" s="161" t="s">
        <v>200</v>
      </c>
      <c r="K150" s="162">
        <v>1</v>
      </c>
      <c r="L150" s="245">
        <v>0</v>
      </c>
      <c r="M150" s="245"/>
      <c r="N150" s="235">
        <f t="shared" si="15"/>
        <v>0</v>
      </c>
      <c r="O150" s="235"/>
      <c r="P150" s="235"/>
      <c r="Q150" s="235"/>
      <c r="R150" s="133"/>
      <c r="T150" s="164" t="s">
        <v>5</v>
      </c>
      <c r="U150" s="42" t="s">
        <v>44</v>
      </c>
      <c r="V150" s="34"/>
      <c r="W150" s="165">
        <f t="shared" si="16"/>
        <v>0</v>
      </c>
      <c r="X150" s="165">
        <v>5.0000000000000002E-5</v>
      </c>
      <c r="Y150" s="165">
        <f t="shared" si="17"/>
        <v>5.0000000000000002E-5</v>
      </c>
      <c r="Z150" s="165">
        <v>0</v>
      </c>
      <c r="AA150" s="166">
        <f t="shared" si="18"/>
        <v>0</v>
      </c>
      <c r="AR150" s="18" t="s">
        <v>189</v>
      </c>
      <c r="AT150" s="18" t="s">
        <v>147</v>
      </c>
      <c r="AU150" s="18" t="s">
        <v>125</v>
      </c>
      <c r="AY150" s="18" t="s">
        <v>146</v>
      </c>
      <c r="BE150" s="104">
        <f t="shared" si="19"/>
        <v>0</v>
      </c>
      <c r="BF150" s="104">
        <f t="shared" si="20"/>
        <v>0</v>
      </c>
      <c r="BG150" s="104">
        <f t="shared" si="21"/>
        <v>0</v>
      </c>
      <c r="BH150" s="104">
        <f t="shared" si="22"/>
        <v>0</v>
      </c>
      <c r="BI150" s="104">
        <f t="shared" si="23"/>
        <v>0</v>
      </c>
      <c r="BJ150" s="18" t="s">
        <v>125</v>
      </c>
      <c r="BK150" s="167">
        <f t="shared" si="24"/>
        <v>0</v>
      </c>
      <c r="BL150" s="18" t="s">
        <v>189</v>
      </c>
      <c r="BM150" s="18" t="s">
        <v>280</v>
      </c>
    </row>
    <row r="151" spans="2:65" s="1" customFormat="1" ht="25.5" customHeight="1">
      <c r="B151" s="130"/>
      <c r="C151" s="168" t="s">
        <v>221</v>
      </c>
      <c r="D151" s="168" t="s">
        <v>192</v>
      </c>
      <c r="E151" s="169" t="s">
        <v>281</v>
      </c>
      <c r="F151" s="238" t="s">
        <v>282</v>
      </c>
      <c r="G151" s="238"/>
      <c r="H151" s="238"/>
      <c r="I151" s="238"/>
      <c r="J151" s="170" t="s">
        <v>200</v>
      </c>
      <c r="K151" s="171">
        <v>1</v>
      </c>
      <c r="L151" s="241">
        <v>0</v>
      </c>
      <c r="M151" s="241"/>
      <c r="N151" s="242">
        <f t="shared" si="15"/>
        <v>0</v>
      </c>
      <c r="O151" s="235"/>
      <c r="P151" s="235"/>
      <c r="Q151" s="235"/>
      <c r="R151" s="133"/>
      <c r="T151" s="164" t="s">
        <v>5</v>
      </c>
      <c r="U151" s="42" t="s">
        <v>44</v>
      </c>
      <c r="V151" s="34"/>
      <c r="W151" s="165">
        <f t="shared" si="16"/>
        <v>0</v>
      </c>
      <c r="X151" s="165">
        <v>0</v>
      </c>
      <c r="Y151" s="165">
        <f t="shared" si="17"/>
        <v>0</v>
      </c>
      <c r="Z151" s="165">
        <v>0</v>
      </c>
      <c r="AA151" s="166">
        <f t="shared" si="18"/>
        <v>0</v>
      </c>
      <c r="AR151" s="18" t="s">
        <v>195</v>
      </c>
      <c r="AT151" s="18" t="s">
        <v>192</v>
      </c>
      <c r="AU151" s="18" t="s">
        <v>125</v>
      </c>
      <c r="AY151" s="18" t="s">
        <v>146</v>
      </c>
      <c r="BE151" s="104">
        <f t="shared" si="19"/>
        <v>0</v>
      </c>
      <c r="BF151" s="104">
        <f t="shared" si="20"/>
        <v>0</v>
      </c>
      <c r="BG151" s="104">
        <f t="shared" si="21"/>
        <v>0</v>
      </c>
      <c r="BH151" s="104">
        <f t="shared" si="22"/>
        <v>0</v>
      </c>
      <c r="BI151" s="104">
        <f t="shared" si="23"/>
        <v>0</v>
      </c>
      <c r="BJ151" s="18" t="s">
        <v>125</v>
      </c>
      <c r="BK151" s="167">
        <f t="shared" si="24"/>
        <v>0</v>
      </c>
      <c r="BL151" s="18" t="s">
        <v>189</v>
      </c>
      <c r="BM151" s="18" t="s">
        <v>283</v>
      </c>
    </row>
    <row r="152" spans="2:65" s="1" customFormat="1" ht="25.5" customHeight="1">
      <c r="B152" s="130"/>
      <c r="C152" s="159" t="s">
        <v>225</v>
      </c>
      <c r="D152" s="159" t="s">
        <v>147</v>
      </c>
      <c r="E152" s="160" t="s">
        <v>284</v>
      </c>
      <c r="F152" s="239" t="s">
        <v>285</v>
      </c>
      <c r="G152" s="239"/>
      <c r="H152" s="239"/>
      <c r="I152" s="239"/>
      <c r="J152" s="161" t="s">
        <v>200</v>
      </c>
      <c r="K152" s="162">
        <v>1</v>
      </c>
      <c r="L152" s="245">
        <v>0</v>
      </c>
      <c r="M152" s="245"/>
      <c r="N152" s="235">
        <f t="shared" si="15"/>
        <v>0</v>
      </c>
      <c r="O152" s="235"/>
      <c r="P152" s="235"/>
      <c r="Q152" s="235"/>
      <c r="R152" s="133"/>
      <c r="T152" s="164" t="s">
        <v>5</v>
      </c>
      <c r="U152" s="42" t="s">
        <v>44</v>
      </c>
      <c r="V152" s="34"/>
      <c r="W152" s="165">
        <f t="shared" si="16"/>
        <v>0</v>
      </c>
      <c r="X152" s="165">
        <v>5.0000000000000002E-5</v>
      </c>
      <c r="Y152" s="165">
        <f t="shared" si="17"/>
        <v>5.0000000000000002E-5</v>
      </c>
      <c r="Z152" s="165">
        <v>0</v>
      </c>
      <c r="AA152" s="166">
        <f t="shared" si="18"/>
        <v>0</v>
      </c>
      <c r="AR152" s="18" t="s">
        <v>189</v>
      </c>
      <c r="AT152" s="18" t="s">
        <v>147</v>
      </c>
      <c r="AU152" s="18" t="s">
        <v>125</v>
      </c>
      <c r="AY152" s="18" t="s">
        <v>146</v>
      </c>
      <c r="BE152" s="104">
        <f t="shared" si="19"/>
        <v>0</v>
      </c>
      <c r="BF152" s="104">
        <f t="shared" si="20"/>
        <v>0</v>
      </c>
      <c r="BG152" s="104">
        <f t="shared" si="21"/>
        <v>0</v>
      </c>
      <c r="BH152" s="104">
        <f t="shared" si="22"/>
        <v>0</v>
      </c>
      <c r="BI152" s="104">
        <f t="shared" si="23"/>
        <v>0</v>
      </c>
      <c r="BJ152" s="18" t="s">
        <v>125</v>
      </c>
      <c r="BK152" s="167">
        <f t="shared" si="24"/>
        <v>0</v>
      </c>
      <c r="BL152" s="18" t="s">
        <v>189</v>
      </c>
      <c r="BM152" s="18" t="s">
        <v>286</v>
      </c>
    </row>
    <row r="153" spans="2:65" s="1" customFormat="1" ht="25.5" customHeight="1">
      <c r="B153" s="130"/>
      <c r="C153" s="168" t="s">
        <v>10</v>
      </c>
      <c r="D153" s="168" t="s">
        <v>192</v>
      </c>
      <c r="E153" s="169" t="s">
        <v>287</v>
      </c>
      <c r="F153" s="238" t="s">
        <v>288</v>
      </c>
      <c r="G153" s="238"/>
      <c r="H153" s="238"/>
      <c r="I153" s="238"/>
      <c r="J153" s="170" t="s">
        <v>200</v>
      </c>
      <c r="K153" s="171">
        <v>1</v>
      </c>
      <c r="L153" s="241">
        <v>0</v>
      </c>
      <c r="M153" s="241"/>
      <c r="N153" s="242">
        <f t="shared" si="15"/>
        <v>0</v>
      </c>
      <c r="O153" s="235"/>
      <c r="P153" s="235"/>
      <c r="Q153" s="235"/>
      <c r="R153" s="133"/>
      <c r="T153" s="164" t="s">
        <v>5</v>
      </c>
      <c r="U153" s="42" t="s">
        <v>44</v>
      </c>
      <c r="V153" s="34"/>
      <c r="W153" s="165">
        <f t="shared" si="16"/>
        <v>0</v>
      </c>
      <c r="X153" s="165">
        <v>0</v>
      </c>
      <c r="Y153" s="165">
        <f t="shared" si="17"/>
        <v>0</v>
      </c>
      <c r="Z153" s="165">
        <v>0</v>
      </c>
      <c r="AA153" s="166">
        <f t="shared" si="18"/>
        <v>0</v>
      </c>
      <c r="AR153" s="18" t="s">
        <v>195</v>
      </c>
      <c r="AT153" s="18" t="s">
        <v>192</v>
      </c>
      <c r="AU153" s="18" t="s">
        <v>125</v>
      </c>
      <c r="AY153" s="18" t="s">
        <v>146</v>
      </c>
      <c r="BE153" s="104">
        <f t="shared" si="19"/>
        <v>0</v>
      </c>
      <c r="BF153" s="104">
        <f t="shared" si="20"/>
        <v>0</v>
      </c>
      <c r="BG153" s="104">
        <f t="shared" si="21"/>
        <v>0</v>
      </c>
      <c r="BH153" s="104">
        <f t="shared" si="22"/>
        <v>0</v>
      </c>
      <c r="BI153" s="104">
        <f t="shared" si="23"/>
        <v>0</v>
      </c>
      <c r="BJ153" s="18" t="s">
        <v>125</v>
      </c>
      <c r="BK153" s="167">
        <f t="shared" si="24"/>
        <v>0</v>
      </c>
      <c r="BL153" s="18" t="s">
        <v>189</v>
      </c>
      <c r="BM153" s="18" t="s">
        <v>289</v>
      </c>
    </row>
    <row r="154" spans="2:65" s="9" customFormat="1" ht="29.85" customHeight="1">
      <c r="B154" s="148"/>
      <c r="C154" s="149"/>
      <c r="D154" s="158" t="s">
        <v>119</v>
      </c>
      <c r="E154" s="158"/>
      <c r="F154" s="158"/>
      <c r="G154" s="158"/>
      <c r="H154" s="158"/>
      <c r="I154" s="158"/>
      <c r="J154" s="158"/>
      <c r="K154" s="158"/>
      <c r="L154" s="158"/>
      <c r="M154" s="158"/>
      <c r="N154" s="236">
        <f>BK154</f>
        <v>0</v>
      </c>
      <c r="O154" s="237"/>
      <c r="P154" s="237"/>
      <c r="Q154" s="237"/>
      <c r="R154" s="151"/>
      <c r="T154" s="152"/>
      <c r="U154" s="149"/>
      <c r="V154" s="149"/>
      <c r="W154" s="153">
        <f>SUM(W155:W156)</f>
        <v>0</v>
      </c>
      <c r="X154" s="149"/>
      <c r="Y154" s="153">
        <f>SUM(Y155:Y156)</f>
        <v>2.6817999999999998E-3</v>
      </c>
      <c r="Z154" s="149"/>
      <c r="AA154" s="154">
        <f>SUM(AA155:AA156)</f>
        <v>0</v>
      </c>
      <c r="AR154" s="155" t="s">
        <v>125</v>
      </c>
      <c r="AT154" s="156" t="s">
        <v>76</v>
      </c>
      <c r="AU154" s="156" t="s">
        <v>85</v>
      </c>
      <c r="AY154" s="155" t="s">
        <v>146</v>
      </c>
      <c r="BK154" s="157">
        <f>SUM(BK155:BK156)</f>
        <v>0</v>
      </c>
    </row>
    <row r="155" spans="2:65" s="1" customFormat="1" ht="38.25" customHeight="1">
      <c r="B155" s="130"/>
      <c r="C155" s="159" t="s">
        <v>232</v>
      </c>
      <c r="D155" s="159" t="s">
        <v>147</v>
      </c>
      <c r="E155" s="160" t="s">
        <v>229</v>
      </c>
      <c r="F155" s="239" t="s">
        <v>230</v>
      </c>
      <c r="G155" s="239"/>
      <c r="H155" s="239"/>
      <c r="I155" s="239"/>
      <c r="J155" s="161" t="s">
        <v>162</v>
      </c>
      <c r="K155" s="162">
        <v>5.0599999999999996</v>
      </c>
      <c r="L155" s="245">
        <v>0</v>
      </c>
      <c r="M155" s="245"/>
      <c r="N155" s="235">
        <f>ROUND(L155*K155,3)</f>
        <v>0</v>
      </c>
      <c r="O155" s="235"/>
      <c r="P155" s="235"/>
      <c r="Q155" s="235"/>
      <c r="R155" s="133"/>
      <c r="T155" s="164" t="s">
        <v>5</v>
      </c>
      <c r="U155" s="42" t="s">
        <v>44</v>
      </c>
      <c r="V155" s="34"/>
      <c r="W155" s="165">
        <f>V155*K155</f>
        <v>0</v>
      </c>
      <c r="X155" s="165">
        <v>3.8000000000000002E-4</v>
      </c>
      <c r="Y155" s="165">
        <f>X155*K155</f>
        <v>1.9227999999999999E-3</v>
      </c>
      <c r="Z155" s="165">
        <v>0</v>
      </c>
      <c r="AA155" s="166">
        <f>Z155*K155</f>
        <v>0</v>
      </c>
      <c r="AR155" s="18" t="s">
        <v>189</v>
      </c>
      <c r="AT155" s="18" t="s">
        <v>147</v>
      </c>
      <c r="AU155" s="18" t="s">
        <v>125</v>
      </c>
      <c r="AY155" s="18" t="s">
        <v>146</v>
      </c>
      <c r="BE155" s="104">
        <f>IF(U155="základná",N155,0)</f>
        <v>0</v>
      </c>
      <c r="BF155" s="104">
        <f>IF(U155="znížená",N155,0)</f>
        <v>0</v>
      </c>
      <c r="BG155" s="104">
        <f>IF(U155="zákl. prenesená",N155,0)</f>
        <v>0</v>
      </c>
      <c r="BH155" s="104">
        <f>IF(U155="zníž. prenesená",N155,0)</f>
        <v>0</v>
      </c>
      <c r="BI155" s="104">
        <f>IF(U155="nulová",N155,0)</f>
        <v>0</v>
      </c>
      <c r="BJ155" s="18" t="s">
        <v>125</v>
      </c>
      <c r="BK155" s="167">
        <f>ROUND(L155*K155,3)</f>
        <v>0</v>
      </c>
      <c r="BL155" s="18" t="s">
        <v>189</v>
      </c>
      <c r="BM155" s="18" t="s">
        <v>290</v>
      </c>
    </row>
    <row r="156" spans="2:65" s="1" customFormat="1" ht="25.5" customHeight="1">
      <c r="B156" s="130"/>
      <c r="C156" s="159" t="s">
        <v>236</v>
      </c>
      <c r="D156" s="159" t="s">
        <v>147</v>
      </c>
      <c r="E156" s="160" t="s">
        <v>233</v>
      </c>
      <c r="F156" s="239" t="s">
        <v>234</v>
      </c>
      <c r="G156" s="239"/>
      <c r="H156" s="239"/>
      <c r="I156" s="239"/>
      <c r="J156" s="161" t="s">
        <v>162</v>
      </c>
      <c r="K156" s="162">
        <v>5.0599999999999996</v>
      </c>
      <c r="L156" s="245">
        <v>0</v>
      </c>
      <c r="M156" s="245"/>
      <c r="N156" s="235">
        <f>ROUND(L156*K156,3)</f>
        <v>0</v>
      </c>
      <c r="O156" s="235"/>
      <c r="P156" s="235"/>
      <c r="Q156" s="235"/>
      <c r="R156" s="133"/>
      <c r="T156" s="164" t="s">
        <v>5</v>
      </c>
      <c r="U156" s="42" t="s">
        <v>44</v>
      </c>
      <c r="V156" s="34"/>
      <c r="W156" s="165">
        <f>V156*K156</f>
        <v>0</v>
      </c>
      <c r="X156" s="165">
        <v>1.4999999999999999E-4</v>
      </c>
      <c r="Y156" s="165">
        <f>X156*K156</f>
        <v>7.5899999999999991E-4</v>
      </c>
      <c r="Z156" s="165">
        <v>0</v>
      </c>
      <c r="AA156" s="166">
        <f>Z156*K156</f>
        <v>0</v>
      </c>
      <c r="AR156" s="18" t="s">
        <v>189</v>
      </c>
      <c r="AT156" s="18" t="s">
        <v>147</v>
      </c>
      <c r="AU156" s="18" t="s">
        <v>125</v>
      </c>
      <c r="AY156" s="18" t="s">
        <v>146</v>
      </c>
      <c r="BE156" s="104">
        <f>IF(U156="základná",N156,0)</f>
        <v>0</v>
      </c>
      <c r="BF156" s="104">
        <f>IF(U156="znížená",N156,0)</f>
        <v>0</v>
      </c>
      <c r="BG156" s="104">
        <f>IF(U156="zákl. prenesená",N156,0)</f>
        <v>0</v>
      </c>
      <c r="BH156" s="104">
        <f>IF(U156="zníž. prenesená",N156,0)</f>
        <v>0</v>
      </c>
      <c r="BI156" s="104">
        <f>IF(U156="nulová",N156,0)</f>
        <v>0</v>
      </c>
      <c r="BJ156" s="18" t="s">
        <v>125</v>
      </c>
      <c r="BK156" s="167">
        <f>ROUND(L156*K156,3)</f>
        <v>0</v>
      </c>
      <c r="BL156" s="18" t="s">
        <v>189</v>
      </c>
      <c r="BM156" s="18" t="s">
        <v>291</v>
      </c>
    </row>
    <row r="157" spans="2:65" s="9" customFormat="1" ht="37.35" customHeight="1">
      <c r="B157" s="148"/>
      <c r="C157" s="149"/>
      <c r="D157" s="150" t="s">
        <v>120</v>
      </c>
      <c r="E157" s="150"/>
      <c r="F157" s="150"/>
      <c r="G157" s="150"/>
      <c r="H157" s="150"/>
      <c r="I157" s="150"/>
      <c r="J157" s="150"/>
      <c r="K157" s="150"/>
      <c r="L157" s="150"/>
      <c r="M157" s="150"/>
      <c r="N157" s="233">
        <f>BK157</f>
        <v>0</v>
      </c>
      <c r="O157" s="234"/>
      <c r="P157" s="234"/>
      <c r="Q157" s="234"/>
      <c r="R157" s="151"/>
      <c r="T157" s="152"/>
      <c r="U157" s="149"/>
      <c r="V157" s="149"/>
      <c r="W157" s="153">
        <f>W158+W159</f>
        <v>0</v>
      </c>
      <c r="X157" s="149"/>
      <c r="Y157" s="153">
        <f>Y158+Y159</f>
        <v>0</v>
      </c>
      <c r="Z157" s="149"/>
      <c r="AA157" s="154">
        <f>AA158+AA159</f>
        <v>0</v>
      </c>
      <c r="AR157" s="155" t="s">
        <v>164</v>
      </c>
      <c r="AT157" s="156" t="s">
        <v>76</v>
      </c>
      <c r="AU157" s="156" t="s">
        <v>77</v>
      </c>
      <c r="AY157" s="155" t="s">
        <v>146</v>
      </c>
      <c r="BK157" s="157">
        <f>BK158+BK159</f>
        <v>0</v>
      </c>
    </row>
    <row r="158" spans="2:65" s="1" customFormat="1" ht="16.5" customHeight="1">
      <c r="B158" s="130"/>
      <c r="C158" s="159" t="s">
        <v>292</v>
      </c>
      <c r="D158" s="159" t="s">
        <v>147</v>
      </c>
      <c r="E158" s="160" t="s">
        <v>293</v>
      </c>
      <c r="F158" s="239" t="s">
        <v>294</v>
      </c>
      <c r="G158" s="239"/>
      <c r="H158" s="239"/>
      <c r="I158" s="239"/>
      <c r="J158" s="161" t="s">
        <v>239</v>
      </c>
      <c r="K158" s="162">
        <v>1</v>
      </c>
      <c r="L158" s="245">
        <v>0</v>
      </c>
      <c r="M158" s="245"/>
      <c r="N158" s="235">
        <f>ROUND(L158*K158,3)</f>
        <v>0</v>
      </c>
      <c r="O158" s="235"/>
      <c r="P158" s="235"/>
      <c r="Q158" s="235"/>
      <c r="R158" s="133"/>
      <c r="T158" s="164" t="s">
        <v>5</v>
      </c>
      <c r="U158" s="42" t="s">
        <v>44</v>
      </c>
      <c r="V158" s="34"/>
      <c r="W158" s="165">
        <f>V158*K158</f>
        <v>0</v>
      </c>
      <c r="X158" s="165">
        <v>0</v>
      </c>
      <c r="Y158" s="165">
        <f>X158*K158</f>
        <v>0</v>
      </c>
      <c r="Z158" s="165">
        <v>0</v>
      </c>
      <c r="AA158" s="166">
        <f>Z158*K158</f>
        <v>0</v>
      </c>
      <c r="AR158" s="18" t="s">
        <v>240</v>
      </c>
      <c r="AT158" s="18" t="s">
        <v>147</v>
      </c>
      <c r="AU158" s="18" t="s">
        <v>85</v>
      </c>
      <c r="AY158" s="18" t="s">
        <v>146</v>
      </c>
      <c r="BE158" s="104">
        <f>IF(U158="základná",N158,0)</f>
        <v>0</v>
      </c>
      <c r="BF158" s="104">
        <f>IF(U158="znížená",N158,0)</f>
        <v>0</v>
      </c>
      <c r="BG158" s="104">
        <f>IF(U158="zákl. prenesená",N158,0)</f>
        <v>0</v>
      </c>
      <c r="BH158" s="104">
        <f>IF(U158="zníž. prenesená",N158,0)</f>
        <v>0</v>
      </c>
      <c r="BI158" s="104">
        <f>IF(U158="nulová",N158,0)</f>
        <v>0</v>
      </c>
      <c r="BJ158" s="18" t="s">
        <v>125</v>
      </c>
      <c r="BK158" s="167">
        <f>ROUND(L158*K158,3)</f>
        <v>0</v>
      </c>
      <c r="BL158" s="18" t="s">
        <v>240</v>
      </c>
      <c r="BM158" s="18" t="s">
        <v>295</v>
      </c>
    </row>
    <row r="159" spans="2:65" s="9" customFormat="1" ht="29.85" customHeight="1">
      <c r="B159" s="148"/>
      <c r="C159" s="149"/>
      <c r="D159" s="158" t="s">
        <v>246</v>
      </c>
      <c r="E159" s="158"/>
      <c r="F159" s="158"/>
      <c r="G159" s="158"/>
      <c r="H159" s="158"/>
      <c r="I159" s="158"/>
      <c r="J159" s="158"/>
      <c r="K159" s="158"/>
      <c r="L159" s="158"/>
      <c r="M159" s="158"/>
      <c r="N159" s="236">
        <f>BK159</f>
        <v>0</v>
      </c>
      <c r="O159" s="237"/>
      <c r="P159" s="237"/>
      <c r="Q159" s="237"/>
      <c r="R159" s="151"/>
      <c r="T159" s="152"/>
      <c r="U159" s="149"/>
      <c r="V159" s="149"/>
      <c r="W159" s="153">
        <f>W160</f>
        <v>0</v>
      </c>
      <c r="X159" s="149"/>
      <c r="Y159" s="153">
        <f>Y160</f>
        <v>0</v>
      </c>
      <c r="Z159" s="149"/>
      <c r="AA159" s="154">
        <f>AA160</f>
        <v>0</v>
      </c>
      <c r="AR159" s="155" t="s">
        <v>164</v>
      </c>
      <c r="AT159" s="156" t="s">
        <v>76</v>
      </c>
      <c r="AU159" s="156" t="s">
        <v>85</v>
      </c>
      <c r="AY159" s="155" t="s">
        <v>146</v>
      </c>
      <c r="BK159" s="157">
        <f>BK160</f>
        <v>0</v>
      </c>
    </row>
    <row r="160" spans="2:65" s="1" customFormat="1" ht="38.25" customHeight="1">
      <c r="B160" s="130"/>
      <c r="C160" s="159" t="s">
        <v>296</v>
      </c>
      <c r="D160" s="159" t="s">
        <v>147</v>
      </c>
      <c r="E160" s="160" t="s">
        <v>297</v>
      </c>
      <c r="F160" s="239" t="s">
        <v>298</v>
      </c>
      <c r="G160" s="239"/>
      <c r="H160" s="239"/>
      <c r="I160" s="239"/>
      <c r="J160" s="161" t="s">
        <v>299</v>
      </c>
      <c r="K160" s="162">
        <v>2</v>
      </c>
      <c r="L160" s="245">
        <v>0</v>
      </c>
      <c r="M160" s="245"/>
      <c r="N160" s="235">
        <f>ROUND(L160*K160,3)</f>
        <v>0</v>
      </c>
      <c r="O160" s="235"/>
      <c r="P160" s="235"/>
      <c r="Q160" s="235"/>
      <c r="R160" s="133"/>
      <c r="T160" s="164" t="s">
        <v>5</v>
      </c>
      <c r="U160" s="42" t="s">
        <v>44</v>
      </c>
      <c r="V160" s="34"/>
      <c r="W160" s="165">
        <f>V160*K160</f>
        <v>0</v>
      </c>
      <c r="X160" s="165">
        <v>0</v>
      </c>
      <c r="Y160" s="165">
        <f>X160*K160</f>
        <v>0</v>
      </c>
      <c r="Z160" s="165">
        <v>0</v>
      </c>
      <c r="AA160" s="166">
        <f>Z160*K160</f>
        <v>0</v>
      </c>
      <c r="AR160" s="18" t="s">
        <v>240</v>
      </c>
      <c r="AT160" s="18" t="s">
        <v>147</v>
      </c>
      <c r="AU160" s="18" t="s">
        <v>125</v>
      </c>
      <c r="AY160" s="18" t="s">
        <v>146</v>
      </c>
      <c r="BE160" s="104">
        <f>IF(U160="základná",N160,0)</f>
        <v>0</v>
      </c>
      <c r="BF160" s="104">
        <f>IF(U160="znížená",N160,0)</f>
        <v>0</v>
      </c>
      <c r="BG160" s="104">
        <f>IF(U160="zákl. prenesená",N160,0)</f>
        <v>0</v>
      </c>
      <c r="BH160" s="104">
        <f>IF(U160="zníž. prenesená",N160,0)</f>
        <v>0</v>
      </c>
      <c r="BI160" s="104">
        <f>IF(U160="nulová",N160,0)</f>
        <v>0</v>
      </c>
      <c r="BJ160" s="18" t="s">
        <v>125</v>
      </c>
      <c r="BK160" s="167">
        <f>ROUND(L160*K160,3)</f>
        <v>0</v>
      </c>
      <c r="BL160" s="18" t="s">
        <v>240</v>
      </c>
      <c r="BM160" s="18" t="s">
        <v>300</v>
      </c>
    </row>
    <row r="161" spans="2:63" s="1" customFormat="1" ht="49.9" customHeight="1">
      <c r="B161" s="33"/>
      <c r="C161" s="34"/>
      <c r="D161" s="150" t="s">
        <v>242</v>
      </c>
      <c r="E161" s="34"/>
      <c r="F161" s="34"/>
      <c r="G161" s="34"/>
      <c r="H161" s="34"/>
      <c r="I161" s="34"/>
      <c r="J161" s="34"/>
      <c r="K161" s="34"/>
      <c r="L161" s="34"/>
      <c r="M161" s="34"/>
      <c r="N161" s="233">
        <f t="shared" ref="N161:N166" si="25">BK161</f>
        <v>0</v>
      </c>
      <c r="O161" s="234"/>
      <c r="P161" s="234"/>
      <c r="Q161" s="234"/>
      <c r="R161" s="35"/>
      <c r="T161" s="172"/>
      <c r="U161" s="34"/>
      <c r="V161" s="34"/>
      <c r="W161" s="34"/>
      <c r="X161" s="34"/>
      <c r="Y161" s="34"/>
      <c r="Z161" s="34"/>
      <c r="AA161" s="72"/>
      <c r="AT161" s="18" t="s">
        <v>76</v>
      </c>
      <c r="AU161" s="18" t="s">
        <v>77</v>
      </c>
      <c r="AY161" s="18" t="s">
        <v>243</v>
      </c>
      <c r="BK161" s="167">
        <f>SUM(BK162:BK166)</f>
        <v>0</v>
      </c>
    </row>
    <row r="162" spans="2:63" s="1" customFormat="1" ht="22.35" customHeight="1">
      <c r="B162" s="33"/>
      <c r="C162" s="173" t="s">
        <v>5</v>
      </c>
      <c r="D162" s="173" t="s">
        <v>147</v>
      </c>
      <c r="E162" s="174" t="s">
        <v>5</v>
      </c>
      <c r="F162" s="240" t="s">
        <v>5</v>
      </c>
      <c r="G162" s="240"/>
      <c r="H162" s="240"/>
      <c r="I162" s="240"/>
      <c r="J162" s="175" t="s">
        <v>5</v>
      </c>
      <c r="K162" s="163"/>
      <c r="L162" s="245"/>
      <c r="M162" s="232"/>
      <c r="N162" s="232">
        <f t="shared" si="25"/>
        <v>0</v>
      </c>
      <c r="O162" s="232"/>
      <c r="P162" s="232"/>
      <c r="Q162" s="232"/>
      <c r="R162" s="35"/>
      <c r="T162" s="164" t="s">
        <v>5</v>
      </c>
      <c r="U162" s="176" t="s">
        <v>44</v>
      </c>
      <c r="V162" s="34"/>
      <c r="W162" s="34"/>
      <c r="X162" s="34"/>
      <c r="Y162" s="34"/>
      <c r="Z162" s="34"/>
      <c r="AA162" s="72"/>
      <c r="AT162" s="18" t="s">
        <v>243</v>
      </c>
      <c r="AU162" s="18" t="s">
        <v>85</v>
      </c>
      <c r="AY162" s="18" t="s">
        <v>243</v>
      </c>
      <c r="BE162" s="104">
        <f>IF(U162="základná",N162,0)</f>
        <v>0</v>
      </c>
      <c r="BF162" s="104">
        <f>IF(U162="znížená",N162,0)</f>
        <v>0</v>
      </c>
      <c r="BG162" s="104">
        <f>IF(U162="zákl. prenesená",N162,0)</f>
        <v>0</v>
      </c>
      <c r="BH162" s="104">
        <f>IF(U162="zníž. prenesená",N162,0)</f>
        <v>0</v>
      </c>
      <c r="BI162" s="104">
        <f>IF(U162="nulová",N162,0)</f>
        <v>0</v>
      </c>
      <c r="BJ162" s="18" t="s">
        <v>125</v>
      </c>
      <c r="BK162" s="167">
        <f>L162*K162</f>
        <v>0</v>
      </c>
    </row>
    <row r="163" spans="2:63" s="1" customFormat="1" ht="22.35" customHeight="1">
      <c r="B163" s="33"/>
      <c r="C163" s="173" t="s">
        <v>5</v>
      </c>
      <c r="D163" s="173" t="s">
        <v>147</v>
      </c>
      <c r="E163" s="174" t="s">
        <v>5</v>
      </c>
      <c r="F163" s="240" t="s">
        <v>5</v>
      </c>
      <c r="G163" s="240"/>
      <c r="H163" s="240"/>
      <c r="I163" s="240"/>
      <c r="J163" s="175" t="s">
        <v>5</v>
      </c>
      <c r="K163" s="163"/>
      <c r="L163" s="245"/>
      <c r="M163" s="232"/>
      <c r="N163" s="232">
        <f t="shared" si="25"/>
        <v>0</v>
      </c>
      <c r="O163" s="232"/>
      <c r="P163" s="232"/>
      <c r="Q163" s="232"/>
      <c r="R163" s="35"/>
      <c r="T163" s="164" t="s">
        <v>5</v>
      </c>
      <c r="U163" s="176" t="s">
        <v>44</v>
      </c>
      <c r="V163" s="34"/>
      <c r="W163" s="34"/>
      <c r="X163" s="34"/>
      <c r="Y163" s="34"/>
      <c r="Z163" s="34"/>
      <c r="AA163" s="72"/>
      <c r="AT163" s="18" t="s">
        <v>243</v>
      </c>
      <c r="AU163" s="18" t="s">
        <v>85</v>
      </c>
      <c r="AY163" s="18" t="s">
        <v>243</v>
      </c>
      <c r="BE163" s="104">
        <f>IF(U163="základná",N163,0)</f>
        <v>0</v>
      </c>
      <c r="BF163" s="104">
        <f>IF(U163="znížená",N163,0)</f>
        <v>0</v>
      </c>
      <c r="BG163" s="104">
        <f>IF(U163="zákl. prenesená",N163,0)</f>
        <v>0</v>
      </c>
      <c r="BH163" s="104">
        <f>IF(U163="zníž. prenesená",N163,0)</f>
        <v>0</v>
      </c>
      <c r="BI163" s="104">
        <f>IF(U163="nulová",N163,0)</f>
        <v>0</v>
      </c>
      <c r="BJ163" s="18" t="s">
        <v>125</v>
      </c>
      <c r="BK163" s="167">
        <f>L163*K163</f>
        <v>0</v>
      </c>
    </row>
    <row r="164" spans="2:63" s="1" customFormat="1" ht="22.35" customHeight="1">
      <c r="B164" s="33"/>
      <c r="C164" s="173" t="s">
        <v>5</v>
      </c>
      <c r="D164" s="173" t="s">
        <v>147</v>
      </c>
      <c r="E164" s="174" t="s">
        <v>5</v>
      </c>
      <c r="F164" s="240" t="s">
        <v>5</v>
      </c>
      <c r="G164" s="240"/>
      <c r="H164" s="240"/>
      <c r="I164" s="240"/>
      <c r="J164" s="175" t="s">
        <v>5</v>
      </c>
      <c r="K164" s="163"/>
      <c r="L164" s="245"/>
      <c r="M164" s="232"/>
      <c r="N164" s="232">
        <f t="shared" si="25"/>
        <v>0</v>
      </c>
      <c r="O164" s="232"/>
      <c r="P164" s="232"/>
      <c r="Q164" s="232"/>
      <c r="R164" s="35"/>
      <c r="T164" s="164" t="s">
        <v>5</v>
      </c>
      <c r="U164" s="176" t="s">
        <v>44</v>
      </c>
      <c r="V164" s="34"/>
      <c r="W164" s="34"/>
      <c r="X164" s="34"/>
      <c r="Y164" s="34"/>
      <c r="Z164" s="34"/>
      <c r="AA164" s="72"/>
      <c r="AT164" s="18" t="s">
        <v>243</v>
      </c>
      <c r="AU164" s="18" t="s">
        <v>85</v>
      </c>
      <c r="AY164" s="18" t="s">
        <v>243</v>
      </c>
      <c r="BE164" s="104">
        <f>IF(U164="základná",N164,0)</f>
        <v>0</v>
      </c>
      <c r="BF164" s="104">
        <f>IF(U164="znížená",N164,0)</f>
        <v>0</v>
      </c>
      <c r="BG164" s="104">
        <f>IF(U164="zákl. prenesená",N164,0)</f>
        <v>0</v>
      </c>
      <c r="BH164" s="104">
        <f>IF(U164="zníž. prenesená",N164,0)</f>
        <v>0</v>
      </c>
      <c r="BI164" s="104">
        <f>IF(U164="nulová",N164,0)</f>
        <v>0</v>
      </c>
      <c r="BJ164" s="18" t="s">
        <v>125</v>
      </c>
      <c r="BK164" s="167">
        <f>L164*K164</f>
        <v>0</v>
      </c>
    </row>
    <row r="165" spans="2:63" s="1" customFormat="1" ht="22.35" customHeight="1">
      <c r="B165" s="33"/>
      <c r="C165" s="173" t="s">
        <v>5</v>
      </c>
      <c r="D165" s="173" t="s">
        <v>147</v>
      </c>
      <c r="E165" s="174" t="s">
        <v>5</v>
      </c>
      <c r="F165" s="240" t="s">
        <v>5</v>
      </c>
      <c r="G165" s="240"/>
      <c r="H165" s="240"/>
      <c r="I165" s="240"/>
      <c r="J165" s="175" t="s">
        <v>5</v>
      </c>
      <c r="K165" s="163"/>
      <c r="L165" s="245"/>
      <c r="M165" s="232"/>
      <c r="N165" s="232">
        <f t="shared" si="25"/>
        <v>0</v>
      </c>
      <c r="O165" s="232"/>
      <c r="P165" s="232"/>
      <c r="Q165" s="232"/>
      <c r="R165" s="35"/>
      <c r="T165" s="164" t="s">
        <v>5</v>
      </c>
      <c r="U165" s="176" t="s">
        <v>44</v>
      </c>
      <c r="V165" s="34"/>
      <c r="W165" s="34"/>
      <c r="X165" s="34"/>
      <c r="Y165" s="34"/>
      <c r="Z165" s="34"/>
      <c r="AA165" s="72"/>
      <c r="AT165" s="18" t="s">
        <v>243</v>
      </c>
      <c r="AU165" s="18" t="s">
        <v>85</v>
      </c>
      <c r="AY165" s="18" t="s">
        <v>243</v>
      </c>
      <c r="BE165" s="104">
        <f>IF(U165="základná",N165,0)</f>
        <v>0</v>
      </c>
      <c r="BF165" s="104">
        <f>IF(U165="znížená",N165,0)</f>
        <v>0</v>
      </c>
      <c r="BG165" s="104">
        <f>IF(U165="zákl. prenesená",N165,0)</f>
        <v>0</v>
      </c>
      <c r="BH165" s="104">
        <f>IF(U165="zníž. prenesená",N165,0)</f>
        <v>0</v>
      </c>
      <c r="BI165" s="104">
        <f>IF(U165="nulová",N165,0)</f>
        <v>0</v>
      </c>
      <c r="BJ165" s="18" t="s">
        <v>125</v>
      </c>
      <c r="BK165" s="167">
        <f>L165*K165</f>
        <v>0</v>
      </c>
    </row>
    <row r="166" spans="2:63" s="1" customFormat="1" ht="22.35" customHeight="1">
      <c r="B166" s="33"/>
      <c r="C166" s="173" t="s">
        <v>5</v>
      </c>
      <c r="D166" s="173" t="s">
        <v>147</v>
      </c>
      <c r="E166" s="174" t="s">
        <v>5</v>
      </c>
      <c r="F166" s="240" t="s">
        <v>5</v>
      </c>
      <c r="G166" s="240"/>
      <c r="H166" s="240"/>
      <c r="I166" s="240"/>
      <c r="J166" s="175" t="s">
        <v>5</v>
      </c>
      <c r="K166" s="163"/>
      <c r="L166" s="245"/>
      <c r="M166" s="232"/>
      <c r="N166" s="232">
        <f t="shared" si="25"/>
        <v>0</v>
      </c>
      <c r="O166" s="232"/>
      <c r="P166" s="232"/>
      <c r="Q166" s="232"/>
      <c r="R166" s="35"/>
      <c r="T166" s="164" t="s">
        <v>5</v>
      </c>
      <c r="U166" s="176" t="s">
        <v>44</v>
      </c>
      <c r="V166" s="54"/>
      <c r="W166" s="54"/>
      <c r="X166" s="54"/>
      <c r="Y166" s="54"/>
      <c r="Z166" s="54"/>
      <c r="AA166" s="56"/>
      <c r="AT166" s="18" t="s">
        <v>243</v>
      </c>
      <c r="AU166" s="18" t="s">
        <v>85</v>
      </c>
      <c r="AY166" s="18" t="s">
        <v>243</v>
      </c>
      <c r="BE166" s="104">
        <f>IF(U166="základná",N166,0)</f>
        <v>0</v>
      </c>
      <c r="BF166" s="104">
        <f>IF(U166="znížená",N166,0)</f>
        <v>0</v>
      </c>
      <c r="BG166" s="104">
        <f>IF(U166="zákl. prenesená",N166,0)</f>
        <v>0</v>
      </c>
      <c r="BH166" s="104">
        <f>IF(U166="zníž. prenesená",N166,0)</f>
        <v>0</v>
      </c>
      <c r="BI166" s="104">
        <f>IF(U166="nulová",N166,0)</f>
        <v>0</v>
      </c>
      <c r="BJ166" s="18" t="s">
        <v>125</v>
      </c>
      <c r="BK166" s="167">
        <f>L166*K166</f>
        <v>0</v>
      </c>
    </row>
    <row r="167" spans="2:63" s="1" customFormat="1" ht="6.95" customHeight="1">
      <c r="B167" s="57"/>
      <c r="C167" s="58"/>
      <c r="D167" s="58"/>
      <c r="E167" s="58"/>
      <c r="F167" s="58"/>
      <c r="G167" s="58"/>
      <c r="H167" s="58"/>
      <c r="I167" s="58"/>
      <c r="J167" s="58"/>
      <c r="K167" s="58"/>
      <c r="L167" s="58"/>
      <c r="M167" s="58"/>
      <c r="N167" s="58"/>
      <c r="O167" s="58"/>
      <c r="P167" s="58"/>
      <c r="Q167" s="58"/>
      <c r="R167" s="59"/>
    </row>
    <row r="169" spans="2:63">
      <c r="C169" s="224" t="s">
        <v>301</v>
      </c>
      <c r="D169" s="225"/>
      <c r="E169" s="225"/>
      <c r="F169" s="225"/>
      <c r="G169" s="225"/>
      <c r="H169" s="225"/>
      <c r="I169" s="225"/>
      <c r="J169" s="225"/>
      <c r="K169" s="225"/>
      <c r="L169" s="225"/>
      <c r="M169" s="225"/>
      <c r="N169" s="225"/>
      <c r="O169" s="225"/>
      <c r="P169" s="225"/>
      <c r="Q169" s="225"/>
      <c r="R169" s="225"/>
    </row>
    <row r="170" spans="2:63" ht="93.75" customHeight="1">
      <c r="C170" s="225"/>
      <c r="D170" s="225"/>
      <c r="E170" s="225"/>
      <c r="F170" s="225"/>
      <c r="G170" s="225"/>
      <c r="H170" s="225"/>
      <c r="I170" s="225"/>
      <c r="J170" s="225"/>
      <c r="K170" s="225"/>
      <c r="L170" s="225"/>
      <c r="M170" s="225"/>
      <c r="N170" s="225"/>
      <c r="O170" s="225"/>
      <c r="P170" s="225"/>
      <c r="Q170" s="225"/>
      <c r="R170" s="225"/>
    </row>
  </sheetData>
  <mergeCells count="173">
    <mergeCell ref="F158:I158"/>
    <mergeCell ref="F160:I160"/>
    <mergeCell ref="F162:I162"/>
    <mergeCell ref="F163:I163"/>
    <mergeCell ref="F164:I164"/>
    <mergeCell ref="F165:I165"/>
    <mergeCell ref="F166:I166"/>
    <mergeCell ref="E24:L24"/>
    <mergeCell ref="S2:AC2"/>
    <mergeCell ref="M27:P27"/>
    <mergeCell ref="M28:P28"/>
    <mergeCell ref="M30:P30"/>
    <mergeCell ref="H32:J32"/>
    <mergeCell ref="M32:P32"/>
    <mergeCell ref="H33:J33"/>
    <mergeCell ref="M33:P33"/>
    <mergeCell ref="H34:J34"/>
    <mergeCell ref="M34:P34"/>
    <mergeCell ref="H35:J35"/>
    <mergeCell ref="M35:P35"/>
    <mergeCell ref="H36:J36"/>
    <mergeCell ref="M36:P36"/>
    <mergeCell ref="L38:P38"/>
    <mergeCell ref="C76:Q76"/>
    <mergeCell ref="F79:P79"/>
    <mergeCell ref="F78:P78"/>
    <mergeCell ref="M81:P81"/>
    <mergeCell ref="M83:Q83"/>
    <mergeCell ref="M84:Q84"/>
    <mergeCell ref="C86:G86"/>
    <mergeCell ref="N86:Q86"/>
    <mergeCell ref="N88:Q88"/>
    <mergeCell ref="N89:Q89"/>
    <mergeCell ref="N90:Q90"/>
    <mergeCell ref="N91:Q91"/>
    <mergeCell ref="N92:Q92"/>
    <mergeCell ref="N93:Q93"/>
    <mergeCell ref="N96:Q96"/>
    <mergeCell ref="N94:Q94"/>
    <mergeCell ref="N95:Q95"/>
    <mergeCell ref="N97:Q97"/>
    <mergeCell ref="N98:Q98"/>
    <mergeCell ref="N99:Q99"/>
    <mergeCell ref="N101:Q101"/>
    <mergeCell ref="N102:Q102"/>
    <mergeCell ref="N103:Q103"/>
    <mergeCell ref="N104:Q104"/>
    <mergeCell ref="N105:Q105"/>
    <mergeCell ref="N106:Q106"/>
    <mergeCell ref="N107:Q107"/>
    <mergeCell ref="L109:Q109"/>
    <mergeCell ref="D102:H102"/>
    <mergeCell ref="D106:H106"/>
    <mergeCell ref="D103:H103"/>
    <mergeCell ref="D104:H104"/>
    <mergeCell ref="D105:H105"/>
    <mergeCell ref="C115:Q115"/>
    <mergeCell ref="F117:P117"/>
    <mergeCell ref="F118:P118"/>
    <mergeCell ref="M120:P120"/>
    <mergeCell ref="M122:Q122"/>
    <mergeCell ref="M123:Q123"/>
    <mergeCell ref="F125:I125"/>
    <mergeCell ref="L125:M125"/>
    <mergeCell ref="N125:Q125"/>
    <mergeCell ref="N126:Q126"/>
    <mergeCell ref="N127:Q127"/>
    <mergeCell ref="N128:Q128"/>
    <mergeCell ref="L152:M152"/>
    <mergeCell ref="L151:M151"/>
    <mergeCell ref="L153:M153"/>
    <mergeCell ref="L155:M155"/>
    <mergeCell ref="L156:M156"/>
    <mergeCell ref="L158:M158"/>
    <mergeCell ref="L148:M148"/>
    <mergeCell ref="L149:M149"/>
    <mergeCell ref="L150:M150"/>
    <mergeCell ref="N158:Q158"/>
    <mergeCell ref="N144:Q144"/>
    <mergeCell ref="N146:Q146"/>
    <mergeCell ref="N147:Q147"/>
    <mergeCell ref="N154:Q154"/>
    <mergeCell ref="N157:Q157"/>
    <mergeCell ref="N138:Q138"/>
    <mergeCell ref="N139:Q139"/>
    <mergeCell ref="N145:Q145"/>
    <mergeCell ref="N140:Q140"/>
    <mergeCell ref="N141:Q141"/>
    <mergeCell ref="N142:Q142"/>
    <mergeCell ref="L160:M160"/>
    <mergeCell ref="L162:M162"/>
    <mergeCell ref="L163:M163"/>
    <mergeCell ref="L164:M164"/>
    <mergeCell ref="L165:M165"/>
    <mergeCell ref="L166:M166"/>
    <mergeCell ref="N162:Q162"/>
    <mergeCell ref="N160:Q160"/>
    <mergeCell ref="N163:Q163"/>
    <mergeCell ref="N164:Q164"/>
    <mergeCell ref="N165:Q165"/>
    <mergeCell ref="N166:Q166"/>
    <mergeCell ref="N159:Q159"/>
    <mergeCell ref="N161:Q161"/>
    <mergeCell ref="F129:I129"/>
    <mergeCell ref="L129:M129"/>
    <mergeCell ref="N129:Q129"/>
    <mergeCell ref="L130:M130"/>
    <mergeCell ref="N130:Q130"/>
    <mergeCell ref="N131:Q131"/>
    <mergeCell ref="N132:Q132"/>
    <mergeCell ref="N133:Q133"/>
    <mergeCell ref="N134:Q134"/>
    <mergeCell ref="N135:Q135"/>
    <mergeCell ref="N137:Q137"/>
    <mergeCell ref="N136:Q136"/>
    <mergeCell ref="F130:I130"/>
    <mergeCell ref="F134:I134"/>
    <mergeCell ref="F133:I133"/>
    <mergeCell ref="F131:I131"/>
    <mergeCell ref="F132:I132"/>
    <mergeCell ref="F135:I135"/>
    <mergeCell ref="F137:I137"/>
    <mergeCell ref="F139:I139"/>
    <mergeCell ref="F140:I140"/>
    <mergeCell ref="F141:I141"/>
    <mergeCell ref="N156:Q156"/>
    <mergeCell ref="F142:I142"/>
    <mergeCell ref="F143:I143"/>
    <mergeCell ref="F145:I145"/>
    <mergeCell ref="L131:M131"/>
    <mergeCell ref="L137:M137"/>
    <mergeCell ref="L132:M132"/>
    <mergeCell ref="L133:M133"/>
    <mergeCell ref="L134:M134"/>
    <mergeCell ref="L135:M135"/>
    <mergeCell ref="L139:M139"/>
    <mergeCell ref="L140:M140"/>
    <mergeCell ref="L141:M141"/>
    <mergeCell ref="L142:M142"/>
    <mergeCell ref="L143:M143"/>
    <mergeCell ref="L145:M145"/>
    <mergeCell ref="F151:I151"/>
    <mergeCell ref="F148:I148"/>
    <mergeCell ref="F149:I149"/>
    <mergeCell ref="F150:I150"/>
    <mergeCell ref="F152:I152"/>
    <mergeCell ref="F153:I153"/>
    <mergeCell ref="F155:I155"/>
    <mergeCell ref="F156:I156"/>
    <mergeCell ref="E15:L15"/>
    <mergeCell ref="O15:P15"/>
    <mergeCell ref="O17:P17"/>
    <mergeCell ref="O18:P18"/>
    <mergeCell ref="O20:P20"/>
    <mergeCell ref="O21:P21"/>
    <mergeCell ref="C169:R170"/>
    <mergeCell ref="H1:K1"/>
    <mergeCell ref="C2:Q2"/>
    <mergeCell ref="C4:Q4"/>
    <mergeCell ref="F6:P6"/>
    <mergeCell ref="F7:P7"/>
    <mergeCell ref="O9:P9"/>
    <mergeCell ref="O11:P11"/>
    <mergeCell ref="O12:P12"/>
    <mergeCell ref="O14:P14"/>
    <mergeCell ref="N143:Q143"/>
    <mergeCell ref="N148:Q148"/>
    <mergeCell ref="N149:Q149"/>
    <mergeCell ref="N150:Q150"/>
    <mergeCell ref="N151:Q151"/>
    <mergeCell ref="N152:Q152"/>
    <mergeCell ref="N153:Q153"/>
    <mergeCell ref="N155:Q155"/>
  </mergeCells>
  <dataValidations count="2">
    <dataValidation type="list" allowBlank="1" showInputMessage="1" showErrorMessage="1" error="Povolené sú hodnoty K, M." sqref="D162:D167">
      <formula1>"K, M"</formula1>
    </dataValidation>
    <dataValidation type="list" allowBlank="1" showInputMessage="1" showErrorMessage="1" error="Povolené sú hodnoty základná, znížená, nulová." sqref="U162:U167">
      <formula1>"základná, znížená, nulová"</formula1>
    </dataValidation>
  </dataValidations>
  <hyperlinks>
    <hyperlink ref="F1:G1" location="C2" display="1) Krycí list rozpočtu"/>
    <hyperlink ref="H1:K1" location="C86" display="2) Rekapitulácia rozpočtu"/>
    <hyperlink ref="L1" location="C125" display="3) Rozpočet"/>
    <hyperlink ref="S1:T1" location="'Rekapitulácia stavby'!C2" display="Rekapitulácia stavby"/>
  </hyperlinks>
  <pageMargins left="0.58333330000000005" right="0.58333330000000005" top="0.5" bottom="0.46666669999999999" header="0" footer="0"/>
  <pageSetup paperSize="9" fitToHeight="100" blackAndWhite="1"/>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6</vt:i4>
      </vt:variant>
    </vt:vector>
  </HeadingPairs>
  <TitlesOfParts>
    <vt:vector size="9" baseType="lpstr">
      <vt:lpstr>Rekapitulácia stavby</vt:lpstr>
      <vt:lpstr>2018_04_07 - Výstavba det...</vt:lpstr>
      <vt:lpstr>2018_04_08 - Výstavba det...</vt:lpstr>
      <vt:lpstr>'2018_04_07 - Výstavba det...'!Názvy_tlače</vt:lpstr>
      <vt:lpstr>'2018_04_08 - Výstavba det...'!Názvy_tlače</vt:lpstr>
      <vt:lpstr>'Rekapitulácia stavby'!Názvy_tlače</vt:lpstr>
      <vt:lpstr>'2018_04_07 - Výstavba det...'!Oblasť_tlače</vt:lpstr>
      <vt:lpstr>'2018_04_08 - Výstavba det...'!Oblasť_tlače</vt:lpstr>
      <vt:lpstr>'Rekapitulácia stavby'!Oblasť_tlače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Vitkaj</dc:creator>
  <cp:lastModifiedBy>Marta Markociova</cp:lastModifiedBy>
  <dcterms:created xsi:type="dcterms:W3CDTF">2018-07-19T11:04:18Z</dcterms:created>
  <dcterms:modified xsi:type="dcterms:W3CDTF">2018-07-20T13:54:36Z</dcterms:modified>
</cp:coreProperties>
</file>