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510" windowWidth="14055" windowHeight="13485" firstSheet="3" activeTab="9"/>
  </bookViews>
  <sheets>
    <sheet name="Rekapitulácia stavby" sheetId="1" r:id="rId1"/>
    <sheet name="SO 01 - Vodný prvok" sheetId="2" r:id="rId2"/>
    <sheet name="SO 02 - Spevnené plochy" sheetId="3" r:id="rId3"/>
    <sheet name="SO 03 - Mestský mobiliár" sheetId="4" r:id="rId4"/>
    <sheet name="SO 04 - Osvetlenie" sheetId="5" r:id="rId5"/>
    <sheet name="SO 05 - Technológia" sheetId="6" r:id="rId6"/>
    <sheet name="SO 06 - Preložka kovaného..." sheetId="7" r:id="rId7"/>
    <sheet name="SO 07 - Zeleň" sheetId="8" r:id="rId8"/>
    <sheet name="SO 08 - Sanácia jestvujúc..." sheetId="9" r:id="rId9"/>
    <sheet name="Hárok1" sheetId="10" r:id="rId10"/>
  </sheets>
  <definedNames>
    <definedName name="_xlnm.Print_Titles" localSheetId="0">'Rekapitulácia stavby'!$85:$85</definedName>
    <definedName name="_xlnm.Print_Titles" localSheetId="1">'SO 01 - Vodný prvok'!$123:$123</definedName>
    <definedName name="_xlnm.Print_Titles" localSheetId="2">'SO 02 - Spevnené plochy'!$123:$123</definedName>
    <definedName name="_xlnm.Print_Titles" localSheetId="3">'SO 03 - Mestský mobiliár'!$118:$118</definedName>
    <definedName name="_xlnm.Print_Titles" localSheetId="4">'SO 04 - Osvetlenie'!$121:$121</definedName>
    <definedName name="_xlnm.Print_Titles" localSheetId="5">'SO 05 - Technológia'!$126:$126</definedName>
    <definedName name="_xlnm.Print_Titles" localSheetId="6">'SO 06 - Preložka kovaného...'!$121:$121</definedName>
    <definedName name="_xlnm.Print_Titles" localSheetId="7">'SO 07 - Zeleň'!$118:$118</definedName>
    <definedName name="_xlnm.Print_Titles" localSheetId="8">'SO 08 - Sanácia jestvujúc...'!$125:$125</definedName>
    <definedName name="_xlnm.Print_Area" localSheetId="0">'Rekapitulácia stavby'!$C$4:$AP$70,'Rekapitulácia stavby'!$C$76:$AP$103</definedName>
    <definedName name="_xlnm.Print_Area" localSheetId="1">'SO 01 - Vodný prvok'!$C$4:$Q$70,'SO 01 - Vodný prvok'!$C$76:$Q$107,'SO 01 - Vodný prvok'!$C$113:$Q$164</definedName>
    <definedName name="_xlnm.Print_Area" localSheetId="2">'SO 02 - Spevnené plochy'!$C$4:$Q$70,'SO 02 - Spevnené plochy'!$C$76:$Q$107,'SO 02 - Spevnené plochy'!$C$113:$Q$178</definedName>
    <definedName name="_xlnm.Print_Area" localSheetId="3">'SO 03 - Mestský mobiliár'!$C$4:$Q$70,'SO 03 - Mestský mobiliár'!$C$76:$Q$102,'SO 03 - Mestský mobiliár'!$C$108:$Q$140</definedName>
    <definedName name="_xlnm.Print_Area" localSheetId="4">'SO 04 - Osvetlenie'!$C$4:$Q$70,'SO 04 - Osvetlenie'!$C$76:$Q$105,'SO 04 - Osvetlenie'!$C$111:$Q$180</definedName>
    <definedName name="_xlnm.Print_Area" localSheetId="5">'SO 05 - Technológia'!$C$4:$Q$70,'SO 05 - Technológia'!$C$76:$Q$110,'SO 05 - Technológia'!$C$116:$Q$178</definedName>
    <definedName name="_xlnm.Print_Area" localSheetId="6">'SO 06 - Preložka kovaného...'!$C$4:$Q$70,'SO 06 - Preložka kovaného...'!$C$76:$Q$105,'SO 06 - Preložka kovaného...'!$C$111:$Q$147</definedName>
    <definedName name="_xlnm.Print_Area" localSheetId="7">'SO 07 - Zeleň'!$C$4:$Q$70,'SO 07 - Zeleň'!$C$76:$Q$102,'SO 07 - Zeleň'!$C$108:$Q$138</definedName>
    <definedName name="_xlnm.Print_Area" localSheetId="8">'SO 08 - Sanácia jestvujúc...'!$C$4:$Q$70,'SO 08 - Sanácia jestvujúc...'!$C$76:$Q$109,'SO 08 - Sanácia jestvujúc...'!$C$115:$Q$176</definedName>
  </definedNames>
  <calcPr calcId="145621"/>
</workbook>
</file>

<file path=xl/calcChain.xml><?xml version="1.0" encoding="utf-8"?>
<calcChain xmlns="http://schemas.openxmlformats.org/spreadsheetml/2006/main">
  <c r="AY95" i="1" l="1"/>
  <c r="AX95" i="1"/>
  <c r="BI176" i="9"/>
  <c r="BH176" i="9"/>
  <c r="BG176" i="9"/>
  <c r="BE176" i="9"/>
  <c r="BK176" i="9"/>
  <c r="N176" i="9" s="1"/>
  <c r="BF176" i="9" s="1"/>
  <c r="BI175" i="9"/>
  <c r="BH175" i="9"/>
  <c r="BG175" i="9"/>
  <c r="BE175" i="9"/>
  <c r="BK175" i="9"/>
  <c r="N175" i="9"/>
  <c r="BF175" i="9" s="1"/>
  <c r="BI174" i="9"/>
  <c r="BH174" i="9"/>
  <c r="BG174" i="9"/>
  <c r="BE174" i="9"/>
  <c r="BK174" i="9"/>
  <c r="N174" i="9" s="1"/>
  <c r="BF174" i="9" s="1"/>
  <c r="BI173" i="9"/>
  <c r="BH173" i="9"/>
  <c r="BG173" i="9"/>
  <c r="BE173" i="9"/>
  <c r="BK173" i="9"/>
  <c r="N173" i="9"/>
  <c r="BF173" i="9" s="1"/>
  <c r="BI172" i="9"/>
  <c r="BH172" i="9"/>
  <c r="BG172" i="9"/>
  <c r="BE172" i="9"/>
  <c r="BK172" i="9"/>
  <c r="BK171" i="9" s="1"/>
  <c r="N171" i="9" s="1"/>
  <c r="N99" i="9" s="1"/>
  <c r="BI170" i="9"/>
  <c r="BH170" i="9"/>
  <c r="BG170" i="9"/>
  <c r="BE170" i="9"/>
  <c r="AA170" i="9"/>
  <c r="Y170" i="9"/>
  <c r="W170" i="9"/>
  <c r="BK170" i="9"/>
  <c r="N170" i="9"/>
  <c r="BF170" i="9"/>
  <c r="BI169" i="9"/>
  <c r="BH169" i="9"/>
  <c r="BG169" i="9"/>
  <c r="BE169" i="9"/>
  <c r="AA169" i="9"/>
  <c r="Y169" i="9"/>
  <c r="W169" i="9"/>
  <c r="BK169" i="9"/>
  <c r="N169" i="9"/>
  <c r="BF169" i="9"/>
  <c r="BI168" i="9"/>
  <c r="BH168" i="9"/>
  <c r="BG168" i="9"/>
  <c r="BE168" i="9"/>
  <c r="AA168" i="9"/>
  <c r="Y168" i="9"/>
  <c r="W168" i="9"/>
  <c r="BK168" i="9"/>
  <c r="N168" i="9"/>
  <c r="BF168" i="9"/>
  <c r="BI167" i="9"/>
  <c r="BH167" i="9"/>
  <c r="BG167" i="9"/>
  <c r="BE167" i="9"/>
  <c r="AA167" i="9"/>
  <c r="Y167" i="9"/>
  <c r="W167" i="9"/>
  <c r="BK167" i="9"/>
  <c r="N167" i="9"/>
  <c r="BF167" i="9"/>
  <c r="BI166" i="9"/>
  <c r="BH166" i="9"/>
  <c r="BG166" i="9"/>
  <c r="BE166" i="9"/>
  <c r="AA166" i="9"/>
  <c r="Y166" i="9"/>
  <c r="W166" i="9"/>
  <c r="BK166" i="9"/>
  <c r="N166" i="9"/>
  <c r="BF166" i="9"/>
  <c r="BI165" i="9"/>
  <c r="BH165" i="9"/>
  <c r="BG165" i="9"/>
  <c r="BE165" i="9"/>
  <c r="AA165" i="9"/>
  <c r="Y165" i="9"/>
  <c r="W165" i="9"/>
  <c r="BK165" i="9"/>
  <c r="N165" i="9"/>
  <c r="BF165" i="9"/>
  <c r="BI164" i="9"/>
  <c r="BH164" i="9"/>
  <c r="BG164" i="9"/>
  <c r="BE164" i="9"/>
  <c r="AA164" i="9"/>
  <c r="AA163" i="9"/>
  <c r="AA162" i="9" s="1"/>
  <c r="Y164" i="9"/>
  <c r="Y163" i="9" s="1"/>
  <c r="Y162" i="9" s="1"/>
  <c r="W164" i="9"/>
  <c r="W163" i="9"/>
  <c r="W162" i="9" s="1"/>
  <c r="BK164" i="9"/>
  <c r="BK163" i="9" s="1"/>
  <c r="N164" i="9"/>
  <c r="BF164" i="9"/>
  <c r="BI161" i="9"/>
  <c r="BH161" i="9"/>
  <c r="BG161" i="9"/>
  <c r="BE161" i="9"/>
  <c r="AA161" i="9"/>
  <c r="AA160" i="9"/>
  <c r="Y161" i="9"/>
  <c r="Y160" i="9"/>
  <c r="W161" i="9"/>
  <c r="W160" i="9"/>
  <c r="BK161" i="9"/>
  <c r="BK160" i="9"/>
  <c r="N160" i="9" s="1"/>
  <c r="N96" i="9" s="1"/>
  <c r="N161" i="9"/>
  <c r="BF161" i="9" s="1"/>
  <c r="BI159" i="9"/>
  <c r="BH159" i="9"/>
  <c r="BG159" i="9"/>
  <c r="BE159" i="9"/>
  <c r="AA159" i="9"/>
  <c r="Y159" i="9"/>
  <c r="W159" i="9"/>
  <c r="BK159" i="9"/>
  <c r="N159" i="9"/>
  <c r="BF159" i="9"/>
  <c r="BI158" i="9"/>
  <c r="BH158" i="9"/>
  <c r="BG158" i="9"/>
  <c r="BE158" i="9"/>
  <c r="AA158" i="9"/>
  <c r="Y158" i="9"/>
  <c r="W158" i="9"/>
  <c r="BK158" i="9"/>
  <c r="N158" i="9"/>
  <c r="BF158" i="9"/>
  <c r="BI157" i="9"/>
  <c r="BH157" i="9"/>
  <c r="BG157" i="9"/>
  <c r="BE157" i="9"/>
  <c r="AA157" i="9"/>
  <c r="Y157" i="9"/>
  <c r="W157" i="9"/>
  <c r="BK157" i="9"/>
  <c r="N157" i="9"/>
  <c r="BF157" i="9"/>
  <c r="BI156" i="9"/>
  <c r="BH156" i="9"/>
  <c r="BG156" i="9"/>
  <c r="BE156" i="9"/>
  <c r="AA156" i="9"/>
  <c r="Y156" i="9"/>
  <c r="W156" i="9"/>
  <c r="BK156" i="9"/>
  <c r="N156" i="9"/>
  <c r="BF156" i="9"/>
  <c r="BI155" i="9"/>
  <c r="BH155" i="9"/>
  <c r="BG155" i="9"/>
  <c r="BE155" i="9"/>
  <c r="AA155" i="9"/>
  <c r="Y155" i="9"/>
  <c r="W155" i="9"/>
  <c r="BK155" i="9"/>
  <c r="N155" i="9"/>
  <c r="BF155" i="9"/>
  <c r="BI154" i="9"/>
  <c r="BH154" i="9"/>
  <c r="BG154" i="9"/>
  <c r="BE154" i="9"/>
  <c r="AA154" i="9"/>
  <c r="Y154" i="9"/>
  <c r="W154" i="9"/>
  <c r="BK154" i="9"/>
  <c r="N154" i="9"/>
  <c r="BF154" i="9"/>
  <c r="BI153" i="9"/>
  <c r="BH153" i="9"/>
  <c r="BG153" i="9"/>
  <c r="BE153" i="9"/>
  <c r="AA153" i="9"/>
  <c r="Y153" i="9"/>
  <c r="W153" i="9"/>
  <c r="BK153" i="9"/>
  <c r="N153" i="9"/>
  <c r="BF153" i="9"/>
  <c r="BI152" i="9"/>
  <c r="BH152" i="9"/>
  <c r="BG152" i="9"/>
  <c r="BE152" i="9"/>
  <c r="AA152" i="9"/>
  <c r="Y152" i="9"/>
  <c r="W152" i="9"/>
  <c r="BK152" i="9"/>
  <c r="N152" i="9"/>
  <c r="BF152" i="9"/>
  <c r="BI151" i="9"/>
  <c r="BH151" i="9"/>
  <c r="BG151" i="9"/>
  <c r="BE151" i="9"/>
  <c r="AA151" i="9"/>
  <c r="AA150" i="9"/>
  <c r="Y151" i="9"/>
  <c r="Y150" i="9"/>
  <c r="W151" i="9"/>
  <c r="W150" i="9"/>
  <c r="BK151" i="9"/>
  <c r="BK150" i="9"/>
  <c r="N150" i="9" s="1"/>
  <c r="N95" i="9" s="1"/>
  <c r="N151" i="9"/>
  <c r="BF151" i="9" s="1"/>
  <c r="BI149" i="9"/>
  <c r="BH149" i="9"/>
  <c r="BG149" i="9"/>
  <c r="BE149" i="9"/>
  <c r="AA149" i="9"/>
  <c r="Y149" i="9"/>
  <c r="W149" i="9"/>
  <c r="BK149" i="9"/>
  <c r="N149" i="9"/>
  <c r="BF149" i="9"/>
  <c r="BI148" i="9"/>
  <c r="BH148" i="9"/>
  <c r="BG148" i="9"/>
  <c r="BE148" i="9"/>
  <c r="AA148" i="9"/>
  <c r="Y148" i="9"/>
  <c r="W148" i="9"/>
  <c r="BK148" i="9"/>
  <c r="N148" i="9"/>
  <c r="BF148" i="9"/>
  <c r="BI147" i="9"/>
  <c r="BH147" i="9"/>
  <c r="BG147" i="9"/>
  <c r="BE147" i="9"/>
  <c r="AA147" i="9"/>
  <c r="Y147" i="9"/>
  <c r="W147" i="9"/>
  <c r="BK147" i="9"/>
  <c r="N147" i="9"/>
  <c r="BF147" i="9"/>
  <c r="BI146" i="9"/>
  <c r="BH146" i="9"/>
  <c r="BG146" i="9"/>
  <c r="BE146" i="9"/>
  <c r="AA146" i="9"/>
  <c r="AA145" i="9"/>
  <c r="Y146" i="9"/>
  <c r="Y145" i="9"/>
  <c r="W146" i="9"/>
  <c r="W145" i="9"/>
  <c r="BK146" i="9"/>
  <c r="BK145" i="9"/>
  <c r="N145" i="9" s="1"/>
  <c r="N94" i="9" s="1"/>
  <c r="N146" i="9"/>
  <c r="BF146" i="9" s="1"/>
  <c r="BI144" i="9"/>
  <c r="BH144" i="9"/>
  <c r="BG144" i="9"/>
  <c r="BE144" i="9"/>
  <c r="AA144" i="9"/>
  <c r="Y144" i="9"/>
  <c r="W144" i="9"/>
  <c r="BK144" i="9"/>
  <c r="N144" i="9"/>
  <c r="BF144" i="9"/>
  <c r="BI143" i="9"/>
  <c r="BH143" i="9"/>
  <c r="BG143" i="9"/>
  <c r="BE143" i="9"/>
  <c r="AA143" i="9"/>
  <c r="Y143" i="9"/>
  <c r="W143" i="9"/>
  <c r="BK143" i="9"/>
  <c r="N143" i="9"/>
  <c r="BF143" i="9"/>
  <c r="BI142" i="9"/>
  <c r="BH142" i="9"/>
  <c r="BG142" i="9"/>
  <c r="BE142" i="9"/>
  <c r="AA142" i="9"/>
  <c r="AA141" i="9"/>
  <c r="Y142" i="9"/>
  <c r="Y141" i="9"/>
  <c r="W142" i="9"/>
  <c r="W141" i="9"/>
  <c r="BK142" i="9"/>
  <c r="BK141" i="9"/>
  <c r="N141" i="9" s="1"/>
  <c r="N93" i="9" s="1"/>
  <c r="N142" i="9"/>
  <c r="BF142" i="9" s="1"/>
  <c r="BI140" i="9"/>
  <c r="BH140" i="9"/>
  <c r="BG140" i="9"/>
  <c r="BE140" i="9"/>
  <c r="AA140" i="9"/>
  <c r="AA139" i="9"/>
  <c r="Y140" i="9"/>
  <c r="Y139" i="9"/>
  <c r="W140" i="9"/>
  <c r="W139" i="9"/>
  <c r="BK140" i="9"/>
  <c r="BK139" i="9"/>
  <c r="N139" i="9" s="1"/>
  <c r="N92" i="9" s="1"/>
  <c r="N140" i="9"/>
  <c r="BF140" i="9" s="1"/>
  <c r="BI138" i="9"/>
  <c r="BH138" i="9"/>
  <c r="BG138" i="9"/>
  <c r="BE138" i="9"/>
  <c r="AA138" i="9"/>
  <c r="Y138" i="9"/>
  <c r="W138" i="9"/>
  <c r="BK138" i="9"/>
  <c r="N138" i="9"/>
  <c r="BF138" i="9"/>
  <c r="BI137" i="9"/>
  <c r="BH137" i="9"/>
  <c r="BG137" i="9"/>
  <c r="BE137" i="9"/>
  <c r="AA137" i="9"/>
  <c r="AA136" i="9"/>
  <c r="Y137" i="9"/>
  <c r="Y136" i="9"/>
  <c r="W137" i="9"/>
  <c r="W136" i="9"/>
  <c r="BK137" i="9"/>
  <c r="BK136" i="9"/>
  <c r="N136" i="9" s="1"/>
  <c r="N91" i="9" s="1"/>
  <c r="N137" i="9"/>
  <c r="BF137" i="9" s="1"/>
  <c r="BI135" i="9"/>
  <c r="BH135" i="9"/>
  <c r="BG135" i="9"/>
  <c r="BE135" i="9"/>
  <c r="AA135" i="9"/>
  <c r="Y135" i="9"/>
  <c r="W135" i="9"/>
  <c r="BK135" i="9"/>
  <c r="N135" i="9"/>
  <c r="BF135" i="9"/>
  <c r="BI134" i="9"/>
  <c r="BH134" i="9"/>
  <c r="BG134" i="9"/>
  <c r="BE134" i="9"/>
  <c r="AA134" i="9"/>
  <c r="Y134" i="9"/>
  <c r="W134" i="9"/>
  <c r="BK134" i="9"/>
  <c r="N134" i="9"/>
  <c r="BF134" i="9"/>
  <c r="BI133" i="9"/>
  <c r="BH133" i="9"/>
  <c r="BG133" i="9"/>
  <c r="BE133" i="9"/>
  <c r="AA133" i="9"/>
  <c r="Y133" i="9"/>
  <c r="W133" i="9"/>
  <c r="BK133" i="9"/>
  <c r="N133" i="9"/>
  <c r="BF133" i="9"/>
  <c r="BI132" i="9"/>
  <c r="BH132" i="9"/>
  <c r="BG132" i="9"/>
  <c r="BE132" i="9"/>
  <c r="AA132" i="9"/>
  <c r="Y132" i="9"/>
  <c r="W132" i="9"/>
  <c r="BK132" i="9"/>
  <c r="N132" i="9"/>
  <c r="BF132" i="9"/>
  <c r="BI131" i="9"/>
  <c r="BH131" i="9"/>
  <c r="BG131" i="9"/>
  <c r="BE131" i="9"/>
  <c r="AA131" i="9"/>
  <c r="Y131" i="9"/>
  <c r="W131" i="9"/>
  <c r="BK131" i="9"/>
  <c r="N131" i="9"/>
  <c r="BF131" i="9"/>
  <c r="BI130" i="9"/>
  <c r="BH130" i="9"/>
  <c r="BG130" i="9"/>
  <c r="BE130" i="9"/>
  <c r="AA130" i="9"/>
  <c r="Y130" i="9"/>
  <c r="W130" i="9"/>
  <c r="BK130" i="9"/>
  <c r="N130" i="9"/>
  <c r="BF130" i="9"/>
  <c r="BI129" i="9"/>
  <c r="BH129" i="9"/>
  <c r="BG129" i="9"/>
  <c r="BE129" i="9"/>
  <c r="AA129" i="9"/>
  <c r="AA128" i="9"/>
  <c r="AA127" i="9" s="1"/>
  <c r="AA126" i="9" s="1"/>
  <c r="Y129" i="9"/>
  <c r="Y128" i="9"/>
  <c r="Y127" i="9" s="1"/>
  <c r="Y126" i="9" s="1"/>
  <c r="W129" i="9"/>
  <c r="W128" i="9"/>
  <c r="W127" i="9" s="1"/>
  <c r="W126" i="9" s="1"/>
  <c r="AU95" i="1" s="1"/>
  <c r="BK129" i="9"/>
  <c r="BK128" i="9" s="1"/>
  <c r="N129" i="9"/>
  <c r="BF129" i="9" s="1"/>
  <c r="M122" i="9"/>
  <c r="F122" i="9"/>
  <c r="F120" i="9"/>
  <c r="F118" i="9"/>
  <c r="BI107" i="9"/>
  <c r="BH107" i="9"/>
  <c r="BG107" i="9"/>
  <c r="BE107" i="9"/>
  <c r="BI106" i="9"/>
  <c r="BH106" i="9"/>
  <c r="BG106" i="9"/>
  <c r="BE106" i="9"/>
  <c r="BI105" i="9"/>
  <c r="BH105" i="9"/>
  <c r="BG105" i="9"/>
  <c r="BE105" i="9"/>
  <c r="BI104" i="9"/>
  <c r="BH104" i="9"/>
  <c r="BG104" i="9"/>
  <c r="BE104" i="9"/>
  <c r="BI103" i="9"/>
  <c r="BH103" i="9"/>
  <c r="BG103" i="9"/>
  <c r="BE103" i="9"/>
  <c r="BI102" i="9"/>
  <c r="H36" i="9" s="1"/>
  <c r="BD95" i="1" s="1"/>
  <c r="BH102" i="9"/>
  <c r="H35" i="9"/>
  <c r="BC95" i="1" s="1"/>
  <c r="BG102" i="9"/>
  <c r="H34" i="9" s="1"/>
  <c r="BB95" i="1" s="1"/>
  <c r="BE102" i="9"/>
  <c r="M32" i="9"/>
  <c r="AV95" i="1" s="1"/>
  <c r="H32" i="9"/>
  <c r="AZ95" i="1" s="1"/>
  <c r="M83" i="9"/>
  <c r="F83" i="9"/>
  <c r="F81" i="9"/>
  <c r="F79" i="9"/>
  <c r="O21" i="9"/>
  <c r="E21" i="9"/>
  <c r="M123" i="9"/>
  <c r="M84" i="9"/>
  <c r="O20" i="9"/>
  <c r="O15" i="9"/>
  <c r="E15" i="9"/>
  <c r="F123" i="9" s="1"/>
  <c r="F84" i="9"/>
  <c r="O14" i="9"/>
  <c r="O9" i="9"/>
  <c r="M120" i="9" s="1"/>
  <c r="M81" i="9"/>
  <c r="F6" i="9"/>
  <c r="F117" i="9"/>
  <c r="F78" i="9"/>
  <c r="AY94" i="1"/>
  <c r="AX94" i="1"/>
  <c r="BI138" i="8"/>
  <c r="BH138" i="8"/>
  <c r="BG138" i="8"/>
  <c r="BE138" i="8"/>
  <c r="BK138" i="8"/>
  <c r="N138" i="8" s="1"/>
  <c r="BF138" i="8" s="1"/>
  <c r="BI137" i="8"/>
  <c r="BH137" i="8"/>
  <c r="BG137" i="8"/>
  <c r="BE137" i="8"/>
  <c r="BK137" i="8"/>
  <c r="N137" i="8"/>
  <c r="BF137" i="8" s="1"/>
  <c r="BI136" i="8"/>
  <c r="BH136" i="8"/>
  <c r="BG136" i="8"/>
  <c r="BE136" i="8"/>
  <c r="BK136" i="8"/>
  <c r="N136" i="8" s="1"/>
  <c r="BF136" i="8" s="1"/>
  <c r="BI135" i="8"/>
  <c r="BH135" i="8"/>
  <c r="BG135" i="8"/>
  <c r="BE135" i="8"/>
  <c r="BK135" i="8"/>
  <c r="N135" i="8"/>
  <c r="BF135" i="8" s="1"/>
  <c r="BI134" i="8"/>
  <c r="BH134" i="8"/>
  <c r="BG134" i="8"/>
  <c r="BE134" i="8"/>
  <c r="BK134" i="8"/>
  <c r="BK133" i="8" s="1"/>
  <c r="N133" i="8" s="1"/>
  <c r="N92" i="8" s="1"/>
  <c r="BI132" i="8"/>
  <c r="BH132" i="8"/>
  <c r="BG132" i="8"/>
  <c r="BE132" i="8"/>
  <c r="AA132" i="8"/>
  <c r="AA131" i="8" s="1"/>
  <c r="Y132" i="8"/>
  <c r="Y131" i="8" s="1"/>
  <c r="W132" i="8"/>
  <c r="W131" i="8" s="1"/>
  <c r="BK132" i="8"/>
  <c r="BK131" i="8" s="1"/>
  <c r="N131" i="8" s="1"/>
  <c r="N91" i="8" s="1"/>
  <c r="N132" i="8"/>
  <c r="BF132" i="8"/>
  <c r="BI130" i="8"/>
  <c r="BH130" i="8"/>
  <c r="BG130" i="8"/>
  <c r="BE130" i="8"/>
  <c r="AA130" i="8"/>
  <c r="Y130" i="8"/>
  <c r="W130" i="8"/>
  <c r="BK130" i="8"/>
  <c r="N130" i="8"/>
  <c r="BF130" i="8" s="1"/>
  <c r="BI129" i="8"/>
  <c r="BH129" i="8"/>
  <c r="BG129" i="8"/>
  <c r="BE129" i="8"/>
  <c r="AA129" i="8"/>
  <c r="Y129" i="8"/>
  <c r="W129" i="8"/>
  <c r="BK129" i="8"/>
  <c r="N129" i="8"/>
  <c r="BF129" i="8" s="1"/>
  <c r="BI128" i="8"/>
  <c r="BH128" i="8"/>
  <c r="BG128" i="8"/>
  <c r="BE128" i="8"/>
  <c r="AA128" i="8"/>
  <c r="Y128" i="8"/>
  <c r="W128" i="8"/>
  <c r="BK128" i="8"/>
  <c r="N128" i="8"/>
  <c r="BF128" i="8" s="1"/>
  <c r="BI127" i="8"/>
  <c r="BH127" i="8"/>
  <c r="BG127" i="8"/>
  <c r="BE127" i="8"/>
  <c r="AA127" i="8"/>
  <c r="Y127" i="8"/>
  <c r="W127" i="8"/>
  <c r="BK127" i="8"/>
  <c r="N127" i="8"/>
  <c r="BF127" i="8"/>
  <c r="BI126" i="8"/>
  <c r="BH126" i="8"/>
  <c r="BG126" i="8"/>
  <c r="BE126" i="8"/>
  <c r="AA126" i="8"/>
  <c r="Y126" i="8"/>
  <c r="W126" i="8"/>
  <c r="BK126" i="8"/>
  <c r="N126" i="8"/>
  <c r="BF126" i="8"/>
  <c r="BI125" i="8"/>
  <c r="BH125" i="8"/>
  <c r="BG125" i="8"/>
  <c r="BE125" i="8"/>
  <c r="AA125" i="8"/>
  <c r="Y125" i="8"/>
  <c r="W125" i="8"/>
  <c r="BK125" i="8"/>
  <c r="N125" i="8"/>
  <c r="BF125" i="8"/>
  <c r="BI124" i="8"/>
  <c r="BH124" i="8"/>
  <c r="BG124" i="8"/>
  <c r="BE124" i="8"/>
  <c r="AA124" i="8"/>
  <c r="Y124" i="8"/>
  <c r="W124" i="8"/>
  <c r="BK124" i="8"/>
  <c r="N124" i="8"/>
  <c r="BF124" i="8"/>
  <c r="BI123" i="8"/>
  <c r="BH123" i="8"/>
  <c r="BG123" i="8"/>
  <c r="BE123" i="8"/>
  <c r="AA123" i="8"/>
  <c r="Y123" i="8"/>
  <c r="W123" i="8"/>
  <c r="BK123" i="8"/>
  <c r="N123" i="8"/>
  <c r="BF123" i="8"/>
  <c r="BI122" i="8"/>
  <c r="BH122" i="8"/>
  <c r="BG122" i="8"/>
  <c r="BE122" i="8"/>
  <c r="AA122" i="8"/>
  <c r="AA121" i="8"/>
  <c r="AA120" i="8" s="1"/>
  <c r="AA119" i="8" s="1"/>
  <c r="Y122" i="8"/>
  <c r="Y121" i="8"/>
  <c r="W122" i="8"/>
  <c r="W121" i="8"/>
  <c r="W120" i="8" s="1"/>
  <c r="W119" i="8" s="1"/>
  <c r="AU94" i="1" s="1"/>
  <c r="BK122" i="8"/>
  <c r="BK121" i="8" s="1"/>
  <c r="N122" i="8"/>
  <c r="BF122" i="8" s="1"/>
  <c r="M115" i="8"/>
  <c r="F115" i="8"/>
  <c r="F113" i="8"/>
  <c r="F111" i="8"/>
  <c r="BI100" i="8"/>
  <c r="BH100" i="8"/>
  <c r="BG100" i="8"/>
  <c r="BE100" i="8"/>
  <c r="BI99" i="8"/>
  <c r="BH99" i="8"/>
  <c r="BG99" i="8"/>
  <c r="BE99" i="8"/>
  <c r="BI98" i="8"/>
  <c r="BH98" i="8"/>
  <c r="BG98" i="8"/>
  <c r="BE98" i="8"/>
  <c r="BI97" i="8"/>
  <c r="BH97" i="8"/>
  <c r="BG97" i="8"/>
  <c r="BE97" i="8"/>
  <c r="BI96" i="8"/>
  <c r="BH96" i="8"/>
  <c r="BG96" i="8"/>
  <c r="BE96" i="8"/>
  <c r="BI95" i="8"/>
  <c r="H36" i="8"/>
  <c r="BD94" i="1" s="1"/>
  <c r="BH95" i="8"/>
  <c r="H35" i="8" s="1"/>
  <c r="BC94" i="1" s="1"/>
  <c r="BG95" i="8"/>
  <c r="H34" i="8"/>
  <c r="BB94" i="1" s="1"/>
  <c r="BE95" i="8"/>
  <c r="M83" i="8"/>
  <c r="F83" i="8"/>
  <c r="F81" i="8"/>
  <c r="F79" i="8"/>
  <c r="O21" i="8"/>
  <c r="E21" i="8"/>
  <c r="M116" i="8" s="1"/>
  <c r="M84" i="8"/>
  <c r="O20" i="8"/>
  <c r="O15" i="8"/>
  <c r="E15" i="8"/>
  <c r="F116" i="8"/>
  <c r="F84" i="8"/>
  <c r="O14" i="8"/>
  <c r="O9" i="8"/>
  <c r="M113" i="8"/>
  <c r="M81" i="8"/>
  <c r="F6" i="8"/>
  <c r="F110" i="8" s="1"/>
  <c r="F78" i="8"/>
  <c r="AY93" i="1"/>
  <c r="AX93" i="1"/>
  <c r="BI147" i="7"/>
  <c r="BH147" i="7"/>
  <c r="BG147" i="7"/>
  <c r="BE147" i="7"/>
  <c r="BK147" i="7"/>
  <c r="N147" i="7"/>
  <c r="BF147" i="7"/>
  <c r="BI146" i="7"/>
  <c r="BH146" i="7"/>
  <c r="BG146" i="7"/>
  <c r="BE146" i="7"/>
  <c r="BK146" i="7"/>
  <c r="N146" i="7"/>
  <c r="BF146" i="7"/>
  <c r="BI145" i="7"/>
  <c r="BH145" i="7"/>
  <c r="BG145" i="7"/>
  <c r="BE145" i="7"/>
  <c r="BK145" i="7"/>
  <c r="N145" i="7"/>
  <c r="BF145" i="7"/>
  <c r="BI144" i="7"/>
  <c r="BH144" i="7"/>
  <c r="BG144" i="7"/>
  <c r="BE144" i="7"/>
  <c r="BK144" i="7"/>
  <c r="N144" i="7"/>
  <c r="BF144" i="7"/>
  <c r="BI143" i="7"/>
  <c r="BH143" i="7"/>
  <c r="BG143" i="7"/>
  <c r="BE143" i="7"/>
  <c r="BK143" i="7"/>
  <c r="BK142" i="7"/>
  <c r="N142" i="7" s="1"/>
  <c r="N95" i="7" s="1"/>
  <c r="N143" i="7"/>
  <c r="BF143" i="7"/>
  <c r="BI141" i="7"/>
  <c r="BH141" i="7"/>
  <c r="BG141" i="7"/>
  <c r="BE141" i="7"/>
  <c r="AA141" i="7"/>
  <c r="AA140" i="7" s="1"/>
  <c r="Y141" i="7"/>
  <c r="Y140" i="7" s="1"/>
  <c r="W141" i="7"/>
  <c r="W140" i="7" s="1"/>
  <c r="BK141" i="7"/>
  <c r="BK140" i="7" s="1"/>
  <c r="N140" i="7" s="1"/>
  <c r="N94" i="7" s="1"/>
  <c r="N141" i="7"/>
  <c r="BF141" i="7"/>
  <c r="BI139" i="7"/>
  <c r="BH139" i="7"/>
  <c r="BG139" i="7"/>
  <c r="BE139" i="7"/>
  <c r="AA139" i="7"/>
  <c r="Y139" i="7"/>
  <c r="W139" i="7"/>
  <c r="BK139" i="7"/>
  <c r="N139" i="7"/>
  <c r="BF139" i="7" s="1"/>
  <c r="BI138" i="7"/>
  <c r="BH138" i="7"/>
  <c r="BG138" i="7"/>
  <c r="BE138" i="7"/>
  <c r="AA138" i="7"/>
  <c r="Y138" i="7"/>
  <c r="W138" i="7"/>
  <c r="BK138" i="7"/>
  <c r="N138" i="7"/>
  <c r="BF138" i="7"/>
  <c r="BI137" i="7"/>
  <c r="BH137" i="7"/>
  <c r="BG137" i="7"/>
  <c r="BE137" i="7"/>
  <c r="AA137" i="7"/>
  <c r="Y137" i="7"/>
  <c r="W137" i="7"/>
  <c r="BK137" i="7"/>
  <c r="N137" i="7"/>
  <c r="BF137" i="7"/>
  <c r="BI136" i="7"/>
  <c r="BH136" i="7"/>
  <c r="BG136" i="7"/>
  <c r="BE136" i="7"/>
  <c r="AA136" i="7"/>
  <c r="Y136" i="7"/>
  <c r="W136" i="7"/>
  <c r="BK136" i="7"/>
  <c r="N136" i="7"/>
  <c r="BF136" i="7"/>
  <c r="BI135" i="7"/>
  <c r="BH135" i="7"/>
  <c r="BG135" i="7"/>
  <c r="BE135" i="7"/>
  <c r="AA135" i="7"/>
  <c r="Y135" i="7"/>
  <c r="W135" i="7"/>
  <c r="BK135" i="7"/>
  <c r="N135" i="7"/>
  <c r="BF135" i="7"/>
  <c r="BI134" i="7"/>
  <c r="BH134" i="7"/>
  <c r="BG134" i="7"/>
  <c r="BE134" i="7"/>
  <c r="AA134" i="7"/>
  <c r="AA133" i="7"/>
  <c r="Y134" i="7"/>
  <c r="Y133" i="7"/>
  <c r="W134" i="7"/>
  <c r="W133" i="7"/>
  <c r="BK134" i="7"/>
  <c r="BK133" i="7"/>
  <c r="N133" i="7" s="1"/>
  <c r="N93" i="7" s="1"/>
  <c r="N134" i="7"/>
  <c r="BF134" i="7" s="1"/>
  <c r="BI132" i="7"/>
  <c r="BH132" i="7"/>
  <c r="BG132" i="7"/>
  <c r="BE132" i="7"/>
  <c r="AA132" i="7"/>
  <c r="AA131" i="7"/>
  <c r="Y132" i="7"/>
  <c r="Y131" i="7"/>
  <c r="W132" i="7"/>
  <c r="W131" i="7"/>
  <c r="BK132" i="7"/>
  <c r="BK131" i="7"/>
  <c r="N131" i="7" s="1"/>
  <c r="N92" i="7" s="1"/>
  <c r="N132" i="7"/>
  <c r="BF132" i="7" s="1"/>
  <c r="BI130" i="7"/>
  <c r="BH130" i="7"/>
  <c r="BG130" i="7"/>
  <c r="BE130" i="7"/>
  <c r="AA130" i="7"/>
  <c r="Y130" i="7"/>
  <c r="W130" i="7"/>
  <c r="BK130" i="7"/>
  <c r="N130" i="7"/>
  <c r="BF130" i="7"/>
  <c r="BI129" i="7"/>
  <c r="BH129" i="7"/>
  <c r="BG129" i="7"/>
  <c r="BE129" i="7"/>
  <c r="AA129" i="7"/>
  <c r="AA128" i="7"/>
  <c r="Y129" i="7"/>
  <c r="Y128" i="7"/>
  <c r="W129" i="7"/>
  <c r="W128" i="7"/>
  <c r="BK129" i="7"/>
  <c r="BK128" i="7"/>
  <c r="N128" i="7" s="1"/>
  <c r="N91" i="7" s="1"/>
  <c r="N129" i="7"/>
  <c r="BF129" i="7" s="1"/>
  <c r="BI127" i="7"/>
  <c r="BH127" i="7"/>
  <c r="BG127" i="7"/>
  <c r="BE127" i="7"/>
  <c r="AA127" i="7"/>
  <c r="Y127" i="7"/>
  <c r="W127" i="7"/>
  <c r="BK127" i="7"/>
  <c r="N127" i="7"/>
  <c r="BF127" i="7"/>
  <c r="BI126" i="7"/>
  <c r="BH126" i="7"/>
  <c r="BG126" i="7"/>
  <c r="BE126" i="7"/>
  <c r="AA126" i="7"/>
  <c r="Y126" i="7"/>
  <c r="W126" i="7"/>
  <c r="BK126" i="7"/>
  <c r="N126" i="7"/>
  <c r="BF126" i="7"/>
  <c r="BI125" i="7"/>
  <c r="BH125" i="7"/>
  <c r="BG125" i="7"/>
  <c r="BE125" i="7"/>
  <c r="AA125" i="7"/>
  <c r="AA124" i="7"/>
  <c r="AA123" i="7" s="1"/>
  <c r="AA122" i="7" s="1"/>
  <c r="Y125" i="7"/>
  <c r="Y124" i="7"/>
  <c r="Y123" i="7" s="1"/>
  <c r="Y122" i="7" s="1"/>
  <c r="W125" i="7"/>
  <c r="W124" i="7"/>
  <c r="W123" i="7" s="1"/>
  <c r="W122" i="7" s="1"/>
  <c r="AU93" i="1" s="1"/>
  <c r="BK125" i="7"/>
  <c r="BK124" i="7" s="1"/>
  <c r="N125" i="7"/>
  <c r="BF125" i="7" s="1"/>
  <c r="M118" i="7"/>
  <c r="F118" i="7"/>
  <c r="F116" i="7"/>
  <c r="F114" i="7"/>
  <c r="BI103" i="7"/>
  <c r="BH103" i="7"/>
  <c r="BG103" i="7"/>
  <c r="BE103" i="7"/>
  <c r="BI102" i="7"/>
  <c r="BH102" i="7"/>
  <c r="BG102" i="7"/>
  <c r="BE102" i="7"/>
  <c r="BI101" i="7"/>
  <c r="BH101" i="7"/>
  <c r="BG101" i="7"/>
  <c r="BE101" i="7"/>
  <c r="BI100" i="7"/>
  <c r="BH100" i="7"/>
  <c r="BG100" i="7"/>
  <c r="BE100" i="7"/>
  <c r="BI99" i="7"/>
  <c r="BH99" i="7"/>
  <c r="BG99" i="7"/>
  <c r="BE99" i="7"/>
  <c r="BI98" i="7"/>
  <c r="H36" i="7"/>
  <c r="BD93" i="1" s="1"/>
  <c r="BH98" i="7"/>
  <c r="H35" i="7" s="1"/>
  <c r="BC93" i="1" s="1"/>
  <c r="BG98" i="7"/>
  <c r="H34" i="7"/>
  <c r="BB93" i="1" s="1"/>
  <c r="BE98" i="7"/>
  <c r="M32" i="7" s="1"/>
  <c r="AV93" i="1" s="1"/>
  <c r="M83" i="7"/>
  <c r="F83" i="7"/>
  <c r="F81" i="7"/>
  <c r="F79" i="7"/>
  <c r="O21" i="7"/>
  <c r="E21" i="7"/>
  <c r="M119" i="7" s="1"/>
  <c r="M84" i="7"/>
  <c r="O20" i="7"/>
  <c r="O15" i="7"/>
  <c r="E15" i="7"/>
  <c r="F119" i="7"/>
  <c r="F84" i="7"/>
  <c r="O14" i="7"/>
  <c r="O9" i="7"/>
  <c r="M116" i="7"/>
  <c r="M81" i="7"/>
  <c r="F6" i="7"/>
  <c r="F113" i="7" s="1"/>
  <c r="F78" i="7"/>
  <c r="AY92" i="1"/>
  <c r="AX92" i="1"/>
  <c r="BI178" i="6"/>
  <c r="BH178" i="6"/>
  <c r="BG178" i="6"/>
  <c r="BE178" i="6"/>
  <c r="BK178" i="6"/>
  <c r="N178" i="6"/>
  <c r="BF178" i="6" s="1"/>
  <c r="BI177" i="6"/>
  <c r="BH177" i="6"/>
  <c r="BG177" i="6"/>
  <c r="BE177" i="6"/>
  <c r="BK177" i="6"/>
  <c r="N177" i="6" s="1"/>
  <c r="BF177" i="6" s="1"/>
  <c r="BI176" i="6"/>
  <c r="BH176" i="6"/>
  <c r="BG176" i="6"/>
  <c r="BE176" i="6"/>
  <c r="BK176" i="6"/>
  <c r="N176" i="6"/>
  <c r="BF176" i="6" s="1"/>
  <c r="BI175" i="6"/>
  <c r="BH175" i="6"/>
  <c r="BG175" i="6"/>
  <c r="BE175" i="6"/>
  <c r="BK175" i="6"/>
  <c r="N175" i="6" s="1"/>
  <c r="BF175" i="6" s="1"/>
  <c r="BI174" i="6"/>
  <c r="BH174" i="6"/>
  <c r="BG174" i="6"/>
  <c r="BE174" i="6"/>
  <c r="BK174" i="6"/>
  <c r="BK173" i="6"/>
  <c r="N173" i="6" s="1"/>
  <c r="N100" i="6" s="1"/>
  <c r="N174" i="6"/>
  <c r="BF174" i="6" s="1"/>
  <c r="BI172" i="6"/>
  <c r="BH172" i="6"/>
  <c r="BG172" i="6"/>
  <c r="BE172" i="6"/>
  <c r="AA172" i="6"/>
  <c r="Y172" i="6"/>
  <c r="W172" i="6"/>
  <c r="BK172" i="6"/>
  <c r="N172" i="6"/>
  <c r="BF172" i="6"/>
  <c r="BI171" i="6"/>
  <c r="BH171" i="6"/>
  <c r="BG171" i="6"/>
  <c r="BE171" i="6"/>
  <c r="AA171" i="6"/>
  <c r="Y171" i="6"/>
  <c r="W171" i="6"/>
  <c r="BK171" i="6"/>
  <c r="N171" i="6"/>
  <c r="BF171" i="6"/>
  <c r="BI170" i="6"/>
  <c r="BH170" i="6"/>
  <c r="BG170" i="6"/>
  <c r="BE170" i="6"/>
  <c r="AA170" i="6"/>
  <c r="AA169" i="6"/>
  <c r="Y170" i="6"/>
  <c r="Y169" i="6"/>
  <c r="W170" i="6"/>
  <c r="W169" i="6"/>
  <c r="BK170" i="6"/>
  <c r="BK169" i="6"/>
  <c r="N169" i="6" s="1"/>
  <c r="N99" i="6" s="1"/>
  <c r="N170" i="6"/>
  <c r="BF170" i="6" s="1"/>
  <c r="BI168" i="6"/>
  <c r="BH168" i="6"/>
  <c r="BG168" i="6"/>
  <c r="BE168" i="6"/>
  <c r="AA168" i="6"/>
  <c r="Y168" i="6"/>
  <c r="W168" i="6"/>
  <c r="BK168" i="6"/>
  <c r="N168" i="6"/>
  <c r="BF168" i="6"/>
  <c r="BI167" i="6"/>
  <c r="BH167" i="6"/>
  <c r="BG167" i="6"/>
  <c r="BE167" i="6"/>
  <c r="AA167" i="6"/>
  <c r="Y167" i="6"/>
  <c r="W167" i="6"/>
  <c r="BK167" i="6"/>
  <c r="N167" i="6"/>
  <c r="BF167" i="6"/>
  <c r="BI166" i="6"/>
  <c r="BH166" i="6"/>
  <c r="BG166" i="6"/>
  <c r="BE166" i="6"/>
  <c r="AA166" i="6"/>
  <c r="AA165" i="6"/>
  <c r="Y166" i="6"/>
  <c r="Y165" i="6"/>
  <c r="W166" i="6"/>
  <c r="W165" i="6"/>
  <c r="BK166" i="6"/>
  <c r="BK165" i="6"/>
  <c r="N165" i="6" s="1"/>
  <c r="N98" i="6" s="1"/>
  <c r="N166" i="6"/>
  <c r="BF166" i="6" s="1"/>
  <c r="BI164" i="6"/>
  <c r="BH164" i="6"/>
  <c r="BG164" i="6"/>
  <c r="BE164" i="6"/>
  <c r="AA164" i="6"/>
  <c r="Y164" i="6"/>
  <c r="W164" i="6"/>
  <c r="BK164" i="6"/>
  <c r="N164" i="6"/>
  <c r="BF164" i="6"/>
  <c r="BI163" i="6"/>
  <c r="BH163" i="6"/>
  <c r="BG163" i="6"/>
  <c r="BE163" i="6"/>
  <c r="AA163" i="6"/>
  <c r="Y163" i="6"/>
  <c r="W163" i="6"/>
  <c r="BK163" i="6"/>
  <c r="N163" i="6"/>
  <c r="BF163" i="6"/>
  <c r="BI162" i="6"/>
  <c r="BH162" i="6"/>
  <c r="BG162" i="6"/>
  <c r="BE162" i="6"/>
  <c r="AA162" i="6"/>
  <c r="Y162" i="6"/>
  <c r="W162" i="6"/>
  <c r="BK162" i="6"/>
  <c r="N162" i="6"/>
  <c r="BF162" i="6"/>
  <c r="BI161" i="6"/>
  <c r="BH161" i="6"/>
  <c r="BG161" i="6"/>
  <c r="BE161" i="6"/>
  <c r="AA161" i="6"/>
  <c r="AA160" i="6"/>
  <c r="Y161" i="6"/>
  <c r="Y160" i="6"/>
  <c r="W161" i="6"/>
  <c r="W160" i="6"/>
  <c r="BK161" i="6"/>
  <c r="BK160" i="6"/>
  <c r="N160" i="6" s="1"/>
  <c r="N97" i="6" s="1"/>
  <c r="N161" i="6"/>
  <c r="BF161" i="6" s="1"/>
  <c r="BI159" i="6"/>
  <c r="BH159" i="6"/>
  <c r="BG159" i="6"/>
  <c r="BE159" i="6"/>
  <c r="AA159" i="6"/>
  <c r="AA158" i="6"/>
  <c r="Y159" i="6"/>
  <c r="Y158" i="6"/>
  <c r="W159" i="6"/>
  <c r="W158" i="6"/>
  <c r="BK159" i="6"/>
  <c r="BK158" i="6"/>
  <c r="N158" i="6" s="1"/>
  <c r="N96" i="6" s="1"/>
  <c r="N159" i="6"/>
  <c r="BF159" i="6" s="1"/>
  <c r="BI157" i="6"/>
  <c r="BH157" i="6"/>
  <c r="BG157" i="6"/>
  <c r="BE157" i="6"/>
  <c r="AA157" i="6"/>
  <c r="Y157" i="6"/>
  <c r="W157" i="6"/>
  <c r="BK157" i="6"/>
  <c r="N157" i="6"/>
  <c r="BF157" i="6"/>
  <c r="BI156" i="6"/>
  <c r="BH156" i="6"/>
  <c r="BG156" i="6"/>
  <c r="BE156" i="6"/>
  <c r="AA156" i="6"/>
  <c r="Y156" i="6"/>
  <c r="W156" i="6"/>
  <c r="BK156" i="6"/>
  <c r="N156" i="6"/>
  <c r="BF156" i="6"/>
  <c r="BI155" i="6"/>
  <c r="BH155" i="6"/>
  <c r="BG155" i="6"/>
  <c r="BE155" i="6"/>
  <c r="AA155" i="6"/>
  <c r="Y155" i="6"/>
  <c r="W155" i="6"/>
  <c r="BK155" i="6"/>
  <c r="N155" i="6"/>
  <c r="BF155" i="6"/>
  <c r="BI154" i="6"/>
  <c r="BH154" i="6"/>
  <c r="BG154" i="6"/>
  <c r="BE154" i="6"/>
  <c r="AA154" i="6"/>
  <c r="AA153" i="6"/>
  <c r="Y154" i="6"/>
  <c r="Y153" i="6"/>
  <c r="W154" i="6"/>
  <c r="W153" i="6"/>
  <c r="BK154" i="6"/>
  <c r="BK153" i="6"/>
  <c r="N153" i="6" s="1"/>
  <c r="N95" i="6" s="1"/>
  <c r="N154" i="6"/>
  <c r="BF154" i="6" s="1"/>
  <c r="BI152" i="6"/>
  <c r="BH152" i="6"/>
  <c r="BG152" i="6"/>
  <c r="BE152" i="6"/>
  <c r="AA152" i="6"/>
  <c r="Y152" i="6"/>
  <c r="W152" i="6"/>
  <c r="BK152" i="6"/>
  <c r="N152" i="6"/>
  <c r="BF152" i="6"/>
  <c r="BI151" i="6"/>
  <c r="BH151" i="6"/>
  <c r="BG151" i="6"/>
  <c r="BE151" i="6"/>
  <c r="AA151" i="6"/>
  <c r="AA150" i="6"/>
  <c r="Y151" i="6"/>
  <c r="Y150" i="6"/>
  <c r="W151" i="6"/>
  <c r="W150" i="6"/>
  <c r="BK151" i="6"/>
  <c r="BK150" i="6"/>
  <c r="N150" i="6" s="1"/>
  <c r="N94" i="6" s="1"/>
  <c r="N151" i="6"/>
  <c r="BF151" i="6" s="1"/>
  <c r="BI149" i="6"/>
  <c r="BH149" i="6"/>
  <c r="BG149" i="6"/>
  <c r="BE149" i="6"/>
  <c r="AA149" i="6"/>
  <c r="Y149" i="6"/>
  <c r="W149" i="6"/>
  <c r="BK149" i="6"/>
  <c r="N149" i="6"/>
  <c r="BF149" i="6"/>
  <c r="BI148" i="6"/>
  <c r="BH148" i="6"/>
  <c r="BG148" i="6"/>
  <c r="BE148" i="6"/>
  <c r="AA148" i="6"/>
  <c r="Y148" i="6"/>
  <c r="W148" i="6"/>
  <c r="BK148" i="6"/>
  <c r="N148" i="6"/>
  <c r="BF148" i="6"/>
  <c r="BI147" i="6"/>
  <c r="BH147" i="6"/>
  <c r="BG147" i="6"/>
  <c r="BE147" i="6"/>
  <c r="AA147" i="6"/>
  <c r="Y147" i="6"/>
  <c r="W147" i="6"/>
  <c r="BK147" i="6"/>
  <c r="N147" i="6"/>
  <c r="BF147" i="6"/>
  <c r="BI146" i="6"/>
  <c r="BH146" i="6"/>
  <c r="BG146" i="6"/>
  <c r="BE146" i="6"/>
  <c r="AA146" i="6"/>
  <c r="AA145" i="6"/>
  <c r="Y146" i="6"/>
  <c r="Y145" i="6"/>
  <c r="W146" i="6"/>
  <c r="W145" i="6"/>
  <c r="BK146" i="6"/>
  <c r="BK145" i="6"/>
  <c r="N145" i="6" s="1"/>
  <c r="N93" i="6" s="1"/>
  <c r="N146" i="6"/>
  <c r="BF146" i="6" s="1"/>
  <c r="BI144" i="6"/>
  <c r="BH144" i="6"/>
  <c r="BG144" i="6"/>
  <c r="BE144" i="6"/>
  <c r="AA144" i="6"/>
  <c r="Y144" i="6"/>
  <c r="W144" i="6"/>
  <c r="BK144" i="6"/>
  <c r="N144" i="6"/>
  <c r="BF144" i="6"/>
  <c r="BI143" i="6"/>
  <c r="BH143" i="6"/>
  <c r="BG143" i="6"/>
  <c r="BE143" i="6"/>
  <c r="AA143" i="6"/>
  <c r="Y143" i="6"/>
  <c r="W143" i="6"/>
  <c r="BK143" i="6"/>
  <c r="N143" i="6"/>
  <c r="BF143" i="6"/>
  <c r="BI142" i="6"/>
  <c r="BH142" i="6"/>
  <c r="BG142" i="6"/>
  <c r="BE142" i="6"/>
  <c r="AA142" i="6"/>
  <c r="AA141" i="6"/>
  <c r="Y142" i="6"/>
  <c r="Y141" i="6"/>
  <c r="W142" i="6"/>
  <c r="W141" i="6"/>
  <c r="BK142" i="6"/>
  <c r="BK141" i="6"/>
  <c r="N141" i="6" s="1"/>
  <c r="N92" i="6" s="1"/>
  <c r="N142" i="6"/>
  <c r="BF142" i="6" s="1"/>
  <c r="BI140" i="6"/>
  <c r="BH140" i="6"/>
  <c r="BG140" i="6"/>
  <c r="BE140" i="6"/>
  <c r="AA140" i="6"/>
  <c r="Y140" i="6"/>
  <c r="W140" i="6"/>
  <c r="BK140" i="6"/>
  <c r="N140" i="6"/>
  <c r="BF140" i="6"/>
  <c r="BI139" i="6"/>
  <c r="BH139" i="6"/>
  <c r="BG139" i="6"/>
  <c r="BE139" i="6"/>
  <c r="AA139" i="6"/>
  <c r="Y139" i="6"/>
  <c r="W139" i="6"/>
  <c r="BK139" i="6"/>
  <c r="N139" i="6"/>
  <c r="BF139" i="6"/>
  <c r="BI138" i="6"/>
  <c r="BH138" i="6"/>
  <c r="BG138" i="6"/>
  <c r="BE138" i="6"/>
  <c r="AA138" i="6"/>
  <c r="AA137" i="6"/>
  <c r="Y138" i="6"/>
  <c r="Y137" i="6"/>
  <c r="W138" i="6"/>
  <c r="W137" i="6"/>
  <c r="BK138" i="6"/>
  <c r="BK137" i="6"/>
  <c r="N137" i="6" s="1"/>
  <c r="N91" i="6" s="1"/>
  <c r="N138" i="6"/>
  <c r="BF138" i="6" s="1"/>
  <c r="BI136" i="6"/>
  <c r="BH136" i="6"/>
  <c r="BG136" i="6"/>
  <c r="BE136" i="6"/>
  <c r="AA136" i="6"/>
  <c r="Y136" i="6"/>
  <c r="W136" i="6"/>
  <c r="BK136" i="6"/>
  <c r="N136" i="6"/>
  <c r="BF136" i="6"/>
  <c r="BI135" i="6"/>
  <c r="BH135" i="6"/>
  <c r="BG135" i="6"/>
  <c r="BE135" i="6"/>
  <c r="AA135" i="6"/>
  <c r="Y135" i="6"/>
  <c r="W135" i="6"/>
  <c r="BK135" i="6"/>
  <c r="N135" i="6"/>
  <c r="BF135" i="6"/>
  <c r="BI134" i="6"/>
  <c r="BH134" i="6"/>
  <c r="BG134" i="6"/>
  <c r="BE134" i="6"/>
  <c r="AA134" i="6"/>
  <c r="Y134" i="6"/>
  <c r="W134" i="6"/>
  <c r="BK134" i="6"/>
  <c r="N134" i="6"/>
  <c r="BF134" i="6"/>
  <c r="BI133" i="6"/>
  <c r="BH133" i="6"/>
  <c r="BG133" i="6"/>
  <c r="BE133" i="6"/>
  <c r="AA133" i="6"/>
  <c r="Y133" i="6"/>
  <c r="W133" i="6"/>
  <c r="BK133" i="6"/>
  <c r="N133" i="6"/>
  <c r="BF133" i="6"/>
  <c r="BI132" i="6"/>
  <c r="BH132" i="6"/>
  <c r="BG132" i="6"/>
  <c r="BE132" i="6"/>
  <c r="AA132" i="6"/>
  <c r="Y132" i="6"/>
  <c r="W132" i="6"/>
  <c r="BK132" i="6"/>
  <c r="N132" i="6"/>
  <c r="BF132" i="6"/>
  <c r="BI131" i="6"/>
  <c r="BH131" i="6"/>
  <c r="BG131" i="6"/>
  <c r="BE131" i="6"/>
  <c r="AA131" i="6"/>
  <c r="Y131" i="6"/>
  <c r="W131" i="6"/>
  <c r="BK131" i="6"/>
  <c r="N131" i="6"/>
  <c r="BF131" i="6"/>
  <c r="BI130" i="6"/>
  <c r="BH130" i="6"/>
  <c r="BG130" i="6"/>
  <c r="BE130" i="6"/>
  <c r="AA130" i="6"/>
  <c r="AA129" i="6"/>
  <c r="AA128" i="6" s="1"/>
  <c r="AA127" i="6" s="1"/>
  <c r="Y130" i="6"/>
  <c r="Y129" i="6"/>
  <c r="Y128" i="6" s="1"/>
  <c r="Y127" i="6" s="1"/>
  <c r="W130" i="6"/>
  <c r="W129" i="6"/>
  <c r="W128" i="6" s="1"/>
  <c r="W127" i="6" s="1"/>
  <c r="AU92" i="1" s="1"/>
  <c r="BK130" i="6"/>
  <c r="BK129" i="6" s="1"/>
  <c r="N130" i="6"/>
  <c r="BF130" i="6" s="1"/>
  <c r="M123" i="6"/>
  <c r="F123" i="6"/>
  <c r="F121" i="6"/>
  <c r="F119" i="6"/>
  <c r="BI108" i="6"/>
  <c r="BH108" i="6"/>
  <c r="BG108" i="6"/>
  <c r="BE108" i="6"/>
  <c r="BI107" i="6"/>
  <c r="BH107" i="6"/>
  <c r="BG107" i="6"/>
  <c r="BE107" i="6"/>
  <c r="BI106" i="6"/>
  <c r="BH106" i="6"/>
  <c r="BG106" i="6"/>
  <c r="BE106" i="6"/>
  <c r="BI105" i="6"/>
  <c r="BH105" i="6"/>
  <c r="BG105" i="6"/>
  <c r="BE105" i="6"/>
  <c r="BI104" i="6"/>
  <c r="BH104" i="6"/>
  <c r="BG104" i="6"/>
  <c r="BE104" i="6"/>
  <c r="BI103" i="6"/>
  <c r="H36" i="6" s="1"/>
  <c r="BD92" i="1" s="1"/>
  <c r="BH103" i="6"/>
  <c r="H35" i="6"/>
  <c r="BC92" i="1" s="1"/>
  <c r="BG103" i="6"/>
  <c r="H34" i="6" s="1"/>
  <c r="BB92" i="1" s="1"/>
  <c r="BE103" i="6"/>
  <c r="M32" i="6"/>
  <c r="AV92" i="1" s="1"/>
  <c r="H32" i="6"/>
  <c r="AZ92" i="1" s="1"/>
  <c r="M83" i="6"/>
  <c r="F83" i="6"/>
  <c r="F81" i="6"/>
  <c r="F79" i="6"/>
  <c r="O21" i="6"/>
  <c r="E21" i="6"/>
  <c r="M124" i="6"/>
  <c r="M84" i="6"/>
  <c r="O20" i="6"/>
  <c r="O15" i="6"/>
  <c r="E15" i="6"/>
  <c r="F124" i="6" s="1"/>
  <c r="F84" i="6"/>
  <c r="O14" i="6"/>
  <c r="O9" i="6"/>
  <c r="M121" i="6" s="1"/>
  <c r="M81" i="6"/>
  <c r="F6" i="6"/>
  <c r="F118" i="6"/>
  <c r="F78" i="6"/>
  <c r="AY91" i="1"/>
  <c r="AX91" i="1"/>
  <c r="BI180" i="5"/>
  <c r="BH180" i="5"/>
  <c r="BG180" i="5"/>
  <c r="BE180" i="5"/>
  <c r="BK180" i="5"/>
  <c r="N180" i="5" s="1"/>
  <c r="BF180" i="5" s="1"/>
  <c r="BI179" i="5"/>
  <c r="BH179" i="5"/>
  <c r="BG179" i="5"/>
  <c r="BE179" i="5"/>
  <c r="BK179" i="5"/>
  <c r="N179" i="5"/>
  <c r="BF179" i="5" s="1"/>
  <c r="BI178" i="5"/>
  <c r="BH178" i="5"/>
  <c r="BG178" i="5"/>
  <c r="BE178" i="5"/>
  <c r="BK178" i="5"/>
  <c r="N178" i="5" s="1"/>
  <c r="BF178" i="5" s="1"/>
  <c r="BI177" i="5"/>
  <c r="BH177" i="5"/>
  <c r="BG177" i="5"/>
  <c r="BE177" i="5"/>
  <c r="BK177" i="5"/>
  <c r="N177" i="5"/>
  <c r="BF177" i="5" s="1"/>
  <c r="BI176" i="5"/>
  <c r="BH176" i="5"/>
  <c r="BG176" i="5"/>
  <c r="BE176" i="5"/>
  <c r="BK176" i="5"/>
  <c r="BK175" i="5" s="1"/>
  <c r="N175" i="5" s="1"/>
  <c r="N95" i="5" s="1"/>
  <c r="BI174" i="5"/>
  <c r="BH174" i="5"/>
  <c r="BG174" i="5"/>
  <c r="BE174" i="5"/>
  <c r="AA174" i="5"/>
  <c r="AA173" i="5" s="1"/>
  <c r="Y174" i="5"/>
  <c r="Y173" i="5" s="1"/>
  <c r="W174" i="5"/>
  <c r="W173" i="5" s="1"/>
  <c r="BK174" i="5"/>
  <c r="BK173" i="5" s="1"/>
  <c r="N173" i="5" s="1"/>
  <c r="N94" i="5" s="1"/>
  <c r="N174" i="5"/>
  <c r="BF174" i="5"/>
  <c r="BI172" i="5"/>
  <c r="BH172" i="5"/>
  <c r="BG172" i="5"/>
  <c r="BE172" i="5"/>
  <c r="AA172" i="5"/>
  <c r="AA171" i="5" s="1"/>
  <c r="Y172" i="5"/>
  <c r="Y171" i="5" s="1"/>
  <c r="W172" i="5"/>
  <c r="W171" i="5" s="1"/>
  <c r="BK172" i="5"/>
  <c r="BK171" i="5" s="1"/>
  <c r="N171" i="5" s="1"/>
  <c r="N93" i="5" s="1"/>
  <c r="N172" i="5"/>
  <c r="BF172" i="5"/>
  <c r="BI170" i="5"/>
  <c r="BH170" i="5"/>
  <c r="BG170" i="5"/>
  <c r="BE170" i="5"/>
  <c r="AA170" i="5"/>
  <c r="Y170" i="5"/>
  <c r="W170" i="5"/>
  <c r="BK170" i="5"/>
  <c r="N170" i="5"/>
  <c r="BF170" i="5" s="1"/>
  <c r="BI169" i="5"/>
  <c r="BH169" i="5"/>
  <c r="BG169" i="5"/>
  <c r="BE169" i="5"/>
  <c r="AA169" i="5"/>
  <c r="Y169" i="5"/>
  <c r="W169" i="5"/>
  <c r="BK169" i="5"/>
  <c r="N169" i="5"/>
  <c r="BF169" i="5" s="1"/>
  <c r="BI168" i="5"/>
  <c r="BH168" i="5"/>
  <c r="BG168" i="5"/>
  <c r="BE168" i="5"/>
  <c r="AA168" i="5"/>
  <c r="Y168" i="5"/>
  <c r="W168" i="5"/>
  <c r="BK168" i="5"/>
  <c r="N168" i="5"/>
  <c r="BF168" i="5" s="1"/>
  <c r="BI167" i="5"/>
  <c r="BH167" i="5"/>
  <c r="BG167" i="5"/>
  <c r="BE167" i="5"/>
  <c r="AA167" i="5"/>
  <c r="Y167" i="5"/>
  <c r="W167" i="5"/>
  <c r="BK167" i="5"/>
  <c r="N167" i="5"/>
  <c r="BF167" i="5" s="1"/>
  <c r="BI166" i="5"/>
  <c r="BH166" i="5"/>
  <c r="BG166" i="5"/>
  <c r="BE166" i="5"/>
  <c r="AA166" i="5"/>
  <c r="Y166" i="5"/>
  <c r="W166" i="5"/>
  <c r="BK166" i="5"/>
  <c r="N166" i="5"/>
  <c r="BF166" i="5"/>
  <c r="BI165" i="5"/>
  <c r="BH165" i="5"/>
  <c r="BG165" i="5"/>
  <c r="BE165" i="5"/>
  <c r="AA165" i="5"/>
  <c r="Y165" i="5"/>
  <c r="W165" i="5"/>
  <c r="BK165" i="5"/>
  <c r="N165" i="5"/>
  <c r="BF165" i="5"/>
  <c r="BI164" i="5"/>
  <c r="BH164" i="5"/>
  <c r="BG164" i="5"/>
  <c r="BE164" i="5"/>
  <c r="AA164" i="5"/>
  <c r="Y164" i="5"/>
  <c r="W164" i="5"/>
  <c r="BK164" i="5"/>
  <c r="N164" i="5"/>
  <c r="BF164" i="5"/>
  <c r="BI163" i="5"/>
  <c r="BH163" i="5"/>
  <c r="BG163" i="5"/>
  <c r="BE163" i="5"/>
  <c r="AA163" i="5"/>
  <c r="Y163" i="5"/>
  <c r="W163" i="5"/>
  <c r="BK163" i="5"/>
  <c r="N163" i="5"/>
  <c r="BF163" i="5"/>
  <c r="BI162" i="5"/>
  <c r="BH162" i="5"/>
  <c r="BG162" i="5"/>
  <c r="BE162" i="5"/>
  <c r="AA162" i="5"/>
  <c r="Y162" i="5"/>
  <c r="W162" i="5"/>
  <c r="BK162" i="5"/>
  <c r="N162" i="5"/>
  <c r="BF162" i="5"/>
  <c r="BI161" i="5"/>
  <c r="BH161" i="5"/>
  <c r="BG161" i="5"/>
  <c r="BE161" i="5"/>
  <c r="AA161" i="5"/>
  <c r="Y161" i="5"/>
  <c r="W161" i="5"/>
  <c r="BK161" i="5"/>
  <c r="N161" i="5"/>
  <c r="BF161" i="5"/>
  <c r="BI160" i="5"/>
  <c r="BH160" i="5"/>
  <c r="BG160" i="5"/>
  <c r="BE160" i="5"/>
  <c r="AA160" i="5"/>
  <c r="Y160" i="5"/>
  <c r="W160" i="5"/>
  <c r="BK160" i="5"/>
  <c r="N160" i="5"/>
  <c r="BF160" i="5"/>
  <c r="BI159" i="5"/>
  <c r="BH159" i="5"/>
  <c r="BG159" i="5"/>
  <c r="BE159" i="5"/>
  <c r="AA159" i="5"/>
  <c r="AA158" i="5"/>
  <c r="Y159" i="5"/>
  <c r="Y158" i="5"/>
  <c r="W159" i="5"/>
  <c r="W158" i="5"/>
  <c r="BK159" i="5"/>
  <c r="BK158" i="5"/>
  <c r="N158" i="5" s="1"/>
  <c r="N159" i="5"/>
  <c r="BF159" i="5" s="1"/>
  <c r="N92" i="5"/>
  <c r="BI157" i="5"/>
  <c r="BH157" i="5"/>
  <c r="BG157" i="5"/>
  <c r="BE157" i="5"/>
  <c r="AA157" i="5"/>
  <c r="Y157" i="5"/>
  <c r="W157" i="5"/>
  <c r="BK157" i="5"/>
  <c r="N157" i="5"/>
  <c r="BF157" i="5"/>
  <c r="BI156" i="5"/>
  <c r="BH156" i="5"/>
  <c r="BG156" i="5"/>
  <c r="BE156" i="5"/>
  <c r="AA156" i="5"/>
  <c r="Y156" i="5"/>
  <c r="W156" i="5"/>
  <c r="BK156" i="5"/>
  <c r="N156" i="5"/>
  <c r="BF156" i="5"/>
  <c r="BI155" i="5"/>
  <c r="BH155" i="5"/>
  <c r="BG155" i="5"/>
  <c r="BE155" i="5"/>
  <c r="AA155" i="5"/>
  <c r="Y155" i="5"/>
  <c r="W155" i="5"/>
  <c r="BK155" i="5"/>
  <c r="N155" i="5"/>
  <c r="BF155" i="5"/>
  <c r="BI154" i="5"/>
  <c r="BH154" i="5"/>
  <c r="BG154" i="5"/>
  <c r="BE154" i="5"/>
  <c r="AA154" i="5"/>
  <c r="Y154" i="5"/>
  <c r="W154" i="5"/>
  <c r="BK154" i="5"/>
  <c r="N154" i="5"/>
  <c r="BF154" i="5"/>
  <c r="BI153" i="5"/>
  <c r="BH153" i="5"/>
  <c r="BG153" i="5"/>
  <c r="BE153" i="5"/>
  <c r="AA153" i="5"/>
  <c r="Y153" i="5"/>
  <c r="W153" i="5"/>
  <c r="BK153" i="5"/>
  <c r="N153" i="5"/>
  <c r="BF153" i="5"/>
  <c r="BI152" i="5"/>
  <c r="BH152" i="5"/>
  <c r="BG152" i="5"/>
  <c r="BE152" i="5"/>
  <c r="AA152" i="5"/>
  <c r="Y152" i="5"/>
  <c r="W152" i="5"/>
  <c r="BK152" i="5"/>
  <c r="N152" i="5"/>
  <c r="BF152" i="5"/>
  <c r="BI151" i="5"/>
  <c r="BH151" i="5"/>
  <c r="BG151" i="5"/>
  <c r="BE151" i="5"/>
  <c r="AA151" i="5"/>
  <c r="Y151" i="5"/>
  <c r="W151" i="5"/>
  <c r="BK151" i="5"/>
  <c r="N151" i="5"/>
  <c r="BF151" i="5"/>
  <c r="BI150" i="5"/>
  <c r="BH150" i="5"/>
  <c r="BG150" i="5"/>
  <c r="BE150" i="5"/>
  <c r="AA150" i="5"/>
  <c r="Y150" i="5"/>
  <c r="W150" i="5"/>
  <c r="BK150" i="5"/>
  <c r="N150" i="5"/>
  <c r="BF150" i="5"/>
  <c r="BI149" i="5"/>
  <c r="BH149" i="5"/>
  <c r="BG149" i="5"/>
  <c r="BE149" i="5"/>
  <c r="AA149" i="5"/>
  <c r="Y149" i="5"/>
  <c r="W149" i="5"/>
  <c r="BK149" i="5"/>
  <c r="N149" i="5"/>
  <c r="BF149" i="5"/>
  <c r="BI148" i="5"/>
  <c r="BH148" i="5"/>
  <c r="BG148" i="5"/>
  <c r="BE148" i="5"/>
  <c r="AA148" i="5"/>
  <c r="Y148" i="5"/>
  <c r="W148" i="5"/>
  <c r="BK148" i="5"/>
  <c r="N148" i="5"/>
  <c r="BF148" i="5"/>
  <c r="BI147" i="5"/>
  <c r="BH147" i="5"/>
  <c r="BG147" i="5"/>
  <c r="BE147" i="5"/>
  <c r="AA147" i="5"/>
  <c r="Y147" i="5"/>
  <c r="W147" i="5"/>
  <c r="BK147" i="5"/>
  <c r="N147" i="5"/>
  <c r="BF147" i="5"/>
  <c r="BI146" i="5"/>
  <c r="BH146" i="5"/>
  <c r="BG146" i="5"/>
  <c r="BE146" i="5"/>
  <c r="AA146" i="5"/>
  <c r="Y146" i="5"/>
  <c r="W146" i="5"/>
  <c r="BK146" i="5"/>
  <c r="N146" i="5"/>
  <c r="BF146" i="5"/>
  <c r="BI145" i="5"/>
  <c r="BH145" i="5"/>
  <c r="BG145" i="5"/>
  <c r="BE145" i="5"/>
  <c r="AA145" i="5"/>
  <c r="Y145" i="5"/>
  <c r="W145" i="5"/>
  <c r="BK145" i="5"/>
  <c r="N145" i="5"/>
  <c r="BF145" i="5"/>
  <c r="BI144" i="5"/>
  <c r="BH144" i="5"/>
  <c r="BG144" i="5"/>
  <c r="BE144" i="5"/>
  <c r="AA144" i="5"/>
  <c r="AA143" i="5"/>
  <c r="Y144" i="5"/>
  <c r="Y143" i="5"/>
  <c r="W144" i="5"/>
  <c r="W143" i="5"/>
  <c r="BK144" i="5"/>
  <c r="BK143" i="5"/>
  <c r="N143" i="5" s="1"/>
  <c r="N91" i="5" s="1"/>
  <c r="N144" i="5"/>
  <c r="BF144" i="5" s="1"/>
  <c r="BI142" i="5"/>
  <c r="BH142" i="5"/>
  <c r="BG142" i="5"/>
  <c r="BE142" i="5"/>
  <c r="AA142" i="5"/>
  <c r="Y142" i="5"/>
  <c r="W142" i="5"/>
  <c r="BK142" i="5"/>
  <c r="N142" i="5"/>
  <c r="BF142" i="5"/>
  <c r="BI141" i="5"/>
  <c r="BH141" i="5"/>
  <c r="BG141" i="5"/>
  <c r="BE141" i="5"/>
  <c r="AA141" i="5"/>
  <c r="Y141" i="5"/>
  <c r="W141" i="5"/>
  <c r="BK141" i="5"/>
  <c r="N141" i="5"/>
  <c r="BF141" i="5"/>
  <c r="BI140" i="5"/>
  <c r="BH140" i="5"/>
  <c r="BG140" i="5"/>
  <c r="BE140" i="5"/>
  <c r="AA140" i="5"/>
  <c r="Y140" i="5"/>
  <c r="W140" i="5"/>
  <c r="BK140" i="5"/>
  <c r="N140" i="5"/>
  <c r="BF140" i="5"/>
  <c r="BI139" i="5"/>
  <c r="BH139" i="5"/>
  <c r="BG139" i="5"/>
  <c r="BE139" i="5"/>
  <c r="AA139" i="5"/>
  <c r="Y139" i="5"/>
  <c r="W139" i="5"/>
  <c r="BK139" i="5"/>
  <c r="N139" i="5"/>
  <c r="BF139" i="5"/>
  <c r="BI138" i="5"/>
  <c r="BH138" i="5"/>
  <c r="BG138" i="5"/>
  <c r="BE138" i="5"/>
  <c r="AA138" i="5"/>
  <c r="Y138" i="5"/>
  <c r="W138" i="5"/>
  <c r="BK138" i="5"/>
  <c r="N138" i="5"/>
  <c r="BF138" i="5"/>
  <c r="BI137" i="5"/>
  <c r="BH137" i="5"/>
  <c r="BG137" i="5"/>
  <c r="BE137" i="5"/>
  <c r="AA137" i="5"/>
  <c r="Y137" i="5"/>
  <c r="W137" i="5"/>
  <c r="BK137" i="5"/>
  <c r="N137" i="5"/>
  <c r="BF137" i="5"/>
  <c r="BI136" i="5"/>
  <c r="BH136" i="5"/>
  <c r="BG136" i="5"/>
  <c r="BE136" i="5"/>
  <c r="AA136" i="5"/>
  <c r="Y136" i="5"/>
  <c r="W136" i="5"/>
  <c r="BK136" i="5"/>
  <c r="N136" i="5"/>
  <c r="BF136" i="5"/>
  <c r="BI135" i="5"/>
  <c r="BH135" i="5"/>
  <c r="BG135" i="5"/>
  <c r="BE135" i="5"/>
  <c r="AA135" i="5"/>
  <c r="Y135" i="5"/>
  <c r="W135" i="5"/>
  <c r="BK135" i="5"/>
  <c r="N135" i="5"/>
  <c r="BF135" i="5"/>
  <c r="BI134" i="5"/>
  <c r="BH134" i="5"/>
  <c r="BG134" i="5"/>
  <c r="BE134" i="5"/>
  <c r="AA134" i="5"/>
  <c r="Y134" i="5"/>
  <c r="W134" i="5"/>
  <c r="BK134" i="5"/>
  <c r="N134" i="5"/>
  <c r="BF134" i="5"/>
  <c r="BI133" i="5"/>
  <c r="BH133" i="5"/>
  <c r="BG133" i="5"/>
  <c r="BE133" i="5"/>
  <c r="AA133" i="5"/>
  <c r="Y133" i="5"/>
  <c r="W133" i="5"/>
  <c r="BK133" i="5"/>
  <c r="N133" i="5"/>
  <c r="BF133" i="5"/>
  <c r="BI132" i="5"/>
  <c r="BH132" i="5"/>
  <c r="BG132" i="5"/>
  <c r="BE132" i="5"/>
  <c r="AA132" i="5"/>
  <c r="Y132" i="5"/>
  <c r="W132" i="5"/>
  <c r="BK132" i="5"/>
  <c r="N132" i="5"/>
  <c r="BF132" i="5"/>
  <c r="BI131" i="5"/>
  <c r="BH131" i="5"/>
  <c r="BG131" i="5"/>
  <c r="BE131" i="5"/>
  <c r="AA131" i="5"/>
  <c r="Y131" i="5"/>
  <c r="W131" i="5"/>
  <c r="BK131" i="5"/>
  <c r="N131" i="5"/>
  <c r="BF131" i="5"/>
  <c r="BI130" i="5"/>
  <c r="BH130" i="5"/>
  <c r="BG130" i="5"/>
  <c r="BE130" i="5"/>
  <c r="AA130" i="5"/>
  <c r="Y130" i="5"/>
  <c r="W130" i="5"/>
  <c r="BK130" i="5"/>
  <c r="N130" i="5"/>
  <c r="BF130" i="5"/>
  <c r="BI129" i="5"/>
  <c r="BH129" i="5"/>
  <c r="BG129" i="5"/>
  <c r="BE129" i="5"/>
  <c r="AA129" i="5"/>
  <c r="Y129" i="5"/>
  <c r="W129" i="5"/>
  <c r="BK129" i="5"/>
  <c r="N129" i="5"/>
  <c r="BF129" i="5"/>
  <c r="BI128" i="5"/>
  <c r="BH128" i="5"/>
  <c r="BG128" i="5"/>
  <c r="BE128" i="5"/>
  <c r="AA128" i="5"/>
  <c r="Y128" i="5"/>
  <c r="W128" i="5"/>
  <c r="BK128" i="5"/>
  <c r="N128" i="5"/>
  <c r="BF128" i="5"/>
  <c r="BI127" i="5"/>
  <c r="BH127" i="5"/>
  <c r="BG127" i="5"/>
  <c r="BE127" i="5"/>
  <c r="AA127" i="5"/>
  <c r="Y127" i="5"/>
  <c r="W127" i="5"/>
  <c r="BK127" i="5"/>
  <c r="N127" i="5"/>
  <c r="BF127" i="5"/>
  <c r="BI126" i="5"/>
  <c r="BH126" i="5"/>
  <c r="BG126" i="5"/>
  <c r="BE126" i="5"/>
  <c r="AA126" i="5"/>
  <c r="Y126" i="5"/>
  <c r="W126" i="5"/>
  <c r="BK126" i="5"/>
  <c r="N126" i="5"/>
  <c r="BF126" i="5"/>
  <c r="BI125" i="5"/>
  <c r="BH125" i="5"/>
  <c r="BG125" i="5"/>
  <c r="BE125" i="5"/>
  <c r="AA125" i="5"/>
  <c r="AA124" i="5"/>
  <c r="AA123" i="5" s="1"/>
  <c r="AA122" i="5" s="1"/>
  <c r="Y125" i="5"/>
  <c r="Y124" i="5"/>
  <c r="Y123" i="5" s="1"/>
  <c r="Y122" i="5" s="1"/>
  <c r="W125" i="5"/>
  <c r="W124" i="5"/>
  <c r="W123" i="5" s="1"/>
  <c r="W122" i="5" s="1"/>
  <c r="AU91" i="1" s="1"/>
  <c r="BK125" i="5"/>
  <c r="BK124" i="5" s="1"/>
  <c r="N125" i="5"/>
  <c r="BF125" i="5" s="1"/>
  <c r="M119" i="5"/>
  <c r="M118" i="5"/>
  <c r="F118" i="5"/>
  <c r="F116" i="5"/>
  <c r="F114" i="5"/>
  <c r="BI103" i="5"/>
  <c r="BH103" i="5"/>
  <c r="BG103" i="5"/>
  <c r="BE103" i="5"/>
  <c r="BI102" i="5"/>
  <c r="BH102" i="5"/>
  <c r="BG102" i="5"/>
  <c r="BE102" i="5"/>
  <c r="BI101" i="5"/>
  <c r="BH101" i="5"/>
  <c r="BG101" i="5"/>
  <c r="BE101" i="5"/>
  <c r="BI100" i="5"/>
  <c r="BH100" i="5"/>
  <c r="BG100" i="5"/>
  <c r="BE100" i="5"/>
  <c r="BI99" i="5"/>
  <c r="BH99" i="5"/>
  <c r="BG99" i="5"/>
  <c r="BE99" i="5"/>
  <c r="BI98" i="5"/>
  <c r="H36" i="5"/>
  <c r="BD91" i="1" s="1"/>
  <c r="BH98" i="5"/>
  <c r="H35" i="5" s="1"/>
  <c r="BC91" i="1" s="1"/>
  <c r="BG98" i="5"/>
  <c r="H34" i="5"/>
  <c r="BB91" i="1" s="1"/>
  <c r="BE98" i="5"/>
  <c r="M32" i="5" s="1"/>
  <c r="AV91" i="1" s="1"/>
  <c r="M84" i="5"/>
  <c r="M83" i="5"/>
  <c r="F83" i="5"/>
  <c r="F81" i="5"/>
  <c r="F79" i="5"/>
  <c r="O15" i="5"/>
  <c r="E15" i="5"/>
  <c r="F119" i="5"/>
  <c r="F84" i="5"/>
  <c r="O14" i="5"/>
  <c r="O9" i="5"/>
  <c r="M116" i="5"/>
  <c r="M81" i="5"/>
  <c r="F6" i="5"/>
  <c r="F113" i="5" s="1"/>
  <c r="F78" i="5"/>
  <c r="AY90" i="1"/>
  <c r="AX90" i="1"/>
  <c r="BI140" i="4"/>
  <c r="BH140" i="4"/>
  <c r="BG140" i="4"/>
  <c r="BE140" i="4"/>
  <c r="BK140" i="4"/>
  <c r="N140" i="4"/>
  <c r="BF140" i="4" s="1"/>
  <c r="BI139" i="4"/>
  <c r="BH139" i="4"/>
  <c r="BG139" i="4"/>
  <c r="BE139" i="4"/>
  <c r="BK139" i="4"/>
  <c r="N139" i="4" s="1"/>
  <c r="BF139" i="4" s="1"/>
  <c r="BI138" i="4"/>
  <c r="BH138" i="4"/>
  <c r="BG138" i="4"/>
  <c r="BE138" i="4"/>
  <c r="BK138" i="4"/>
  <c r="N138" i="4"/>
  <c r="BF138" i="4" s="1"/>
  <c r="BI137" i="4"/>
  <c r="BH137" i="4"/>
  <c r="BG137" i="4"/>
  <c r="BE137" i="4"/>
  <c r="BK137" i="4"/>
  <c r="N137" i="4" s="1"/>
  <c r="BF137" i="4" s="1"/>
  <c r="BI136" i="4"/>
  <c r="BH136" i="4"/>
  <c r="BG136" i="4"/>
  <c r="BE136" i="4"/>
  <c r="BK136" i="4"/>
  <c r="BK135" i="4"/>
  <c r="N135" i="4" s="1"/>
  <c r="N92" i="4" s="1"/>
  <c r="N136" i="4"/>
  <c r="BF136" i="4" s="1"/>
  <c r="BI134" i="4"/>
  <c r="BH134" i="4"/>
  <c r="BG134" i="4"/>
  <c r="BE134" i="4"/>
  <c r="AA134" i="4"/>
  <c r="AA133" i="4"/>
  <c r="Y134" i="4"/>
  <c r="Y133" i="4"/>
  <c r="W134" i="4"/>
  <c r="W133" i="4"/>
  <c r="BK134" i="4"/>
  <c r="BK133" i="4"/>
  <c r="N133" i="4" s="1"/>
  <c r="N91" i="4" s="1"/>
  <c r="N134" i="4"/>
  <c r="BF134" i="4" s="1"/>
  <c r="BI132" i="4"/>
  <c r="BH132" i="4"/>
  <c r="BG132" i="4"/>
  <c r="BE132" i="4"/>
  <c r="AA132" i="4"/>
  <c r="Y132" i="4"/>
  <c r="W132" i="4"/>
  <c r="BK132" i="4"/>
  <c r="N132" i="4"/>
  <c r="BF132" i="4"/>
  <c r="BI131" i="4"/>
  <c r="BH131" i="4"/>
  <c r="BG131" i="4"/>
  <c r="BE131" i="4"/>
  <c r="AA131" i="4"/>
  <c r="Y131" i="4"/>
  <c r="W131" i="4"/>
  <c r="BK131" i="4"/>
  <c r="N131" i="4"/>
  <c r="BF131" i="4"/>
  <c r="BI130" i="4"/>
  <c r="BH130" i="4"/>
  <c r="BG130" i="4"/>
  <c r="BE130" i="4"/>
  <c r="AA130" i="4"/>
  <c r="Y130" i="4"/>
  <c r="W130" i="4"/>
  <c r="BK130" i="4"/>
  <c r="N130" i="4"/>
  <c r="BF130" i="4"/>
  <c r="BI129" i="4"/>
  <c r="BH129" i="4"/>
  <c r="BG129" i="4"/>
  <c r="BE129" i="4"/>
  <c r="AA129" i="4"/>
  <c r="Y129" i="4"/>
  <c r="W129" i="4"/>
  <c r="BK129" i="4"/>
  <c r="N129" i="4"/>
  <c r="BF129" i="4"/>
  <c r="BI128" i="4"/>
  <c r="BH128" i="4"/>
  <c r="BG128" i="4"/>
  <c r="BE128" i="4"/>
  <c r="AA128" i="4"/>
  <c r="Y128" i="4"/>
  <c r="W128" i="4"/>
  <c r="BK128" i="4"/>
  <c r="N128" i="4"/>
  <c r="BF128" i="4"/>
  <c r="BI127" i="4"/>
  <c r="BH127" i="4"/>
  <c r="BG127" i="4"/>
  <c r="BE127" i="4"/>
  <c r="AA127" i="4"/>
  <c r="Y127" i="4"/>
  <c r="W127" i="4"/>
  <c r="BK127" i="4"/>
  <c r="N127" i="4"/>
  <c r="BF127" i="4"/>
  <c r="BI126" i="4"/>
  <c r="BH126" i="4"/>
  <c r="BG126" i="4"/>
  <c r="BE126" i="4"/>
  <c r="AA126" i="4"/>
  <c r="Y126" i="4"/>
  <c r="W126" i="4"/>
  <c r="BK126" i="4"/>
  <c r="N126" i="4"/>
  <c r="BF126" i="4"/>
  <c r="BI125" i="4"/>
  <c r="BH125" i="4"/>
  <c r="BG125" i="4"/>
  <c r="BE125" i="4"/>
  <c r="AA125" i="4"/>
  <c r="Y125" i="4"/>
  <c r="W125" i="4"/>
  <c r="BK125" i="4"/>
  <c r="N125" i="4"/>
  <c r="BF125" i="4"/>
  <c r="BI124" i="4"/>
  <c r="BH124" i="4"/>
  <c r="BG124" i="4"/>
  <c r="BE124" i="4"/>
  <c r="AA124" i="4"/>
  <c r="Y124" i="4"/>
  <c r="W124" i="4"/>
  <c r="BK124" i="4"/>
  <c r="N124" i="4"/>
  <c r="BF124" i="4"/>
  <c r="BI123" i="4"/>
  <c r="BH123" i="4"/>
  <c r="BG123" i="4"/>
  <c r="BE123" i="4"/>
  <c r="AA123" i="4"/>
  <c r="Y123" i="4"/>
  <c r="W123" i="4"/>
  <c r="BK123" i="4"/>
  <c r="N123" i="4"/>
  <c r="BF123" i="4"/>
  <c r="BI122" i="4"/>
  <c r="BH122" i="4"/>
  <c r="BG122" i="4"/>
  <c r="BE122" i="4"/>
  <c r="AA122" i="4"/>
  <c r="AA121" i="4"/>
  <c r="AA120" i="4" s="1"/>
  <c r="AA119" i="4" s="1"/>
  <c r="Y122" i="4"/>
  <c r="Y121" i="4"/>
  <c r="Y120" i="4" s="1"/>
  <c r="Y119" i="4" s="1"/>
  <c r="W122" i="4"/>
  <c r="W121" i="4"/>
  <c r="W120" i="4" s="1"/>
  <c r="W119" i="4" s="1"/>
  <c r="AU90" i="1" s="1"/>
  <c r="BK122" i="4"/>
  <c r="BK121" i="4" s="1"/>
  <c r="N122" i="4"/>
  <c r="BF122" i="4" s="1"/>
  <c r="M115" i="4"/>
  <c r="F115" i="4"/>
  <c r="F113" i="4"/>
  <c r="F111" i="4"/>
  <c r="BI100" i="4"/>
  <c r="BH100" i="4"/>
  <c r="BG100" i="4"/>
  <c r="BE100" i="4"/>
  <c r="BI99" i="4"/>
  <c r="BH99" i="4"/>
  <c r="BG99" i="4"/>
  <c r="BE99" i="4"/>
  <c r="BI98" i="4"/>
  <c r="BH98" i="4"/>
  <c r="BG98" i="4"/>
  <c r="BE98" i="4"/>
  <c r="BI97" i="4"/>
  <c r="BH97" i="4"/>
  <c r="BG97" i="4"/>
  <c r="BE97" i="4"/>
  <c r="BI96" i="4"/>
  <c r="BH96" i="4"/>
  <c r="BG96" i="4"/>
  <c r="BE96" i="4"/>
  <c r="BI95" i="4"/>
  <c r="H36" i="4" s="1"/>
  <c r="BD90" i="1" s="1"/>
  <c r="BH95" i="4"/>
  <c r="H35" i="4"/>
  <c r="BC90" i="1" s="1"/>
  <c r="BG95" i="4"/>
  <c r="H34" i="4" s="1"/>
  <c r="BB90" i="1" s="1"/>
  <c r="BE95" i="4"/>
  <c r="M32" i="4"/>
  <c r="AV90" i="1" s="1"/>
  <c r="H32" i="4"/>
  <c r="AZ90" i="1" s="1"/>
  <c r="M83" i="4"/>
  <c r="F83" i="4"/>
  <c r="F81" i="4"/>
  <c r="F79" i="4"/>
  <c r="O21" i="4"/>
  <c r="E21" i="4"/>
  <c r="M116" i="4"/>
  <c r="M84" i="4"/>
  <c r="O20" i="4"/>
  <c r="O15" i="4"/>
  <c r="E15" i="4"/>
  <c r="F116" i="4" s="1"/>
  <c r="F84" i="4"/>
  <c r="O14" i="4"/>
  <c r="O9" i="4"/>
  <c r="M113" i="4" s="1"/>
  <c r="M81" i="4"/>
  <c r="F6" i="4"/>
  <c r="F110" i="4"/>
  <c r="F78" i="4"/>
  <c r="AY89" i="1"/>
  <c r="AX89" i="1"/>
  <c r="BI178" i="3"/>
  <c r="BH178" i="3"/>
  <c r="BG178" i="3"/>
  <c r="BE178" i="3"/>
  <c r="BK178" i="3"/>
  <c r="N178" i="3" s="1"/>
  <c r="BF178" i="3" s="1"/>
  <c r="BI177" i="3"/>
  <c r="BH177" i="3"/>
  <c r="BG177" i="3"/>
  <c r="BE177" i="3"/>
  <c r="BK177" i="3"/>
  <c r="N177" i="3"/>
  <c r="BF177" i="3" s="1"/>
  <c r="BI176" i="3"/>
  <c r="BH176" i="3"/>
  <c r="BG176" i="3"/>
  <c r="BE176" i="3"/>
  <c r="BK176" i="3"/>
  <c r="N176" i="3" s="1"/>
  <c r="BF176" i="3" s="1"/>
  <c r="BI175" i="3"/>
  <c r="BH175" i="3"/>
  <c r="BG175" i="3"/>
  <c r="BE175" i="3"/>
  <c r="BK175" i="3"/>
  <c r="N175" i="3"/>
  <c r="BF175" i="3" s="1"/>
  <c r="BI174" i="3"/>
  <c r="BH174" i="3"/>
  <c r="BG174" i="3"/>
  <c r="BE174" i="3"/>
  <c r="BK174" i="3"/>
  <c r="BK173" i="3" s="1"/>
  <c r="N173" i="3" s="1"/>
  <c r="N97" i="3" s="1"/>
  <c r="BI172" i="3"/>
  <c r="BH172" i="3"/>
  <c r="BG172" i="3"/>
  <c r="BE172" i="3"/>
  <c r="AA172" i="3"/>
  <c r="Y172" i="3"/>
  <c r="W172" i="3"/>
  <c r="BK172" i="3"/>
  <c r="N172" i="3"/>
  <c r="BF172" i="3" s="1"/>
  <c r="BI171" i="3"/>
  <c r="BH171" i="3"/>
  <c r="BG171" i="3"/>
  <c r="BE171" i="3"/>
  <c r="AA171" i="3"/>
  <c r="Y171" i="3"/>
  <c r="W171" i="3"/>
  <c r="BK171" i="3"/>
  <c r="N171" i="3"/>
  <c r="BF171" i="3" s="1"/>
  <c r="BI170" i="3"/>
  <c r="BH170" i="3"/>
  <c r="BG170" i="3"/>
  <c r="BE170" i="3"/>
  <c r="AA170" i="3"/>
  <c r="AA169" i="3" s="1"/>
  <c r="AA168" i="3" s="1"/>
  <c r="Y170" i="3"/>
  <c r="Y169" i="3"/>
  <c r="Y168" i="3" s="1"/>
  <c r="W170" i="3"/>
  <c r="W169" i="3" s="1"/>
  <c r="W168" i="3" s="1"/>
  <c r="BK170" i="3"/>
  <c r="BK169" i="3"/>
  <c r="N169" i="3" s="1"/>
  <c r="N96" i="3" s="1"/>
  <c r="BK168" i="3"/>
  <c r="N168" i="3" s="1"/>
  <c r="N95" i="3" s="1"/>
  <c r="N170" i="3"/>
  <c r="BF170" i="3" s="1"/>
  <c r="BI167" i="3"/>
  <c r="BH167" i="3"/>
  <c r="BG167" i="3"/>
  <c r="BE167" i="3"/>
  <c r="AA167" i="3"/>
  <c r="AA166" i="3" s="1"/>
  <c r="Y167" i="3"/>
  <c r="Y166" i="3" s="1"/>
  <c r="W167" i="3"/>
  <c r="W166" i="3" s="1"/>
  <c r="BK167" i="3"/>
  <c r="BK166" i="3" s="1"/>
  <c r="N166" i="3" s="1"/>
  <c r="N94" i="3" s="1"/>
  <c r="N167" i="3"/>
  <c r="BF167" i="3"/>
  <c r="BI165" i="3"/>
  <c r="BH165" i="3"/>
  <c r="BG165" i="3"/>
  <c r="BE165" i="3"/>
  <c r="AA165" i="3"/>
  <c r="Y165" i="3"/>
  <c r="W165" i="3"/>
  <c r="BK165" i="3"/>
  <c r="N165" i="3"/>
  <c r="BF165" i="3" s="1"/>
  <c r="BI164" i="3"/>
  <c r="BH164" i="3"/>
  <c r="BG164" i="3"/>
  <c r="BE164" i="3"/>
  <c r="AA164" i="3"/>
  <c r="Y164" i="3"/>
  <c r="W164" i="3"/>
  <c r="BK164" i="3"/>
  <c r="N164" i="3"/>
  <c r="BF164" i="3" s="1"/>
  <c r="BI163" i="3"/>
  <c r="BH163" i="3"/>
  <c r="BG163" i="3"/>
  <c r="BE163" i="3"/>
  <c r="AA163" i="3"/>
  <c r="Y163" i="3"/>
  <c r="W163" i="3"/>
  <c r="BK163" i="3"/>
  <c r="N163" i="3"/>
  <c r="BF163" i="3" s="1"/>
  <c r="BI162" i="3"/>
  <c r="BH162" i="3"/>
  <c r="BG162" i="3"/>
  <c r="BE162" i="3"/>
  <c r="AA162" i="3"/>
  <c r="Y162" i="3"/>
  <c r="W162" i="3"/>
  <c r="BK162" i="3"/>
  <c r="N162" i="3"/>
  <c r="BF162" i="3" s="1"/>
  <c r="BI161" i="3"/>
  <c r="BH161" i="3"/>
  <c r="BG161" i="3"/>
  <c r="BE161" i="3"/>
  <c r="AA161" i="3"/>
  <c r="Y161" i="3"/>
  <c r="W161" i="3"/>
  <c r="BK161" i="3"/>
  <c r="N161" i="3"/>
  <c r="BF161" i="3" s="1"/>
  <c r="BI160" i="3"/>
  <c r="BH160" i="3"/>
  <c r="BG160" i="3"/>
  <c r="BE160" i="3"/>
  <c r="AA160" i="3"/>
  <c r="Y160" i="3"/>
  <c r="W160" i="3"/>
  <c r="BK160" i="3"/>
  <c r="N160" i="3"/>
  <c r="BF160" i="3" s="1"/>
  <c r="BI159" i="3"/>
  <c r="BH159" i="3"/>
  <c r="BG159" i="3"/>
  <c r="BE159" i="3"/>
  <c r="AA159" i="3"/>
  <c r="Y159" i="3"/>
  <c r="W159" i="3"/>
  <c r="BK159" i="3"/>
  <c r="N159" i="3"/>
  <c r="BF159" i="3" s="1"/>
  <c r="BI158" i="3"/>
  <c r="BH158" i="3"/>
  <c r="BG158" i="3"/>
  <c r="BE158" i="3"/>
  <c r="AA158" i="3"/>
  <c r="Y158" i="3"/>
  <c r="W158" i="3"/>
  <c r="BK158" i="3"/>
  <c r="N158" i="3"/>
  <c r="BF158" i="3" s="1"/>
  <c r="BI157" i="3"/>
  <c r="BH157" i="3"/>
  <c r="BG157" i="3"/>
  <c r="BE157" i="3"/>
  <c r="AA157" i="3"/>
  <c r="Y157" i="3"/>
  <c r="W157" i="3"/>
  <c r="BK157" i="3"/>
  <c r="N157" i="3"/>
  <c r="BF157" i="3" s="1"/>
  <c r="BI156" i="3"/>
  <c r="BH156" i="3"/>
  <c r="BG156" i="3"/>
  <c r="BE156" i="3"/>
  <c r="AA156" i="3"/>
  <c r="AA155" i="3" s="1"/>
  <c r="Y156" i="3"/>
  <c r="Y155" i="3" s="1"/>
  <c r="W156" i="3"/>
  <c r="W155" i="3" s="1"/>
  <c r="BK156" i="3"/>
  <c r="BK155" i="3" s="1"/>
  <c r="N155" i="3" s="1"/>
  <c r="N93" i="3" s="1"/>
  <c r="N156" i="3"/>
  <c r="BF156" i="3"/>
  <c r="BI154" i="3"/>
  <c r="BH154" i="3"/>
  <c r="BG154" i="3"/>
  <c r="BE154" i="3"/>
  <c r="AA154" i="3"/>
  <c r="Y154" i="3"/>
  <c r="W154" i="3"/>
  <c r="BK154" i="3"/>
  <c r="N154" i="3"/>
  <c r="BF154" i="3" s="1"/>
  <c r="BI153" i="3"/>
  <c r="BH153" i="3"/>
  <c r="BG153" i="3"/>
  <c r="BE153" i="3"/>
  <c r="AA153" i="3"/>
  <c r="Y153" i="3"/>
  <c r="W153" i="3"/>
  <c r="BK153" i="3"/>
  <c r="N153" i="3"/>
  <c r="BF153" i="3" s="1"/>
  <c r="BI152" i="3"/>
  <c r="BH152" i="3"/>
  <c r="BG152" i="3"/>
  <c r="BE152" i="3"/>
  <c r="AA152" i="3"/>
  <c r="Y152" i="3"/>
  <c r="W152" i="3"/>
  <c r="BK152" i="3"/>
  <c r="N152" i="3"/>
  <c r="BF152" i="3" s="1"/>
  <c r="BI151" i="3"/>
  <c r="BH151" i="3"/>
  <c r="BG151" i="3"/>
  <c r="BE151" i="3"/>
  <c r="AA151" i="3"/>
  <c r="Y151" i="3"/>
  <c r="W151" i="3"/>
  <c r="BK151" i="3"/>
  <c r="N151" i="3"/>
  <c r="BF151" i="3" s="1"/>
  <c r="BI150" i="3"/>
  <c r="BH150" i="3"/>
  <c r="BG150" i="3"/>
  <c r="BE150" i="3"/>
  <c r="AA150" i="3"/>
  <c r="Y150" i="3"/>
  <c r="W150" i="3"/>
  <c r="BK150" i="3"/>
  <c r="N150" i="3"/>
  <c r="BF150" i="3" s="1"/>
  <c r="BI149" i="3"/>
  <c r="BH149" i="3"/>
  <c r="BG149" i="3"/>
  <c r="BE149" i="3"/>
  <c r="AA149" i="3"/>
  <c r="Y149" i="3"/>
  <c r="W149" i="3"/>
  <c r="BK149" i="3"/>
  <c r="N149" i="3"/>
  <c r="BF149" i="3" s="1"/>
  <c r="BI148" i="3"/>
  <c r="BH148" i="3"/>
  <c r="BG148" i="3"/>
  <c r="BE148" i="3"/>
  <c r="AA148" i="3"/>
  <c r="AA147" i="3" s="1"/>
  <c r="Y148" i="3"/>
  <c r="Y147" i="3" s="1"/>
  <c r="W148" i="3"/>
  <c r="W147" i="3" s="1"/>
  <c r="BK148" i="3"/>
  <c r="BK147" i="3" s="1"/>
  <c r="N147" i="3" s="1"/>
  <c r="N92" i="3" s="1"/>
  <c r="N148" i="3"/>
  <c r="BF148" i="3"/>
  <c r="BI146" i="3"/>
  <c r="BH146" i="3"/>
  <c r="BG146" i="3"/>
  <c r="BE146" i="3"/>
  <c r="AA146" i="3"/>
  <c r="Y146" i="3"/>
  <c r="W146" i="3"/>
  <c r="BK146" i="3"/>
  <c r="N146" i="3"/>
  <c r="BF146" i="3" s="1"/>
  <c r="BI145" i="3"/>
  <c r="BH145" i="3"/>
  <c r="BG145" i="3"/>
  <c r="BE145" i="3"/>
  <c r="AA145" i="3"/>
  <c r="Y145" i="3"/>
  <c r="W145" i="3"/>
  <c r="BK145" i="3"/>
  <c r="N145" i="3"/>
  <c r="BF145" i="3" s="1"/>
  <c r="BI144" i="3"/>
  <c r="BH144" i="3"/>
  <c r="BG144" i="3"/>
  <c r="BE144" i="3"/>
  <c r="AA144" i="3"/>
  <c r="Y144" i="3"/>
  <c r="W144" i="3"/>
  <c r="BK144" i="3"/>
  <c r="N144" i="3"/>
  <c r="BF144" i="3" s="1"/>
  <c r="BI143" i="3"/>
  <c r="BH143" i="3"/>
  <c r="BG143" i="3"/>
  <c r="BE143" i="3"/>
  <c r="AA143" i="3"/>
  <c r="AA142" i="3" s="1"/>
  <c r="Y143" i="3"/>
  <c r="Y142" i="3" s="1"/>
  <c r="W143" i="3"/>
  <c r="W142" i="3" s="1"/>
  <c r="BK143" i="3"/>
  <c r="BK142" i="3" s="1"/>
  <c r="N142" i="3" s="1"/>
  <c r="N91" i="3" s="1"/>
  <c r="N143" i="3"/>
  <c r="BF143" i="3"/>
  <c r="BI141" i="3"/>
  <c r="BH141" i="3"/>
  <c r="BG141" i="3"/>
  <c r="BE141" i="3"/>
  <c r="AA141" i="3"/>
  <c r="Y141" i="3"/>
  <c r="W141" i="3"/>
  <c r="BK141" i="3"/>
  <c r="N141" i="3"/>
  <c r="BF141" i="3" s="1"/>
  <c r="BI140" i="3"/>
  <c r="BH140" i="3"/>
  <c r="BG140" i="3"/>
  <c r="BE140" i="3"/>
  <c r="AA140" i="3"/>
  <c r="Y140" i="3"/>
  <c r="W140" i="3"/>
  <c r="BK140" i="3"/>
  <c r="N140" i="3"/>
  <c r="BF140" i="3" s="1"/>
  <c r="BI139" i="3"/>
  <c r="BH139" i="3"/>
  <c r="BG139" i="3"/>
  <c r="BE139" i="3"/>
  <c r="AA139" i="3"/>
  <c r="Y139" i="3"/>
  <c r="W139" i="3"/>
  <c r="BK139" i="3"/>
  <c r="N139" i="3"/>
  <c r="BF139" i="3" s="1"/>
  <c r="BI138" i="3"/>
  <c r="BH138" i="3"/>
  <c r="BG138" i="3"/>
  <c r="BE138" i="3"/>
  <c r="AA138" i="3"/>
  <c r="Y138" i="3"/>
  <c r="W138" i="3"/>
  <c r="BK138" i="3"/>
  <c r="N138" i="3"/>
  <c r="BF138" i="3" s="1"/>
  <c r="BI137" i="3"/>
  <c r="BH137" i="3"/>
  <c r="BG137" i="3"/>
  <c r="BE137" i="3"/>
  <c r="AA137" i="3"/>
  <c r="Y137" i="3"/>
  <c r="W137" i="3"/>
  <c r="BK137" i="3"/>
  <c r="N137" i="3"/>
  <c r="BF137" i="3"/>
  <c r="BI136" i="3"/>
  <c r="BH136" i="3"/>
  <c r="BG136" i="3"/>
  <c r="BE136" i="3"/>
  <c r="AA136" i="3"/>
  <c r="Y136" i="3"/>
  <c r="W136" i="3"/>
  <c r="BK136" i="3"/>
  <c r="N136" i="3"/>
  <c r="BF136" i="3"/>
  <c r="BI135" i="3"/>
  <c r="BH135" i="3"/>
  <c r="BG135" i="3"/>
  <c r="BE135" i="3"/>
  <c r="AA135" i="3"/>
  <c r="Y135" i="3"/>
  <c r="W135" i="3"/>
  <c r="BK135" i="3"/>
  <c r="N135" i="3"/>
  <c r="BF135" i="3"/>
  <c r="BI134" i="3"/>
  <c r="BH134" i="3"/>
  <c r="BG134" i="3"/>
  <c r="BE134" i="3"/>
  <c r="AA134" i="3"/>
  <c r="Y134" i="3"/>
  <c r="W134" i="3"/>
  <c r="BK134" i="3"/>
  <c r="N134" i="3"/>
  <c r="BF134" i="3"/>
  <c r="BI133" i="3"/>
  <c r="BH133" i="3"/>
  <c r="BG133" i="3"/>
  <c r="BE133" i="3"/>
  <c r="AA133" i="3"/>
  <c r="Y133" i="3"/>
  <c r="W133" i="3"/>
  <c r="BK133" i="3"/>
  <c r="N133" i="3"/>
  <c r="BF133" i="3"/>
  <c r="BI132" i="3"/>
  <c r="BH132" i="3"/>
  <c r="BG132" i="3"/>
  <c r="BE132" i="3"/>
  <c r="AA132" i="3"/>
  <c r="Y132" i="3"/>
  <c r="W132" i="3"/>
  <c r="BK132" i="3"/>
  <c r="N132" i="3"/>
  <c r="BF132" i="3"/>
  <c r="BI131" i="3"/>
  <c r="BH131" i="3"/>
  <c r="BG131" i="3"/>
  <c r="BE131" i="3"/>
  <c r="AA131" i="3"/>
  <c r="Y131" i="3"/>
  <c r="W131" i="3"/>
  <c r="BK131" i="3"/>
  <c r="N131" i="3"/>
  <c r="BF131" i="3"/>
  <c r="BI130" i="3"/>
  <c r="BH130" i="3"/>
  <c r="BG130" i="3"/>
  <c r="BE130" i="3"/>
  <c r="AA130" i="3"/>
  <c r="Y130" i="3"/>
  <c r="W130" i="3"/>
  <c r="BK130" i="3"/>
  <c r="N130" i="3"/>
  <c r="BF130" i="3"/>
  <c r="BI129" i="3"/>
  <c r="BH129" i="3"/>
  <c r="BG129" i="3"/>
  <c r="BE129" i="3"/>
  <c r="AA129" i="3"/>
  <c r="Y129" i="3"/>
  <c r="W129" i="3"/>
  <c r="BK129" i="3"/>
  <c r="N129" i="3"/>
  <c r="BF129" i="3"/>
  <c r="BI128" i="3"/>
  <c r="BH128" i="3"/>
  <c r="BG128" i="3"/>
  <c r="BE128" i="3"/>
  <c r="AA128" i="3"/>
  <c r="Y128" i="3"/>
  <c r="W128" i="3"/>
  <c r="BK128" i="3"/>
  <c r="N128" i="3"/>
  <c r="BF128" i="3"/>
  <c r="BI127" i="3"/>
  <c r="BH127" i="3"/>
  <c r="BG127" i="3"/>
  <c r="BE127" i="3"/>
  <c r="AA127" i="3"/>
  <c r="AA126" i="3"/>
  <c r="AA125" i="3" s="1"/>
  <c r="AA124" i="3" s="1"/>
  <c r="Y127" i="3"/>
  <c r="Y126" i="3"/>
  <c r="Y125" i="3" s="1"/>
  <c r="Y124" i="3" s="1"/>
  <c r="W127" i="3"/>
  <c r="W126" i="3"/>
  <c r="W125" i="3" s="1"/>
  <c r="W124" i="3" s="1"/>
  <c r="AU89" i="1" s="1"/>
  <c r="BK127" i="3"/>
  <c r="BK126" i="3" s="1"/>
  <c r="N127" i="3"/>
  <c r="BF127" i="3" s="1"/>
  <c r="M120" i="3"/>
  <c r="F120" i="3"/>
  <c r="F118" i="3"/>
  <c r="F116" i="3"/>
  <c r="BI105" i="3"/>
  <c r="BH105" i="3"/>
  <c r="BG105" i="3"/>
  <c r="BE105" i="3"/>
  <c r="BI104" i="3"/>
  <c r="BH104" i="3"/>
  <c r="BG104" i="3"/>
  <c r="BE104" i="3"/>
  <c r="BI103" i="3"/>
  <c r="BH103" i="3"/>
  <c r="BG103" i="3"/>
  <c r="BE103" i="3"/>
  <c r="BI102" i="3"/>
  <c r="BH102" i="3"/>
  <c r="BG102" i="3"/>
  <c r="BE102" i="3"/>
  <c r="BI101" i="3"/>
  <c r="BH101" i="3"/>
  <c r="BG101" i="3"/>
  <c r="BE101" i="3"/>
  <c r="BI100" i="3"/>
  <c r="H36" i="3"/>
  <c r="BD89" i="1" s="1"/>
  <c r="BH100" i="3"/>
  <c r="H35" i="3" s="1"/>
  <c r="BC89" i="1" s="1"/>
  <c r="BG100" i="3"/>
  <c r="H34" i="3"/>
  <c r="BB89" i="1" s="1"/>
  <c r="BE100" i="3"/>
  <c r="M32" i="3" s="1"/>
  <c r="AV89" i="1" s="1"/>
  <c r="M83" i="3"/>
  <c r="F83" i="3"/>
  <c r="F81" i="3"/>
  <c r="F79" i="3"/>
  <c r="O21" i="3"/>
  <c r="E21" i="3"/>
  <c r="M121" i="3" s="1"/>
  <c r="M84" i="3"/>
  <c r="O20" i="3"/>
  <c r="O15" i="3"/>
  <c r="E15" i="3"/>
  <c r="F121" i="3"/>
  <c r="F84" i="3"/>
  <c r="O14" i="3"/>
  <c r="O9" i="3"/>
  <c r="M118" i="3"/>
  <c r="M81" i="3"/>
  <c r="F6" i="3"/>
  <c r="F115" i="3" s="1"/>
  <c r="F78" i="3"/>
  <c r="AY88" i="1"/>
  <c r="AX88" i="1"/>
  <c r="BI164" i="2"/>
  <c r="BH164" i="2"/>
  <c r="BG164" i="2"/>
  <c r="BE164" i="2"/>
  <c r="BK164" i="2"/>
  <c r="N164" i="2"/>
  <c r="BF164" i="2" s="1"/>
  <c r="BI163" i="2"/>
  <c r="BH163" i="2"/>
  <c r="BG163" i="2"/>
  <c r="BE163" i="2"/>
  <c r="BK163" i="2"/>
  <c r="N163" i="2" s="1"/>
  <c r="BF163" i="2" s="1"/>
  <c r="BI162" i="2"/>
  <c r="BH162" i="2"/>
  <c r="BG162" i="2"/>
  <c r="BE162" i="2"/>
  <c r="BK162" i="2"/>
  <c r="N162" i="2"/>
  <c r="BF162" i="2" s="1"/>
  <c r="BI161" i="2"/>
  <c r="BH161" i="2"/>
  <c r="BG161" i="2"/>
  <c r="BE161" i="2"/>
  <c r="BK161" i="2"/>
  <c r="N161" i="2" s="1"/>
  <c r="BF161" i="2" s="1"/>
  <c r="BI160" i="2"/>
  <c r="BH160" i="2"/>
  <c r="BG160" i="2"/>
  <c r="BE160" i="2"/>
  <c r="BK160" i="2"/>
  <c r="BK159" i="2"/>
  <c r="N159" i="2" s="1"/>
  <c r="N97" i="2" s="1"/>
  <c r="N160" i="2"/>
  <c r="BF160" i="2" s="1"/>
  <c r="BI158" i="2"/>
  <c r="BH158" i="2"/>
  <c r="BG158" i="2"/>
  <c r="BE158" i="2"/>
  <c r="AA158" i="2"/>
  <c r="Y158" i="2"/>
  <c r="W158" i="2"/>
  <c r="BK158" i="2"/>
  <c r="N158" i="2"/>
  <c r="BF158" i="2"/>
  <c r="BI157" i="2"/>
  <c r="BH157" i="2"/>
  <c r="BG157" i="2"/>
  <c r="BE157" i="2"/>
  <c r="AA157" i="2"/>
  <c r="Y157" i="2"/>
  <c r="W157" i="2"/>
  <c r="BK157" i="2"/>
  <c r="N157" i="2"/>
  <c r="BF157" i="2"/>
  <c r="BI156" i="2"/>
  <c r="BH156" i="2"/>
  <c r="BG156" i="2"/>
  <c r="BE156" i="2"/>
  <c r="AA156" i="2"/>
  <c r="AA155" i="2"/>
  <c r="Y156" i="2"/>
  <c r="Y155" i="2"/>
  <c r="W156" i="2"/>
  <c r="W155" i="2"/>
  <c r="BK156" i="2"/>
  <c r="BK155" i="2"/>
  <c r="N155" i="2" s="1"/>
  <c r="N96" i="2" s="1"/>
  <c r="N156" i="2"/>
  <c r="BF156" i="2" s="1"/>
  <c r="BI154" i="2"/>
  <c r="BH154" i="2"/>
  <c r="BG154" i="2"/>
  <c r="BE154" i="2"/>
  <c r="AA154" i="2"/>
  <c r="Y154" i="2"/>
  <c r="W154" i="2"/>
  <c r="BK154" i="2"/>
  <c r="N154" i="2"/>
  <c r="BF154" i="2"/>
  <c r="BI153" i="2"/>
  <c r="BH153" i="2"/>
  <c r="BG153" i="2"/>
  <c r="BE153" i="2"/>
  <c r="AA153" i="2"/>
  <c r="Y153" i="2"/>
  <c r="W153" i="2"/>
  <c r="BK153" i="2"/>
  <c r="N153" i="2"/>
  <c r="BF153" i="2"/>
  <c r="BI152" i="2"/>
  <c r="BH152" i="2"/>
  <c r="BG152" i="2"/>
  <c r="BE152" i="2"/>
  <c r="AA152" i="2"/>
  <c r="Y152" i="2"/>
  <c r="W152" i="2"/>
  <c r="BK152" i="2"/>
  <c r="N152" i="2"/>
  <c r="BF152" i="2"/>
  <c r="BI151" i="2"/>
  <c r="BH151" i="2"/>
  <c r="BG151" i="2"/>
  <c r="BE151" i="2"/>
  <c r="AA151" i="2"/>
  <c r="Y151" i="2"/>
  <c r="W151" i="2"/>
  <c r="BK151" i="2"/>
  <c r="N151" i="2"/>
  <c r="BF151" i="2"/>
  <c r="BI150" i="2"/>
  <c r="BH150" i="2"/>
  <c r="BG150" i="2"/>
  <c r="BE150" i="2"/>
  <c r="AA150" i="2"/>
  <c r="Y150" i="2"/>
  <c r="W150" i="2"/>
  <c r="BK150" i="2"/>
  <c r="N150" i="2"/>
  <c r="BF150" i="2"/>
  <c r="BI149" i="2"/>
  <c r="BH149" i="2"/>
  <c r="BG149" i="2"/>
  <c r="BE149" i="2"/>
  <c r="AA149" i="2"/>
  <c r="AA148" i="2"/>
  <c r="AA147" i="2" s="1"/>
  <c r="Y149" i="2"/>
  <c r="Y148" i="2" s="1"/>
  <c r="Y147" i="2" s="1"/>
  <c r="W149" i="2"/>
  <c r="W148" i="2"/>
  <c r="W147" i="2" s="1"/>
  <c r="BK149" i="2"/>
  <c r="BK148" i="2" s="1"/>
  <c r="N149" i="2"/>
  <c r="BF149" i="2"/>
  <c r="BI146" i="2"/>
  <c r="BH146" i="2"/>
  <c r="BG146" i="2"/>
  <c r="BE146" i="2"/>
  <c r="AA146" i="2"/>
  <c r="AA145" i="2"/>
  <c r="Y146" i="2"/>
  <c r="Y145" i="2"/>
  <c r="W146" i="2"/>
  <c r="W145" i="2"/>
  <c r="BK146" i="2"/>
  <c r="BK145" i="2"/>
  <c r="N145" i="2" s="1"/>
  <c r="N146" i="2"/>
  <c r="BF146" i="2" s="1"/>
  <c r="N93" i="2"/>
  <c r="BI144" i="2"/>
  <c r="BH144" i="2"/>
  <c r="BG144" i="2"/>
  <c r="BE144" i="2"/>
  <c r="AA144" i="2"/>
  <c r="AA143" i="2"/>
  <c r="Y144" i="2"/>
  <c r="Y143" i="2"/>
  <c r="W144" i="2"/>
  <c r="W143" i="2"/>
  <c r="BK144" i="2"/>
  <c r="BK143" i="2"/>
  <c r="N143" i="2" s="1"/>
  <c r="N144" i="2"/>
  <c r="BF144" i="2" s="1"/>
  <c r="N92" i="2"/>
  <c r="BI142" i="2"/>
  <c r="BH142" i="2"/>
  <c r="BG142" i="2"/>
  <c r="BE142" i="2"/>
  <c r="AA142" i="2"/>
  <c r="Y142" i="2"/>
  <c r="W142" i="2"/>
  <c r="BK142" i="2"/>
  <c r="N142" i="2"/>
  <c r="BF142" i="2"/>
  <c r="BI141" i="2"/>
  <c r="BH141" i="2"/>
  <c r="BG141" i="2"/>
  <c r="BE141" i="2"/>
  <c r="AA141" i="2"/>
  <c r="Y141" i="2"/>
  <c r="W141" i="2"/>
  <c r="BK141" i="2"/>
  <c r="N141" i="2"/>
  <c r="BF141" i="2"/>
  <c r="BI140" i="2"/>
  <c r="BH140" i="2"/>
  <c r="BG140" i="2"/>
  <c r="BE140" i="2"/>
  <c r="AA140" i="2"/>
  <c r="Y140" i="2"/>
  <c r="W140" i="2"/>
  <c r="BK140" i="2"/>
  <c r="N140" i="2"/>
  <c r="BF140" i="2"/>
  <c r="BI139" i="2"/>
  <c r="BH139" i="2"/>
  <c r="BG139" i="2"/>
  <c r="BE139" i="2"/>
  <c r="AA139" i="2"/>
  <c r="Y139" i="2"/>
  <c r="W139" i="2"/>
  <c r="BK139" i="2"/>
  <c r="N139" i="2"/>
  <c r="BF139" i="2"/>
  <c r="BI138" i="2"/>
  <c r="BH138" i="2"/>
  <c r="BG138" i="2"/>
  <c r="BE138" i="2"/>
  <c r="AA138" i="2"/>
  <c r="Y138" i="2"/>
  <c r="W138" i="2"/>
  <c r="BK138" i="2"/>
  <c r="N138" i="2"/>
  <c r="BF138" i="2"/>
  <c r="BI137" i="2"/>
  <c r="BH137" i="2"/>
  <c r="BG137" i="2"/>
  <c r="BE137" i="2"/>
  <c r="AA137" i="2"/>
  <c r="Y137" i="2"/>
  <c r="W137" i="2"/>
  <c r="BK137" i="2"/>
  <c r="N137" i="2"/>
  <c r="BF137" i="2"/>
  <c r="BI136" i="2"/>
  <c r="BH136" i="2"/>
  <c r="BG136" i="2"/>
  <c r="BE136" i="2"/>
  <c r="AA136" i="2"/>
  <c r="AA135" i="2"/>
  <c r="Y136" i="2"/>
  <c r="Y135" i="2"/>
  <c r="W136" i="2"/>
  <c r="W135" i="2"/>
  <c r="BK136" i="2"/>
  <c r="BK135" i="2"/>
  <c r="N135" i="2" s="1"/>
  <c r="N91" i="2" s="1"/>
  <c r="N136" i="2"/>
  <c r="BF136" i="2" s="1"/>
  <c r="BI134" i="2"/>
  <c r="BH134" i="2"/>
  <c r="BG134" i="2"/>
  <c r="BE134" i="2"/>
  <c r="AA134" i="2"/>
  <c r="Y134" i="2"/>
  <c r="W134" i="2"/>
  <c r="BK134" i="2"/>
  <c r="N134" i="2"/>
  <c r="BF134" i="2"/>
  <c r="BI133" i="2"/>
  <c r="BH133" i="2"/>
  <c r="BG133" i="2"/>
  <c r="BE133" i="2"/>
  <c r="AA133" i="2"/>
  <c r="Y133" i="2"/>
  <c r="W133" i="2"/>
  <c r="BK133" i="2"/>
  <c r="N133" i="2"/>
  <c r="BF133" i="2"/>
  <c r="BI132" i="2"/>
  <c r="BH132" i="2"/>
  <c r="BG132" i="2"/>
  <c r="BE132" i="2"/>
  <c r="AA132" i="2"/>
  <c r="Y132" i="2"/>
  <c r="W132" i="2"/>
  <c r="BK132" i="2"/>
  <c r="N132" i="2"/>
  <c r="BF132" i="2"/>
  <c r="BI131" i="2"/>
  <c r="BH131" i="2"/>
  <c r="BG131" i="2"/>
  <c r="BE131" i="2"/>
  <c r="AA131" i="2"/>
  <c r="Y131" i="2"/>
  <c r="W131" i="2"/>
  <c r="BK131" i="2"/>
  <c r="N131" i="2"/>
  <c r="BF131" i="2"/>
  <c r="BI130" i="2"/>
  <c r="BH130" i="2"/>
  <c r="BG130" i="2"/>
  <c r="BE130" i="2"/>
  <c r="AA130" i="2"/>
  <c r="Y130" i="2"/>
  <c r="W130" i="2"/>
  <c r="BK130" i="2"/>
  <c r="N130" i="2"/>
  <c r="BF130" i="2"/>
  <c r="BI129" i="2"/>
  <c r="BH129" i="2"/>
  <c r="BG129" i="2"/>
  <c r="BE129" i="2"/>
  <c r="AA129" i="2"/>
  <c r="Y129" i="2"/>
  <c r="W129" i="2"/>
  <c r="BK129" i="2"/>
  <c r="N129" i="2"/>
  <c r="BF129" i="2"/>
  <c r="BI128" i="2"/>
  <c r="BH128" i="2"/>
  <c r="BG128" i="2"/>
  <c r="BE128" i="2"/>
  <c r="AA128" i="2"/>
  <c r="Y128" i="2"/>
  <c r="W128" i="2"/>
  <c r="BK128" i="2"/>
  <c r="N128" i="2"/>
  <c r="BF128" i="2"/>
  <c r="BI127" i="2"/>
  <c r="BH127" i="2"/>
  <c r="BG127" i="2"/>
  <c r="BE127" i="2"/>
  <c r="AA127" i="2"/>
  <c r="AA126" i="2"/>
  <c r="AA125" i="2" s="1"/>
  <c r="AA124" i="2" s="1"/>
  <c r="Y127" i="2"/>
  <c r="Y126" i="2"/>
  <c r="Y125" i="2" s="1"/>
  <c r="Y124" i="2" s="1"/>
  <c r="W127" i="2"/>
  <c r="W126" i="2"/>
  <c r="W125" i="2" s="1"/>
  <c r="W124" i="2" s="1"/>
  <c r="AU88" i="1" s="1"/>
  <c r="AU87" i="1" s="1"/>
  <c r="BK127" i="2"/>
  <c r="BK126" i="2" s="1"/>
  <c r="N127" i="2"/>
  <c r="BF127" i="2" s="1"/>
  <c r="M120" i="2"/>
  <c r="F120" i="2"/>
  <c r="F118" i="2"/>
  <c r="F116" i="2"/>
  <c r="BI105" i="2"/>
  <c r="BH105" i="2"/>
  <c r="BG105" i="2"/>
  <c r="BE105" i="2"/>
  <c r="BI104" i="2"/>
  <c r="BH104" i="2"/>
  <c r="BG104" i="2"/>
  <c r="BE104" i="2"/>
  <c r="BI103" i="2"/>
  <c r="BH103" i="2"/>
  <c r="BG103" i="2"/>
  <c r="BE103" i="2"/>
  <c r="BI102" i="2"/>
  <c r="BH102" i="2"/>
  <c r="BG102" i="2"/>
  <c r="BE102" i="2"/>
  <c r="BI101" i="2"/>
  <c r="BH101" i="2"/>
  <c r="BG101" i="2"/>
  <c r="BE101" i="2"/>
  <c r="BI100" i="2"/>
  <c r="H36" i="2" s="1"/>
  <c r="BD88" i="1" s="1"/>
  <c r="BD87" i="1" s="1"/>
  <c r="W35" i="1" s="1"/>
  <c r="BH100" i="2"/>
  <c r="H35" i="2"/>
  <c r="BC88" i="1" s="1"/>
  <c r="BC87" i="1" s="1"/>
  <c r="BG100" i="2"/>
  <c r="H34" i="2" s="1"/>
  <c r="BB88" i="1" s="1"/>
  <c r="BB87" i="1" s="1"/>
  <c r="BE100" i="2"/>
  <c r="M32" i="2"/>
  <c r="AV88" i="1" s="1"/>
  <c r="H32" i="2"/>
  <c r="AZ88" i="1" s="1"/>
  <c r="M83" i="2"/>
  <c r="F83" i="2"/>
  <c r="F81" i="2"/>
  <c r="F79" i="2"/>
  <c r="O21" i="2"/>
  <c r="E21" i="2"/>
  <c r="M121" i="2"/>
  <c r="M84" i="2"/>
  <c r="O20" i="2"/>
  <c r="O15" i="2"/>
  <c r="E15" i="2"/>
  <c r="F121" i="2" s="1"/>
  <c r="F84" i="2"/>
  <c r="O14" i="2"/>
  <c r="O9" i="2"/>
  <c r="M118" i="2" s="1"/>
  <c r="M81" i="2"/>
  <c r="F6" i="2"/>
  <c r="F115" i="2"/>
  <c r="F78" i="2"/>
  <c r="CK101" i="1"/>
  <c r="CJ101" i="1"/>
  <c r="CI101" i="1"/>
  <c r="CC101" i="1"/>
  <c r="CH101" i="1"/>
  <c r="CB101" i="1"/>
  <c r="CG101" i="1"/>
  <c r="CA101" i="1"/>
  <c r="CF101" i="1"/>
  <c r="BZ101" i="1"/>
  <c r="CE101" i="1"/>
  <c r="CK100" i="1"/>
  <c r="CJ100" i="1"/>
  <c r="CI100" i="1"/>
  <c r="CC100" i="1"/>
  <c r="CH100" i="1"/>
  <c r="CB100" i="1"/>
  <c r="CG100" i="1"/>
  <c r="CA100" i="1"/>
  <c r="CF100" i="1"/>
  <c r="BZ100" i="1"/>
  <c r="CE100" i="1"/>
  <c r="CK99" i="1"/>
  <c r="CJ99" i="1"/>
  <c r="CI99" i="1"/>
  <c r="CC99" i="1"/>
  <c r="CH99" i="1"/>
  <c r="CB99" i="1"/>
  <c r="CG99" i="1"/>
  <c r="CA99" i="1"/>
  <c r="CF99" i="1"/>
  <c r="BZ99" i="1"/>
  <c r="CE99" i="1"/>
  <c r="CK98" i="1"/>
  <c r="CJ98" i="1"/>
  <c r="CI98" i="1"/>
  <c r="CH98" i="1"/>
  <c r="CG98" i="1"/>
  <c r="CF98" i="1"/>
  <c r="BZ98" i="1"/>
  <c r="CE98" i="1"/>
  <c r="AM83" i="1"/>
  <c r="L83" i="1"/>
  <c r="AM82" i="1"/>
  <c r="L82" i="1"/>
  <c r="AM80" i="1"/>
  <c r="L80" i="1"/>
  <c r="L78" i="1"/>
  <c r="L77" i="1"/>
  <c r="W33" i="1" l="1"/>
  <c r="AX87" i="1"/>
  <c r="W34" i="1"/>
  <c r="AY87" i="1"/>
  <c r="N126" i="2"/>
  <c r="N90" i="2" s="1"/>
  <c r="BK125" i="2"/>
  <c r="N126" i="3"/>
  <c r="N90" i="3" s="1"/>
  <c r="BK125" i="3"/>
  <c r="BK120" i="4"/>
  <c r="N121" i="4"/>
  <c r="N90" i="4" s="1"/>
  <c r="BK123" i="5"/>
  <c r="N124" i="5"/>
  <c r="N90" i="5" s="1"/>
  <c r="BK147" i="2"/>
  <c r="N147" i="2" s="1"/>
  <c r="N94" i="2" s="1"/>
  <c r="N148" i="2"/>
  <c r="N95" i="2" s="1"/>
  <c r="H32" i="3"/>
  <c r="AZ89" i="1" s="1"/>
  <c r="AZ87" i="1" s="1"/>
  <c r="N174" i="3"/>
  <c r="BF174" i="3" s="1"/>
  <c r="H32" i="5"/>
  <c r="AZ91" i="1" s="1"/>
  <c r="BK128" i="6"/>
  <c r="N129" i="6"/>
  <c r="N90" i="6" s="1"/>
  <c r="N124" i="7"/>
  <c r="N90" i="7" s="1"/>
  <c r="BK123" i="7"/>
  <c r="Y120" i="8"/>
  <c r="Y119" i="8" s="1"/>
  <c r="BK127" i="9"/>
  <c r="N128" i="9"/>
  <c r="N90" i="9" s="1"/>
  <c r="N176" i="5"/>
  <c r="BF176" i="5" s="1"/>
  <c r="H32" i="7"/>
  <c r="AZ93" i="1" s="1"/>
  <c r="M32" i="8"/>
  <c r="AV94" i="1" s="1"/>
  <c r="H32" i="8"/>
  <c r="AZ94" i="1" s="1"/>
  <c r="N121" i="8"/>
  <c r="N90" i="8" s="1"/>
  <c r="BK120" i="8"/>
  <c r="BK162" i="9"/>
  <c r="N162" i="9" s="1"/>
  <c r="N97" i="9" s="1"/>
  <c r="N163" i="9"/>
  <c r="N98" i="9" s="1"/>
  <c r="N172" i="9"/>
  <c r="BF172" i="9" s="1"/>
  <c r="N134" i="8"/>
  <c r="BF134" i="8" s="1"/>
  <c r="AV87" i="1" l="1"/>
  <c r="BK126" i="9"/>
  <c r="N126" i="9" s="1"/>
  <c r="N88" i="9" s="1"/>
  <c r="N127" i="9"/>
  <c r="N89" i="9" s="1"/>
  <c r="N123" i="7"/>
  <c r="N89" i="7" s="1"/>
  <c r="BK122" i="7"/>
  <c r="N122" i="7" s="1"/>
  <c r="N88" i="7" s="1"/>
  <c r="BK122" i="5"/>
  <c r="N122" i="5" s="1"/>
  <c r="N88" i="5" s="1"/>
  <c r="N123" i="5"/>
  <c r="N89" i="5" s="1"/>
  <c r="BK119" i="4"/>
  <c r="N119" i="4" s="1"/>
  <c r="N88" i="4" s="1"/>
  <c r="N120" i="4"/>
  <c r="N89" i="4" s="1"/>
  <c r="N120" i="8"/>
  <c r="N89" i="8" s="1"/>
  <c r="BK119" i="8"/>
  <c r="N119" i="8" s="1"/>
  <c r="N88" i="8" s="1"/>
  <c r="BK127" i="6"/>
  <c r="N127" i="6" s="1"/>
  <c r="N88" i="6" s="1"/>
  <c r="N128" i="6"/>
  <c r="N89" i="6" s="1"/>
  <c r="N125" i="3"/>
  <c r="N89" i="3" s="1"/>
  <c r="BK124" i="3"/>
  <c r="N124" i="3" s="1"/>
  <c r="N88" i="3" s="1"/>
  <c r="N125" i="2"/>
  <c r="N89" i="2" s="1"/>
  <c r="BK124" i="2"/>
  <c r="N124" i="2" s="1"/>
  <c r="N88" i="2" s="1"/>
  <c r="N108" i="6" l="1"/>
  <c r="BF108" i="6" s="1"/>
  <c r="N107" i="6"/>
  <c r="BF107" i="6" s="1"/>
  <c r="N106" i="6"/>
  <c r="BF106" i="6" s="1"/>
  <c r="N105" i="6"/>
  <c r="BF105" i="6" s="1"/>
  <c r="N104" i="6"/>
  <c r="BF104" i="6" s="1"/>
  <c r="N103" i="6"/>
  <c r="M27" i="6"/>
  <c r="N100" i="4"/>
  <c r="BF100" i="4" s="1"/>
  <c r="N99" i="4"/>
  <c r="BF99" i="4" s="1"/>
  <c r="N98" i="4"/>
  <c r="BF98" i="4" s="1"/>
  <c r="N97" i="4"/>
  <c r="BF97" i="4" s="1"/>
  <c r="N96" i="4"/>
  <c r="BF96" i="4" s="1"/>
  <c r="N95" i="4"/>
  <c r="M27" i="4"/>
  <c r="N103" i="5"/>
  <c r="BF103" i="5" s="1"/>
  <c r="N102" i="5"/>
  <c r="BF102" i="5" s="1"/>
  <c r="N101" i="5"/>
  <c r="BF101" i="5" s="1"/>
  <c r="N100" i="5"/>
  <c r="BF100" i="5" s="1"/>
  <c r="N99" i="5"/>
  <c r="BF99" i="5" s="1"/>
  <c r="N98" i="5"/>
  <c r="M27" i="5"/>
  <c r="N107" i="9"/>
  <c r="BF107" i="9" s="1"/>
  <c r="N106" i="9"/>
  <c r="BF106" i="9" s="1"/>
  <c r="N105" i="9"/>
  <c r="BF105" i="9" s="1"/>
  <c r="N104" i="9"/>
  <c r="BF104" i="9" s="1"/>
  <c r="N103" i="9"/>
  <c r="BF103" i="9" s="1"/>
  <c r="N102" i="9"/>
  <c r="M27" i="9"/>
  <c r="N105" i="2"/>
  <c r="BF105" i="2" s="1"/>
  <c r="N104" i="2"/>
  <c r="BF104" i="2" s="1"/>
  <c r="N103" i="2"/>
  <c r="BF103" i="2" s="1"/>
  <c r="N102" i="2"/>
  <c r="BF102" i="2" s="1"/>
  <c r="N101" i="2"/>
  <c r="BF101" i="2" s="1"/>
  <c r="N100" i="2"/>
  <c r="M27" i="2"/>
  <c r="N105" i="3"/>
  <c r="BF105" i="3" s="1"/>
  <c r="N104" i="3"/>
  <c r="BF104" i="3" s="1"/>
  <c r="N103" i="3"/>
  <c r="BF103" i="3" s="1"/>
  <c r="N102" i="3"/>
  <c r="BF102" i="3" s="1"/>
  <c r="N101" i="3"/>
  <c r="BF101" i="3" s="1"/>
  <c r="N100" i="3"/>
  <c r="M27" i="3"/>
  <c r="N100" i="8"/>
  <c r="BF100" i="8" s="1"/>
  <c r="N99" i="8"/>
  <c r="BF99" i="8" s="1"/>
  <c r="N98" i="8"/>
  <c r="BF98" i="8" s="1"/>
  <c r="N97" i="8"/>
  <c r="BF97" i="8" s="1"/>
  <c r="N96" i="8"/>
  <c r="BF96" i="8" s="1"/>
  <c r="N95" i="8"/>
  <c r="M27" i="8"/>
  <c r="N103" i="7"/>
  <c r="BF103" i="7" s="1"/>
  <c r="N102" i="7"/>
  <c r="BF102" i="7" s="1"/>
  <c r="N101" i="7"/>
  <c r="BF101" i="7" s="1"/>
  <c r="N100" i="7"/>
  <c r="BF100" i="7" s="1"/>
  <c r="N99" i="7"/>
  <c r="BF99" i="7" s="1"/>
  <c r="N98" i="7"/>
  <c r="M27" i="7"/>
  <c r="N97" i="7" l="1"/>
  <c r="BF98" i="7"/>
  <c r="BF95" i="8"/>
  <c r="N94" i="8"/>
  <c r="N99" i="3"/>
  <c r="BF100" i="3"/>
  <c r="N99" i="2"/>
  <c r="BF100" i="2"/>
  <c r="N101" i="9"/>
  <c r="BF102" i="9"/>
  <c r="N97" i="5"/>
  <c r="BF98" i="5"/>
  <c r="N94" i="4"/>
  <c r="BF95" i="4"/>
  <c r="N102" i="6"/>
  <c r="BF103" i="6"/>
  <c r="M33" i="4" l="1"/>
  <c r="AW90" i="1" s="1"/>
  <c r="AT90" i="1" s="1"/>
  <c r="H33" i="4"/>
  <c r="BA90" i="1" s="1"/>
  <c r="M33" i="9"/>
  <c r="AW95" i="1" s="1"/>
  <c r="AT95" i="1" s="1"/>
  <c r="H33" i="9"/>
  <c r="BA95" i="1" s="1"/>
  <c r="M33" i="6"/>
  <c r="AW92" i="1" s="1"/>
  <c r="AT92" i="1" s="1"/>
  <c r="H33" i="6"/>
  <c r="BA92" i="1" s="1"/>
  <c r="M28" i="4"/>
  <c r="L102" i="4"/>
  <c r="M33" i="5"/>
  <c r="AW91" i="1" s="1"/>
  <c r="AT91" i="1" s="1"/>
  <c r="H33" i="5"/>
  <c r="BA91" i="1" s="1"/>
  <c r="M28" i="9"/>
  <c r="L109" i="9"/>
  <c r="M33" i="2"/>
  <c r="AW88" i="1" s="1"/>
  <c r="AT88" i="1" s="1"/>
  <c r="H33" i="2"/>
  <c r="BA88" i="1" s="1"/>
  <c r="M28" i="3"/>
  <c r="L107" i="3"/>
  <c r="M28" i="8"/>
  <c r="L102" i="8"/>
  <c r="M28" i="7"/>
  <c r="L105" i="7"/>
  <c r="M28" i="6"/>
  <c r="L110" i="6"/>
  <c r="M28" i="5"/>
  <c r="L105" i="5"/>
  <c r="M28" i="2"/>
  <c r="L107" i="2"/>
  <c r="M33" i="3"/>
  <c r="AW89" i="1" s="1"/>
  <c r="AT89" i="1" s="1"/>
  <c r="H33" i="3"/>
  <c r="BA89" i="1" s="1"/>
  <c r="M33" i="8"/>
  <c r="AW94" i="1" s="1"/>
  <c r="AT94" i="1" s="1"/>
  <c r="H33" i="8"/>
  <c r="BA94" i="1" s="1"/>
  <c r="M33" i="7"/>
  <c r="AW93" i="1" s="1"/>
  <c r="AT93" i="1" s="1"/>
  <c r="H33" i="7"/>
  <c r="BA93" i="1" s="1"/>
  <c r="AS88" i="1" l="1"/>
  <c r="M30" i="2"/>
  <c r="AS92" i="1"/>
  <c r="M30" i="6"/>
  <c r="BA87" i="1"/>
  <c r="AS91" i="1"/>
  <c r="M30" i="5"/>
  <c r="AS93" i="1"/>
  <c r="M30" i="7"/>
  <c r="AS94" i="1"/>
  <c r="M30" i="8"/>
  <c r="AS89" i="1"/>
  <c r="M30" i="3"/>
  <c r="AS95" i="1"/>
  <c r="M30" i="9"/>
  <c r="AS90" i="1"/>
  <c r="M30" i="4"/>
  <c r="L38" i="4" l="1"/>
  <c r="AG90" i="1"/>
  <c r="AN90" i="1" s="1"/>
  <c r="L38" i="9"/>
  <c r="AG95" i="1"/>
  <c r="AN95" i="1" s="1"/>
  <c r="AG89" i="1"/>
  <c r="AN89" i="1" s="1"/>
  <c r="L38" i="3"/>
  <c r="L38" i="8"/>
  <c r="AG94" i="1"/>
  <c r="AN94" i="1" s="1"/>
  <c r="AG93" i="1"/>
  <c r="AN93" i="1" s="1"/>
  <c r="L38" i="7"/>
  <c r="L38" i="5"/>
  <c r="AG91" i="1"/>
  <c r="AN91" i="1" s="1"/>
  <c r="W32" i="1"/>
  <c r="AW87" i="1"/>
  <c r="AS87" i="1"/>
  <c r="L38" i="6"/>
  <c r="AG92" i="1"/>
  <c r="AN92" i="1" s="1"/>
  <c r="AG88" i="1"/>
  <c r="L38" i="2"/>
  <c r="AG87" i="1" l="1"/>
  <c r="AN88" i="1"/>
  <c r="AK32" i="1"/>
  <c r="AT87" i="1"/>
  <c r="AG101" i="1" l="1"/>
  <c r="AG99" i="1"/>
  <c r="AN87" i="1"/>
  <c r="AK26" i="1"/>
  <c r="AG100" i="1"/>
  <c r="AG98" i="1"/>
  <c r="AG97" i="1" l="1"/>
  <c r="CD98" i="1"/>
  <c r="AV98" i="1"/>
  <c r="BY98" i="1" s="1"/>
  <c r="CD100" i="1"/>
  <c r="AV100" i="1"/>
  <c r="BY100" i="1" s="1"/>
  <c r="AV99" i="1"/>
  <c r="BY99" i="1" s="1"/>
  <c r="CD99" i="1"/>
  <c r="AV101" i="1"/>
  <c r="BY101" i="1" s="1"/>
  <c r="CD101" i="1"/>
  <c r="AN101" i="1" l="1"/>
  <c r="AN99" i="1"/>
  <c r="AK31" i="1"/>
  <c r="AN98" i="1"/>
  <c r="AN100" i="1"/>
  <c r="W31" i="1"/>
  <c r="AK27" i="1"/>
  <c r="AK29" i="1" s="1"/>
  <c r="AK37" i="1" s="1"/>
  <c r="AG103" i="1"/>
  <c r="AN97" i="1" l="1"/>
  <c r="AN103" i="1" s="1"/>
</calcChain>
</file>

<file path=xl/sharedStrings.xml><?xml version="1.0" encoding="utf-8"?>
<sst xmlns="http://schemas.openxmlformats.org/spreadsheetml/2006/main" count="5155" uniqueCount="806">
  <si>
    <t>2012</t>
  </si>
  <si>
    <t>Hárok obsahuje:</t>
  </si>
  <si>
    <t>1) Súhrnný list stavby</t>
  </si>
  <si>
    <t>2) Rekapitulácia objektov</t>
  </si>
  <si>
    <t>2.0</t>
  </si>
  <si>
    <t>ZAMOK</t>
  </si>
  <si>
    <t>False</t>
  </si>
  <si>
    <t>optimalizované pre tlač zostáv vo formáte A4 - na výšku</t>
  </si>
  <si>
    <t>&gt;&gt;  skryté stĺpce  &lt;&lt;</t>
  </si>
  <si>
    <t>0,01</t>
  </si>
  <si>
    <t>20</t>
  </si>
  <si>
    <t>SÚHRNNÝ LIST STAVBY</t>
  </si>
  <si>
    <t>v ---  nižšie sa nachádzajú doplnkové a pomocné údaje k zostavám  --- v</t>
  </si>
  <si>
    <t>Návod na vyplnenie</t>
  </si>
  <si>
    <t>0,001</t>
  </si>
  <si>
    <t>Kód:</t>
  </si>
  <si>
    <t>F2019-01</t>
  </si>
  <si>
    <t>Meniť je možné iba bunky so žltým podfarbením!_x000D_
_x000D_
1) na prvom liste Rekapitulácie stavby vyplňte v zostave_x000D_
_x000D_
    a) Súhrnný list_x000D_
       - údaje o Zhotoviteľovi_x000D_
         (prenesú sa do ostatných zostáv aj v iných listoch)_x000D_
_x000D_
    b) Rekapitulácia objektov_x000D_
       - potrebné Ostatné náklady_x000D_
_x000D_
2) na vybraných listoch vyplňte v zostave_x000D_
_x000D_
    a) Krycí list_x000D_
       - údaje o Zhotoviteľovi, pokiaľ sa líšia od údajov o Zhotoviteľovi na Súhrnnom liste_x000D_
         (údaje se prenesú do ostatných zostav v danom liste)_x000D_
_x000D_
    b) Rekapitulácia rozpočtu_x000D_
       - potrebné Ostatné náklady_x000D_
_x000D_
    c) Celkové náklady za stavbu_x000D_
       - ceny na položkách_x000D_
       - množstvo, pokiaľ má žlté podfarbenie_x000D_
       - a v prípade potreby poznámku (tá je v skrytom stĺpci)</t>
  </si>
  <si>
    <t>Stavba:</t>
  </si>
  <si>
    <t>Revitalizácia predpolia radnice v Kežmarku - vodný prvok</t>
  </si>
  <si>
    <t>JKSO:</t>
  </si>
  <si>
    <t/>
  </si>
  <si>
    <t>KS:</t>
  </si>
  <si>
    <t>Miesto:</t>
  </si>
  <si>
    <t>Kežmarok, parc.č. KN-C 3221/1, 3221/2</t>
  </si>
  <si>
    <t>Dátum:</t>
  </si>
  <si>
    <t>26. 2. 2019</t>
  </si>
  <si>
    <t>Objednávateľ:</t>
  </si>
  <si>
    <t>IČO:</t>
  </si>
  <si>
    <t>00326283</t>
  </si>
  <si>
    <t>Mesto Kežmarok</t>
  </si>
  <si>
    <t>IČO DPH:</t>
  </si>
  <si>
    <t>2020697184</t>
  </si>
  <si>
    <t>Zhotoviteľ:</t>
  </si>
  <si>
    <t>Vyplň údaj</t>
  </si>
  <si>
    <t>Projektant:</t>
  </si>
  <si>
    <t>33878251</t>
  </si>
  <si>
    <t>Ing. Arch. Jozef Figlár</t>
  </si>
  <si>
    <t>SK1023319297</t>
  </si>
  <si>
    <t>True</t>
  </si>
  <si>
    <t>Spracovateľ:</t>
  </si>
  <si>
    <t xml:space="preserve"> </t>
  </si>
  <si>
    <t>Poznámka:</t>
  </si>
  <si>
    <t>Náklady z rozpočtov</t>
  </si>
  <si>
    <t>Ostatné náklady zo súhrnného listu</t>
  </si>
  <si>
    <t>Cena bez DPH</t>
  </si>
  <si>
    <t>DPH</t>
  </si>
  <si>
    <t>základná</t>
  </si>
  <si>
    <t>z</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</si>
  <si>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</si>
  <si>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</si>
  <si>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</si>
  <si>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</si>
  <si>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</si>
  <si>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</si>
  <si>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</si>
  <si>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</si>
  <si>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</si>
  <si>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</si>
  <si>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</si>
  <si>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</si>
  <si>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</si>
  <si>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</si>
  <si>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</si>
  <si>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</si>
  <si>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Objekt</t>
  </si>
  <si>
    <t>Cena bez DPH [EUR]</t>
  </si>
  <si>
    <t>Cena s DPH [EUR]</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</si>
  <si>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</si>
  <si>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</si>
  <si>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</si>
  <si>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</si>
  <si>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</si>
  <si>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</si>
  <si>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</si>
  <si>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</si>
  <si>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</si>
  <si>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</si>
  <si>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</si>
  <si>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</si>
  <si>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1) Náklady z rozpočtov</t>
  </si>
  <si>
    <t>D</t>
  </si>
  <si>
    <t>0</t>
  </si>
  <si>
    <t>###NOIMPORT###</t>
  </si>
  <si>
    <t>IMPORT</t>
  </si>
  <si>
    <t>{d96fa4db-873a-4045-87d2-35afb65928c0}</t>
  </si>
  <si>
    <t>{00000000-0000-0000-0000-000000000000}</t>
  </si>
  <si>
    <t>/</t>
  </si>
  <si>
    <t>SO 01</t>
  </si>
  <si>
    <t>Vodný prvok</t>
  </si>
  <si>
    <t>1</t>
  </si>
  <si>
    <t>{b13e89a8-d3cd-4de4-a822-e345b343c029}</t>
  </si>
  <si>
    <t>SO 02</t>
  </si>
  <si>
    <t>Spevnené plochy</t>
  </si>
  <si>
    <t>{c06bc7c7-1651-4342-b50f-372590b82af2}</t>
  </si>
  <si>
    <t>SO 03</t>
  </si>
  <si>
    <t>Mestský mobiliár</t>
  </si>
  <si>
    <t>{2486803f-afa2-4a04-9ac2-9ca6afbd65f5}</t>
  </si>
  <si>
    <t>SO 04</t>
  </si>
  <si>
    <t>Osvetlenie</t>
  </si>
  <si>
    <t>{3e940b47-dc61-491d-877a-50f11e28bc99}</t>
  </si>
  <si>
    <t>SO 05</t>
  </si>
  <si>
    <t>Technológia</t>
  </si>
  <si>
    <t>{921d4eed-4b85-4066-a69c-791faa34d000}</t>
  </si>
  <si>
    <t>SO 06</t>
  </si>
  <si>
    <t>Preložka kovaného prvku - klietky</t>
  </si>
  <si>
    <t>{63be3049-574c-4db0-bc27-48db814f3042}</t>
  </si>
  <si>
    <t>SO 07</t>
  </si>
  <si>
    <t>Zeleň</t>
  </si>
  <si>
    <t>{e2af6e99-59e7-4d1f-8db4-6ce98e305dcd}</t>
  </si>
  <si>
    <t>SO 08</t>
  </si>
  <si>
    <t>Sanácia jestvujúcej stropnej dosky</t>
  </si>
  <si>
    <t>{dee3d439-bba1-4ccc-8e13-b58ddce1573c}</t>
  </si>
  <si>
    <t>2) Ostatné náklady zo súhrnného listu</t>
  </si>
  <si>
    <t>Percent. zadanie_x000D_
[% nákladov rozpočtu]</t>
  </si>
  <si>
    <t>Zaradenie nákladov</t>
  </si>
  <si>
    <t>Ostatné náklady</t>
  </si>
  <si>
    <t>stavebná časť</t>
  </si>
  <si>
    <t>OSTATNENAKLADY</t>
  </si>
  <si>
    <t>Vyplň vlastné</t>
  </si>
  <si>
    <t>OSTATNENAKLADYVLASTNE</t>
  </si>
  <si>
    <t>Celkové náklady za stavbu 1) + 2)</t>
  </si>
  <si>
    <t>1) Krycí list rozpočtu</t>
  </si>
  <si>
    <t>2) Rekapitulácia rozpočtu</t>
  </si>
  <si>
    <t>3) Rozpočet</t>
  </si>
  <si>
    <t>Späť na hárok:</t>
  </si>
  <si>
    <t>Rekapitulácia stavby</t>
  </si>
  <si>
    <t>KRYCÍ LIST ROZPOČTU</t>
  </si>
  <si>
    <t>Objekt:</t>
  </si>
  <si>
    <t>SO 01 - Vodný prvok</t>
  </si>
  <si>
    <t>Náklady z rozpočtu</t>
  </si>
  <si>
    <t>REKAPITULÁCIA ROZPOČTU</t>
  </si>
  <si>
    <t>Kód - Popis</t>
  </si>
  <si>
    <t>Cena celkom [EUR]</t>
  </si>
  <si>
    <t>1) Náklady z rozpočtu</t>
  </si>
  <si>
    <t>-1</t>
  </si>
  <si>
    <t>HSV - Práce a dodávky HSV</t>
  </si>
  <si>
    <t xml:space="preserve">    1 - Zemné práce</t>
  </si>
  <si>
    <t xml:space="preserve">    2 - Zakladanie</t>
  </si>
  <si>
    <t xml:space="preserve">    6 - Úpravy povrchov, podlahy, osadenie</t>
  </si>
  <si>
    <t xml:space="preserve">    99 - Presun hmôt HSV</t>
  </si>
  <si>
    <t>PSV - Práce a dodávky PSV</t>
  </si>
  <si>
    <t xml:space="preserve">    711 - Izolácie proti vode a vlhkosti</t>
  </si>
  <si>
    <t xml:space="preserve">    782 - Dokončovacie práce a obklady z kam.</t>
  </si>
  <si>
    <t>VP -   Práce naviac</t>
  </si>
  <si>
    <t>2) Ostatné náklady</t>
  </si>
  <si>
    <t>GZS</t>
  </si>
  <si>
    <t>VRN</t>
  </si>
  <si>
    <t>2</t>
  </si>
  <si>
    <t>Projektové práce</t>
  </si>
  <si>
    <t>Sťažené podmienky</t>
  </si>
  <si>
    <t>Vplyv prostredia</t>
  </si>
  <si>
    <t>Iné VRN</t>
  </si>
  <si>
    <t>Kompletačná činnosť</t>
  </si>
  <si>
    <t>KOMPLETACNA</t>
  </si>
  <si>
    <t>ROZPOČET</t>
  </si>
  <si>
    <t>PČ</t>
  </si>
  <si>
    <t>Typ</t>
  </si>
  <si>
    <t>Popis</t>
  </si>
  <si>
    <t>MJ</t>
  </si>
  <si>
    <t>Množstvo</t>
  </si>
  <si>
    <t>J.cena [EUR]</t>
  </si>
  <si>
    <t>Poznámka</t>
  </si>
  <si>
    <t>J. Nh [h]</t>
  </si>
  <si>
    <t>Nh celkom [h]</t>
  </si>
  <si>
    <t>J. hmotnosť_x000D_
[t]</t>
  </si>
  <si>
    <t>Hmotnosť_x000D_
celkom [t]</t>
  </si>
  <si>
    <t>J. suť [t]</t>
  </si>
  <si>
    <t>Suť Celkom [t]</t>
  </si>
  <si>
    <t>ROZPOCET</t>
  </si>
  <si>
    <t>K</t>
  </si>
  <si>
    <t>132201101</t>
  </si>
  <si>
    <t>Výkop ryhy do šírky 600 mm v horn.3 do 100 m3</t>
  </si>
  <si>
    <t>m3</t>
  </si>
  <si>
    <t>4</t>
  </si>
  <si>
    <t>-721731642</t>
  </si>
  <si>
    <t>132201109</t>
  </si>
  <si>
    <t>Príplatok k cene za lepivosť pri hĺbení rýh šírky do 600 mm zapažených i nezapažených s urovnaním dna v hornine 3</t>
  </si>
  <si>
    <t>145643123</t>
  </si>
  <si>
    <t>3</t>
  </si>
  <si>
    <t>162501102</t>
  </si>
  <si>
    <t xml:space="preserve">Vodorovné premiestnenie výkopku po spevnenej ceste z horniny tr.1-4, do 100 m3 na vzdialenosť do 3000 m </t>
  </si>
  <si>
    <t>-473439524</t>
  </si>
  <si>
    <t>167101100</t>
  </si>
  <si>
    <t>Nakladanie výkopku tr.1-4 ručne</t>
  </si>
  <si>
    <t>429795386</t>
  </si>
  <si>
    <t>5</t>
  </si>
  <si>
    <t>167101102</t>
  </si>
  <si>
    <t>Nakladanie neuľahnutého výkopku z hornín tr.1-4 nad 100 do 1000 m3</t>
  </si>
  <si>
    <t>556998711</t>
  </si>
  <si>
    <t>6</t>
  </si>
  <si>
    <t>174101002</t>
  </si>
  <si>
    <t>Zásyp sypaninou so zhutnením jám, šachiet, rýh, zárezov alebo okolo objektov nad 100 do 1000 m3</t>
  </si>
  <si>
    <t>-994897568</t>
  </si>
  <si>
    <t>7</t>
  </si>
  <si>
    <t>M</t>
  </si>
  <si>
    <t>5834530700</t>
  </si>
  <si>
    <t>Štrkodrva frakcia 0-63 STN EN 13242 + A1</t>
  </si>
  <si>
    <t>t</t>
  </si>
  <si>
    <t>8</t>
  </si>
  <si>
    <t>-1459456611</t>
  </si>
  <si>
    <t>181201102</t>
  </si>
  <si>
    <t>Úprava pláne v násypoch v hornine 1-4 so zhutnením</t>
  </si>
  <si>
    <t>m2</t>
  </si>
  <si>
    <t>-1148925883</t>
  </si>
  <si>
    <t>9</t>
  </si>
  <si>
    <t>273321312</t>
  </si>
  <si>
    <t>Betón základových dosiek, železový (bez výstuže), tr. C 20/25</t>
  </si>
  <si>
    <t>49882963</t>
  </si>
  <si>
    <t>10</t>
  </si>
  <si>
    <t>273351217</t>
  </si>
  <si>
    <t>Debnenie stien základových dosiek, zhotovenie-tradičné</t>
  </si>
  <si>
    <t>-1629662942</t>
  </si>
  <si>
    <t>11</t>
  </si>
  <si>
    <t>273351218</t>
  </si>
  <si>
    <t>Debnenie stien základových dosiek, odstránenie-tradičné</t>
  </si>
  <si>
    <t>-575098831</t>
  </si>
  <si>
    <t>12</t>
  </si>
  <si>
    <t>273361821</t>
  </si>
  <si>
    <t>Výstuž základových dosiek z ocele 10505</t>
  </si>
  <si>
    <t>1770701420</t>
  </si>
  <si>
    <t>13</t>
  </si>
  <si>
    <t>274313611</t>
  </si>
  <si>
    <t>Betón základových pásov, prostý tr. C 16/20</t>
  </si>
  <si>
    <t>-745977535</t>
  </si>
  <si>
    <t>14</t>
  </si>
  <si>
    <t>274351215</t>
  </si>
  <si>
    <t>Debnenie stien základových pásov, zhotovenie-dielce</t>
  </si>
  <si>
    <t>616527188</t>
  </si>
  <si>
    <t>15</t>
  </si>
  <si>
    <t>274351216</t>
  </si>
  <si>
    <t>Debnenie stien základových pásov, odstránenie-dielce</t>
  </si>
  <si>
    <t>-1696250394</t>
  </si>
  <si>
    <t>16</t>
  </si>
  <si>
    <t>632452259.1</t>
  </si>
  <si>
    <t>Cementový poter (vhodný aj ako spádový), pevnosti v tlaku 25 MPa, hr. 150 mm</t>
  </si>
  <si>
    <t>-31929665</t>
  </si>
  <si>
    <t>17</t>
  </si>
  <si>
    <t>998223011</t>
  </si>
  <si>
    <t>Presun hmôt pre pozemné komunikácie s krytom dláždeným (822 2.3, 822 5.3) akejkoľvek dĺžky objektu</t>
  </si>
  <si>
    <t>1318817243</t>
  </si>
  <si>
    <t>18</t>
  </si>
  <si>
    <t>711131102</t>
  </si>
  <si>
    <t>Zhotovenie geotextílie alebo tkaniny na plochu vodorovnú</t>
  </si>
  <si>
    <t>-1303535894</t>
  </si>
  <si>
    <t>19</t>
  </si>
  <si>
    <t>6936651400</t>
  </si>
  <si>
    <t>Geotextília netkaná polypropylénová Tatratex PP 400</t>
  </si>
  <si>
    <t>32</t>
  </si>
  <si>
    <t>-1940646176</t>
  </si>
  <si>
    <t>711211551</t>
  </si>
  <si>
    <t>Jednozlož. silikátová hydroizolačná hmota CEMIX, stierka vonkajšia, ozn. I05 vodorovná</t>
  </si>
  <si>
    <t>-676640175</t>
  </si>
  <si>
    <t>21</t>
  </si>
  <si>
    <t>711461103</t>
  </si>
  <si>
    <t>Zhotovenie vodorovnej izolácie proti povrchovej a tlakovej vode gumami prilepenými na celej ploche</t>
  </si>
  <si>
    <t>680083521</t>
  </si>
  <si>
    <t>22</t>
  </si>
  <si>
    <t>283220001700</t>
  </si>
  <si>
    <t>Hydroizolačná fólia na detaily PVC-P ALKORPLAN 35170, hr. 1,5 mm, š. 1,05 m, farba PIESKOVá</t>
  </si>
  <si>
    <t>1661990387</t>
  </si>
  <si>
    <t>23</t>
  </si>
  <si>
    <t>998711101</t>
  </si>
  <si>
    <t>Presun hmôt pre izoláciu proti vode v objektoch výšky do 6 m</t>
  </si>
  <si>
    <t>-795809058</t>
  </si>
  <si>
    <t>24</t>
  </si>
  <si>
    <t>782331140.1</t>
  </si>
  <si>
    <t>Montáž obkladu z mäkkých kameňov s lícom zvislým a pôdor. pravouhlým hr. do 50 mm</t>
  </si>
  <si>
    <t>-2138761891</t>
  </si>
  <si>
    <t>25</t>
  </si>
  <si>
    <t>5838402490.1</t>
  </si>
  <si>
    <t>Dlažba pravidelného tvaru - travertin 80x90 hr. 3 cm</t>
  </si>
  <si>
    <t>1476163858</t>
  </si>
  <si>
    <t>26</t>
  </si>
  <si>
    <t>998782101</t>
  </si>
  <si>
    <t>Presun hmôt pre kamenné obklady v objektoch výšky do 6 m</t>
  </si>
  <si>
    <t>1380104101</t>
  </si>
  <si>
    <t>VP - Práce naviac</t>
  </si>
  <si>
    <t>PN</t>
  </si>
  <si>
    <t>SO 02 - Spevnené plochy</t>
  </si>
  <si>
    <t xml:space="preserve">    5 - Komunikácie</t>
  </si>
  <si>
    <t xml:space="preserve">    9 - Ostatné konštrukcie a práce-búranie</t>
  </si>
  <si>
    <t>113106611</t>
  </si>
  <si>
    <t>Rozoberanie zámkovej dlažby všetkých druhov v ploche do 20 m2,  -0,2600 t</t>
  </si>
  <si>
    <t>-603558905</t>
  </si>
  <si>
    <t>113202111</t>
  </si>
  <si>
    <t>Vytrhanie obrúb kamenných, s vybúraním lôžka, z krajníkov alebo obrubníkov stojatých,  -0,14500t</t>
  </si>
  <si>
    <t>m</t>
  </si>
  <si>
    <t>1771025288</t>
  </si>
  <si>
    <t>113208111</t>
  </si>
  <si>
    <t>Vytrhanie obrúb betonových, s vybúraním lôžka, záhonových,  -0,04000t</t>
  </si>
  <si>
    <t>-510229058</t>
  </si>
  <si>
    <t>113307124</t>
  </si>
  <si>
    <t>Odstránenie podkladu v ploche do 200 m2 z kameniva hrubého drveného, hr.300 do 400mm,  -0,5600t</t>
  </si>
  <si>
    <t>-449629932</t>
  </si>
  <si>
    <t>130901123</t>
  </si>
  <si>
    <t>Búranie konštrukcií zo betónu železového alebo predpätého vo vykopávkach</t>
  </si>
  <si>
    <t>-369010571</t>
  </si>
  <si>
    <t>131201102</t>
  </si>
  <si>
    <t>Výkop nezapaženej jamy v hornine 3, nad 100 do 1000 m3</t>
  </si>
  <si>
    <t>634154789</t>
  </si>
  <si>
    <t>131201109</t>
  </si>
  <si>
    <t>Hĺbenie nezapažených jám a zárezov. Príplatok za lepivosť horniny 3</t>
  </si>
  <si>
    <t>-500038944</t>
  </si>
  <si>
    <t>47688357</t>
  </si>
  <si>
    <t>1766402532</t>
  </si>
  <si>
    <t>-1595950443</t>
  </si>
  <si>
    <t>375743769</t>
  </si>
  <si>
    <t>-1968903422</t>
  </si>
  <si>
    <t>393693971</t>
  </si>
  <si>
    <t>1942754943</t>
  </si>
  <si>
    <t>789159478</t>
  </si>
  <si>
    <t>274271301</t>
  </si>
  <si>
    <t>Murivo základových pásov (m3) PREMAC 50x20x25 s betónovou výplňou C 16/20 hr. 200 mm</t>
  </si>
  <si>
    <t>-747809991</t>
  </si>
  <si>
    <t>274271303</t>
  </si>
  <si>
    <t>Murivo základových pásov (m3) PREMAC 50x30x25 s betónovou výplňou C 16/20 hr. 300 mm</t>
  </si>
  <si>
    <t>-2133164746</t>
  </si>
  <si>
    <t>1367318403</t>
  </si>
  <si>
    <t>275313612</t>
  </si>
  <si>
    <t>Betón základových pätiek, prostý tr. C 20/25</t>
  </si>
  <si>
    <t>-1941929350</t>
  </si>
  <si>
    <t>564772111</t>
  </si>
  <si>
    <t>Podklad alebo kryt z kameniva hrubého drveného veľ. 32-63mm(vibr.štrk) po zhut.hr. 250 mm</t>
  </si>
  <si>
    <t>1964658586</t>
  </si>
  <si>
    <t>564811112</t>
  </si>
  <si>
    <t>Podklad zo štrkodrviny s rozprestretím a zhutnením, po zhutnení hr. 60 mm</t>
  </si>
  <si>
    <t>646957671</t>
  </si>
  <si>
    <t>594111111</t>
  </si>
  <si>
    <t>Dlažba z lomového kameňa do lôžka z kameniva ťaženého</t>
  </si>
  <si>
    <t>-1696416227</t>
  </si>
  <si>
    <t>5838010600.1</t>
  </si>
  <si>
    <t>Dlažba 400x400x50 travertín I/2 10 trieda 1</t>
  </si>
  <si>
    <t>-190918640</t>
  </si>
  <si>
    <t>2093009961</t>
  </si>
  <si>
    <t>5838010600.2</t>
  </si>
  <si>
    <t>Dlažba 800x900x30 travertín I/2 10 trieda 1</t>
  </si>
  <si>
    <t>-2037372278</t>
  </si>
  <si>
    <t>596211001</t>
  </si>
  <si>
    <t>Položenie dlažby po prekopoch dlaždice betonové štvorhranné do lôžka z kameniva ťaženého</t>
  </si>
  <si>
    <t>-286579663</t>
  </si>
  <si>
    <t>27</t>
  </si>
  <si>
    <t>916161111</t>
  </si>
  <si>
    <t>Osadenie cestnej obruby z veľkých kociek s bočnou oporou z bet. tr. C 12/15 do lôžka z betónu</t>
  </si>
  <si>
    <t>-2140220138</t>
  </si>
  <si>
    <t>28</t>
  </si>
  <si>
    <t>5838030300</t>
  </si>
  <si>
    <t>Obrubník kamenný rovný OP 1 I/2, rozmer šxv 32x24 cm</t>
  </si>
  <si>
    <t>-301081905</t>
  </si>
  <si>
    <t>29</t>
  </si>
  <si>
    <t>916561111</t>
  </si>
  <si>
    <t>Osadenie záhonového alebo parkového obrubníka betón., do lôžka z bet. pros. tr. C 12/15 s bočnou oporou</t>
  </si>
  <si>
    <t>-806886731</t>
  </si>
  <si>
    <t>30</t>
  </si>
  <si>
    <t>5921954640</t>
  </si>
  <si>
    <t>Premac obrubník parkový 100x20x5 cm, hnedý</t>
  </si>
  <si>
    <t>ks</t>
  </si>
  <si>
    <t>-1637131474</t>
  </si>
  <si>
    <t>31</t>
  </si>
  <si>
    <t>918101113</t>
  </si>
  <si>
    <t>Lôžko pod obrubníky, krajníky alebo obruby z dlažobných kociek z betónu prostého tr. C 20/25</t>
  </si>
  <si>
    <t>-787623380</t>
  </si>
  <si>
    <t>979071121</t>
  </si>
  <si>
    <t>Očistenie vybúraných dlažbových kociek drobných, s pôvodným vyplnením škár kamenivom ťaženým</t>
  </si>
  <si>
    <t>53103284</t>
  </si>
  <si>
    <t>33</t>
  </si>
  <si>
    <t>979082111</t>
  </si>
  <si>
    <t>Vnútrostavenisková doprava sutiny a vybúraných hmôt do 10 m</t>
  </si>
  <si>
    <t>1891345515</t>
  </si>
  <si>
    <t>34</t>
  </si>
  <si>
    <t>979084216</t>
  </si>
  <si>
    <t>Vodorovná doprava vybúraných hmôt po suchu bez naloženia, ale so zložením na vzdialenosť do 5 km</t>
  </si>
  <si>
    <t>-899113986</t>
  </si>
  <si>
    <t>35</t>
  </si>
  <si>
    <t>979087213</t>
  </si>
  <si>
    <t>Nakladanie na dopravné prostriedky pre vodorovnú dopravu vybúraných hmôt</t>
  </si>
  <si>
    <t>-382197408</t>
  </si>
  <si>
    <t>36</t>
  </si>
  <si>
    <t>979089012</t>
  </si>
  <si>
    <t>Poplatok za skladovanie - betón, tehly, dlaždice (17 01 ), ostatné</t>
  </si>
  <si>
    <t>-638847560</t>
  </si>
  <si>
    <t>37</t>
  </si>
  <si>
    <t>-992171371</t>
  </si>
  <si>
    <t>38</t>
  </si>
  <si>
    <t>38913927</t>
  </si>
  <si>
    <t>39</t>
  </si>
  <si>
    <t>Obklad/dlažba pravidelného tvaru - travertin 20x40 hr. 2-3 cm</t>
  </si>
  <si>
    <t>-824242066</t>
  </si>
  <si>
    <t>40</t>
  </si>
  <si>
    <t>1903580422</t>
  </si>
  <si>
    <t>SO 03 - Mestský mobiliár</t>
  </si>
  <si>
    <t>936104101</t>
  </si>
  <si>
    <t>Montáž prvkov drobnej architektúry, hmotnosti do 0,1 t</t>
  </si>
  <si>
    <t>-586269050</t>
  </si>
  <si>
    <t>553560004910</t>
  </si>
  <si>
    <t>Kvetináč FLORIUM FL650, 210 l, štvorcový pôdorys, oceľová kostra opláštená drevenými lamelami, výšky 700 mm</t>
  </si>
  <si>
    <t>1431701993</t>
  </si>
  <si>
    <t>936104212</t>
  </si>
  <si>
    <t>Osadenie odpadkového koša kotevnými skrutkami na pevný podklad</t>
  </si>
  <si>
    <t>-2131365903</t>
  </si>
  <si>
    <t>553560004610</t>
  </si>
  <si>
    <t>Kôš odpadkový DIAGONAL DG165p, 55 l, štvorcový pôdorys, oceľová kostra opláštená drevenými lamelami z borovicového dreva, výšky 940 mm, strieška</t>
  </si>
  <si>
    <t>1580125132</t>
  </si>
  <si>
    <t>936124122</t>
  </si>
  <si>
    <t xml:space="preserve">Osadenie parkovej lavičky kotvenými skrutkami bez zabetonovánia nôh na pevný podklad      </t>
  </si>
  <si>
    <t>-1777972175</t>
  </si>
  <si>
    <t>5538168021.D</t>
  </si>
  <si>
    <t>Parková lavička PORT na múrik, dĺžka 1,82 m, oceľová konštrukcia, sedadlo z agátového dreva, bez operadla,  MMCITE</t>
  </si>
  <si>
    <t>-1666880702</t>
  </si>
  <si>
    <t>5538168021.F</t>
  </si>
  <si>
    <t>Parková lavička PORT na múrik, dĺžka 0,58 m, oceľová konštrukcia, sedadlo z agátového dreva, bez operadla, MMCITE</t>
  </si>
  <si>
    <t>1446275886</t>
  </si>
  <si>
    <t>936174312</t>
  </si>
  <si>
    <t xml:space="preserve">Osadenie stojana na bicykle kotvenými skrutkami bez zabetonovánia nôh na pevný podklad      </t>
  </si>
  <si>
    <t>684578607</t>
  </si>
  <si>
    <t>553560010000</t>
  </si>
  <si>
    <t>Stojan na bicykel EDGETYRE STE 110, oceľová konštrukcia, pryžový pás na ochranu laku bicyklov</t>
  </si>
  <si>
    <t>-1576016971</t>
  </si>
  <si>
    <t>936941142</t>
  </si>
  <si>
    <t>Osadenie fontánky na pitie kotvenými skrutkami bez zabetónovania na pevný podklad</t>
  </si>
  <si>
    <t>1412581791</t>
  </si>
  <si>
    <t>5538168165.A</t>
  </si>
  <si>
    <t>Fontánka na pitie CAUDAL, pozinkovaná oceľ s práškovou farbou, mriežka na odvodnenie, vnútorný zásobník z ner. ocele, MMCITE</t>
  </si>
  <si>
    <t>-2014475419</t>
  </si>
  <si>
    <t>998231311</t>
  </si>
  <si>
    <t>Presun hmôt pre sadovnícke a krajinárske úpravy do 5000 m vodorovne bez zvislého presunu</t>
  </si>
  <si>
    <t>-199316956</t>
  </si>
  <si>
    <t>SO 04 - Osvetlenie</t>
  </si>
  <si>
    <t>Ing. Daniel Uhrín</t>
  </si>
  <si>
    <t>M - Práce a dodávky M</t>
  </si>
  <si>
    <t xml:space="preserve">    D2 - Vonkajšie osvetlenie - montáž</t>
  </si>
  <si>
    <t xml:space="preserve">    D3 - Vonkajšie osvetlenie - materiál</t>
  </si>
  <si>
    <t xml:space="preserve">    D4 - Rozvádzač RSO</t>
  </si>
  <si>
    <t>HZS - Hodinové zúčtovacie sadzby</t>
  </si>
  <si>
    <t>VRN - Vedľajšie rozpočtové náklady</t>
  </si>
  <si>
    <t>Pol58</t>
  </si>
  <si>
    <t>Kábel CYKY 5x6 pevne</t>
  </si>
  <si>
    <t>64</t>
  </si>
  <si>
    <t>223449100</t>
  </si>
  <si>
    <t>Pol59</t>
  </si>
  <si>
    <t>Kábel CYKY 5x4 pevne</t>
  </si>
  <si>
    <t>1944322091</t>
  </si>
  <si>
    <t>Pol60</t>
  </si>
  <si>
    <t>Kábel CYKY 3x1,5 pevne</t>
  </si>
  <si>
    <t>-1598550568</t>
  </si>
  <si>
    <t>Pol61</t>
  </si>
  <si>
    <t>Kábel CYKY 2x1 pevne</t>
  </si>
  <si>
    <t>-1513388623</t>
  </si>
  <si>
    <t>Pol62</t>
  </si>
  <si>
    <t>Montáž svietidiel do dlažby (i demontáž 3 ks fí260)</t>
  </si>
  <si>
    <t>hod.</t>
  </si>
  <si>
    <t>-982145337</t>
  </si>
  <si>
    <t>Pol63</t>
  </si>
  <si>
    <t>Lišta Al pre LED pás, pevne</t>
  </si>
  <si>
    <t>695387366</t>
  </si>
  <si>
    <t>Pol64</t>
  </si>
  <si>
    <t>LED pás v AL lište, IP67</t>
  </si>
  <si>
    <t>1807085291</t>
  </si>
  <si>
    <t>Pol65</t>
  </si>
  <si>
    <t>Ukončenie vodičov do 2,5 mm2</t>
  </si>
  <si>
    <t>1418559610</t>
  </si>
  <si>
    <t>Pol66</t>
  </si>
  <si>
    <t>Ukončenie vodičov do 6 mm2</t>
  </si>
  <si>
    <t>1576667117</t>
  </si>
  <si>
    <t>Pol67</t>
  </si>
  <si>
    <t>Uloženie PVC rúrky voľne</t>
  </si>
  <si>
    <t>15658137</t>
  </si>
  <si>
    <t>Pol68</t>
  </si>
  <si>
    <t>Lišta elinšt. vrátane ohybov, 20x20, pevne</t>
  </si>
  <si>
    <t>-314674752</t>
  </si>
  <si>
    <t>Pol69</t>
  </si>
  <si>
    <t>Lišta elinšt. vrátane ohybov, 40x40, pevne</t>
  </si>
  <si>
    <t>-1503401766</t>
  </si>
  <si>
    <t>Pol70</t>
  </si>
  <si>
    <t>Montáž závesného rozvádzača</t>
  </si>
  <si>
    <t>18873050</t>
  </si>
  <si>
    <t>Pol71</t>
  </si>
  <si>
    <t>Montáž ističa 1pól. do 63 A</t>
  </si>
  <si>
    <t>2087694335</t>
  </si>
  <si>
    <t>Pol72</t>
  </si>
  <si>
    <t>Montáž ističa 3pól. do 63 A</t>
  </si>
  <si>
    <t>140540456</t>
  </si>
  <si>
    <t>Pol73</t>
  </si>
  <si>
    <t>Montáž napájacích zdrojov a úpravy RSO</t>
  </si>
  <si>
    <t>-618285016</t>
  </si>
  <si>
    <t>Pol74</t>
  </si>
  <si>
    <t>PPV 6%</t>
  </si>
  <si>
    <t>eur</t>
  </si>
  <si>
    <t>-51605980</t>
  </si>
  <si>
    <t>Pol75</t>
  </si>
  <si>
    <t>Presun %</t>
  </si>
  <si>
    <t>-2136843241</t>
  </si>
  <si>
    <t>Pol34</t>
  </si>
  <si>
    <t>Vonkajšie svietidlo pre montáž do zeme Zumtobel PASO II D260, 3200 K, 220-240 V, 17.5 W, IP67</t>
  </si>
  <si>
    <t>256</t>
  </si>
  <si>
    <t>334770826</t>
  </si>
  <si>
    <t>Pol35</t>
  </si>
  <si>
    <t>Vonkajšie svietidlo pre montáž do zeme SHYLUX LED SL2103C-C6 100-240 V 6W 25° 4000K IP67</t>
  </si>
  <si>
    <t>909819037</t>
  </si>
  <si>
    <t>Pol36</t>
  </si>
  <si>
    <t>LED pás vodoodolný vr. uloženia v dlažbe, LEDLinear VarioLED, teplá biela, 12V, IP65, objednať v dĺžkach špecifikovaných výrobcom</t>
  </si>
  <si>
    <t>1314243783</t>
  </si>
  <si>
    <t>Pol37</t>
  </si>
  <si>
    <t>Napájací konektor  LED pásy VarioLED</t>
  </si>
  <si>
    <t>-2076095152</t>
  </si>
  <si>
    <t>Pol38</t>
  </si>
  <si>
    <t>Kábel CMSM 2x0,5</t>
  </si>
  <si>
    <t>363001117</t>
  </si>
  <si>
    <t>Pol39</t>
  </si>
  <si>
    <t>Kábel CMSM 2x1,5</t>
  </si>
  <si>
    <t>2005670676</t>
  </si>
  <si>
    <t>Pol40</t>
  </si>
  <si>
    <t>Kábel CMSM 2x2,5</t>
  </si>
  <si>
    <t>1691586765</t>
  </si>
  <si>
    <t>Pol41</t>
  </si>
  <si>
    <t>Kábel CGLG 3Cx1,5</t>
  </si>
  <si>
    <t>-1019304085</t>
  </si>
  <si>
    <t>Pol42</t>
  </si>
  <si>
    <t>Kábel CYKY-J 5x6</t>
  </si>
  <si>
    <t>1333702488</t>
  </si>
  <si>
    <t>Pol43</t>
  </si>
  <si>
    <t>Kábel CYKY-J 5x4</t>
  </si>
  <si>
    <t>-1433192274</t>
  </si>
  <si>
    <t>Pol44</t>
  </si>
  <si>
    <t>Chránička fi 50mm FXKVR 90 CE</t>
  </si>
  <si>
    <t>-1042460167</t>
  </si>
  <si>
    <t>Pol45</t>
  </si>
  <si>
    <t>Elinšt. kanál Kopos LHD 20x20</t>
  </si>
  <si>
    <t>1768004565</t>
  </si>
  <si>
    <t>Pol46</t>
  </si>
  <si>
    <t>Elinšt. kanál Kopos LHD 40x40</t>
  </si>
  <si>
    <t>58435191</t>
  </si>
  <si>
    <t>Pol47</t>
  </si>
  <si>
    <t>Istič LTE 20C/3</t>
  </si>
  <si>
    <t>945038808</t>
  </si>
  <si>
    <t>Pol48</t>
  </si>
  <si>
    <t>Skriňa nástenná oceľoplechová, DN43-2405</t>
  </si>
  <si>
    <t>-1630115285</t>
  </si>
  <si>
    <t>Pol49</t>
  </si>
  <si>
    <t>Napájací zdroj NES 12 V, 30 A; SZ 30 12/230.1</t>
  </si>
  <si>
    <t>-237276411</t>
  </si>
  <si>
    <t>Pol50</t>
  </si>
  <si>
    <t>Spínač MSO-32-3</t>
  </si>
  <si>
    <t>-234513984</t>
  </si>
  <si>
    <t>Pol51</t>
  </si>
  <si>
    <t>Istič LTE 16B/3</t>
  </si>
  <si>
    <t>-2116978500</t>
  </si>
  <si>
    <t>Pol52</t>
  </si>
  <si>
    <t>Istič LTE 10B/1</t>
  </si>
  <si>
    <t>1912067486</t>
  </si>
  <si>
    <t>Pol53</t>
  </si>
  <si>
    <t>Istič LTE 6C/1</t>
  </si>
  <si>
    <t>-600878580</t>
  </si>
  <si>
    <t>Pol54</t>
  </si>
  <si>
    <t>Istič LTE 6B/1</t>
  </si>
  <si>
    <t>-1826335802</t>
  </si>
  <si>
    <t>Pol55</t>
  </si>
  <si>
    <t>Spínacie hodiny ASTRO, MAA-D16-001-A230</t>
  </si>
  <si>
    <t>-1382775016</t>
  </si>
  <si>
    <t>41</t>
  </si>
  <si>
    <t>Pol56</t>
  </si>
  <si>
    <t>Inštalačný stykač 4Z, RSI-25-40-A230</t>
  </si>
  <si>
    <t>-398974479</t>
  </si>
  <si>
    <t>42</t>
  </si>
  <si>
    <t>Pol57</t>
  </si>
  <si>
    <t>Spínač s presvetlením, MSK-10-SE</t>
  </si>
  <si>
    <t>-455697594</t>
  </si>
  <si>
    <t>43</t>
  </si>
  <si>
    <t>Pol76</t>
  </si>
  <si>
    <t>Doprava 3,6%</t>
  </si>
  <si>
    <t>-1933648363</t>
  </si>
  <si>
    <t>44</t>
  </si>
  <si>
    <t>Pol77</t>
  </si>
  <si>
    <t>Pomocný materiál 3%</t>
  </si>
  <si>
    <t>194166606</t>
  </si>
  <si>
    <t>45</t>
  </si>
  <si>
    <t>HZS000114</t>
  </si>
  <si>
    <t>Východisková revízia</t>
  </si>
  <si>
    <t>kpl</t>
  </si>
  <si>
    <t>512</t>
  </si>
  <si>
    <t>-279511249</t>
  </si>
  <si>
    <t>46</t>
  </si>
  <si>
    <t>001400045</t>
  </si>
  <si>
    <t>Rezerva 5%</t>
  </si>
  <si>
    <t>1024</t>
  </si>
  <si>
    <t>874889626</t>
  </si>
  <si>
    <t>SO 05 - Technológia</t>
  </si>
  <si>
    <t>D1 - technologická časť fontány</t>
  </si>
  <si>
    <t xml:space="preserve">    D2 - Fontána Pochôdzna</t>
  </si>
  <si>
    <t xml:space="preserve">    D3 - Filtrácia</t>
  </si>
  <si>
    <t xml:space="preserve">    D4 - Úprava tvrdosti vody</t>
  </si>
  <si>
    <t xml:space="preserve">    D5 - Automatické dopúšťanie zo šachty</t>
  </si>
  <si>
    <t xml:space="preserve">    D6 - Automatické dopúšťanie z mestského rozvodu</t>
  </si>
  <si>
    <t xml:space="preserve">    D7 - Chemická filtrácia</t>
  </si>
  <si>
    <t xml:space="preserve">    D8 - Riadenie fontány v závislosti od vetra</t>
  </si>
  <si>
    <t xml:space="preserve">    D9 - Elektroinštalačný materiál</t>
  </si>
  <si>
    <t xml:space="preserve">    D10 - Spojovací materiál</t>
  </si>
  <si>
    <t xml:space="preserve">    D11 - Montáž</t>
  </si>
  <si>
    <t>Pol1</t>
  </si>
  <si>
    <t>Čerpadlo k efektovým dýzam NMP  2,2kW</t>
  </si>
  <si>
    <t>Pol2</t>
  </si>
  <si>
    <t>Čerpadlo k rozdelovaču NMP 2,2kW</t>
  </si>
  <si>
    <t>Pol3</t>
  </si>
  <si>
    <t>Dýza efektová    Komet  14mm</t>
  </si>
  <si>
    <t>Pol4</t>
  </si>
  <si>
    <t>Zberné nádrže efektov</t>
  </si>
  <si>
    <t>Pol5</t>
  </si>
  <si>
    <t>Rozdelovač efektový nerez 35mm priemer 380 trysiek 3mm</t>
  </si>
  <si>
    <t>Pol6</t>
  </si>
  <si>
    <t>Retenčná nádrž 3m3</t>
  </si>
  <si>
    <t>Pol7</t>
  </si>
  <si>
    <t>Zberný žľab</t>
  </si>
  <si>
    <t>Pol8</t>
  </si>
  <si>
    <t>Pieskový filter Cantabric 400 s čerpadlom 0,37kW</t>
  </si>
  <si>
    <t>Pol9</t>
  </si>
  <si>
    <t>Piesok do filtru  25kg</t>
  </si>
  <si>
    <t>Pol10</t>
  </si>
  <si>
    <t>Nerezový filtračný kôš</t>
  </si>
  <si>
    <t>Pol11</t>
  </si>
  <si>
    <t>Chemická úprava tvrdej vody</t>
  </si>
  <si>
    <t>Pol12</t>
  </si>
  <si>
    <t>Tabletová soľ 25kg</t>
  </si>
  <si>
    <t>Pol13</t>
  </si>
  <si>
    <t>Predfilter</t>
  </si>
  <si>
    <t>Pol14</t>
  </si>
  <si>
    <t>Hladinové sondy</t>
  </si>
  <si>
    <t>Pol15</t>
  </si>
  <si>
    <t>Ponorné čerpadlo s plavákom Muddrain 7500l/h 325W</t>
  </si>
  <si>
    <t>Pol16</t>
  </si>
  <si>
    <t>Pieskový filter Bilbao 400</t>
  </si>
  <si>
    <t>Pol17</t>
  </si>
  <si>
    <t>Automatické dopúšťanie (senzor, skrinka, ventil)</t>
  </si>
  <si>
    <t>Pol18</t>
  </si>
  <si>
    <t>Hladinové sondy (blokácia čerpadiel proti chodu na sucho )</t>
  </si>
  <si>
    <t>Pol19</t>
  </si>
  <si>
    <t>Chemická dávkovacia stanica  komplet Asin Aqua Redox</t>
  </si>
  <si>
    <t>Pol20</t>
  </si>
  <si>
    <t>Náplň chlór tekutý 35L</t>
  </si>
  <si>
    <t>Pol21</t>
  </si>
  <si>
    <t>Náplň PH-     40Ĺ</t>
  </si>
  <si>
    <t>Pol22</t>
  </si>
  <si>
    <t>Záchytná vaňa</t>
  </si>
  <si>
    <t>Pol23</t>
  </si>
  <si>
    <t>Riadiaca jednotka a veterný senzor</t>
  </si>
  <si>
    <t>48</t>
  </si>
  <si>
    <t>Pol24</t>
  </si>
  <si>
    <t>Rozvádzač fontány</t>
  </si>
  <si>
    <t>50</t>
  </si>
  <si>
    <t>Pol25</t>
  </si>
  <si>
    <t>Frekvenčný menič čerpadiel vodnej plochy</t>
  </si>
  <si>
    <t>52</t>
  </si>
  <si>
    <t>Pol26</t>
  </si>
  <si>
    <t>Elektroinštalačný materiál</t>
  </si>
  <si>
    <t>54</t>
  </si>
  <si>
    <t>Pol27</t>
  </si>
  <si>
    <t>Elektromontáž</t>
  </si>
  <si>
    <t>56</t>
  </si>
  <si>
    <t>Pol28</t>
  </si>
  <si>
    <t>Rozvody fontány</t>
  </si>
  <si>
    <t>58</t>
  </si>
  <si>
    <t>Pol29</t>
  </si>
  <si>
    <t>Spojovací materiál</t>
  </si>
  <si>
    <t>60</t>
  </si>
  <si>
    <t>Pol30</t>
  </si>
  <si>
    <t>Kotviaci materiál</t>
  </si>
  <si>
    <t>62</t>
  </si>
  <si>
    <t>Pol31</t>
  </si>
  <si>
    <t>Montáž</t>
  </si>
  <si>
    <t>Pol32</t>
  </si>
  <si>
    <t>Zaškolenie poverenej osoby</t>
  </si>
  <si>
    <t>66</t>
  </si>
  <si>
    <t>Pol33</t>
  </si>
  <si>
    <t>Revízna správa</t>
  </si>
  <si>
    <t>68</t>
  </si>
  <si>
    <t>SO 06 - Preložka kovaného prvku - klietky</t>
  </si>
  <si>
    <t xml:space="preserve">    3 - Zvislé a kompletné konštrukcie</t>
  </si>
  <si>
    <t>4685856</t>
  </si>
  <si>
    <t>1043109707</t>
  </si>
  <si>
    <t>130201001</t>
  </si>
  <si>
    <t>Výkop jamy a ryhy v obmedzenom priestore horn. tr.3 ručne</t>
  </si>
  <si>
    <t>460172066</t>
  </si>
  <si>
    <t>271533001</t>
  </si>
  <si>
    <t>Násyp pod základové  konštrukcie so zhutnením z  kameniva hrubého drveného fr.32-63 mm</t>
  </si>
  <si>
    <t>1049793508</t>
  </si>
  <si>
    <t>-376515411</t>
  </si>
  <si>
    <t>327215132</t>
  </si>
  <si>
    <t>Murivo obkladné z lomového kameňa upraveného s vyškárovanim</t>
  </si>
  <si>
    <t>-414647980</t>
  </si>
  <si>
    <t>936941131.1</t>
  </si>
  <si>
    <t>Osadenie klietky, kotevnými skrutkami bez zabetónovania na pevný podklad</t>
  </si>
  <si>
    <t>-1453119194</t>
  </si>
  <si>
    <t>-1541777557</t>
  </si>
  <si>
    <t>704017402</t>
  </si>
  <si>
    <t>3919661</t>
  </si>
  <si>
    <t>-691573819</t>
  </si>
  <si>
    <t>144419701</t>
  </si>
  <si>
    <t>99953990</t>
  </si>
  <si>
    <t>SO 07 - Zeleň</t>
  </si>
  <si>
    <t>180406111</t>
  </si>
  <si>
    <t>Založenie trávnika parkového mačinovaním v rovine alebo na svahu do 1:5</t>
  </si>
  <si>
    <t>-1635161984</t>
  </si>
  <si>
    <t>005730000100</t>
  </si>
  <si>
    <t>Koberec trávnikový rolovaný</t>
  </si>
  <si>
    <t>-1479922718</t>
  </si>
  <si>
    <t>181301105</t>
  </si>
  <si>
    <t>Rozprestretie ornice v rovine, plocha do 500 m2, hr. do 300 mm</t>
  </si>
  <si>
    <t>-1084138996</t>
  </si>
  <si>
    <t>182001111</t>
  </si>
  <si>
    <t>Plošná úprava terénu pri nerovnostiach terénu nad 50-100mm v rovine alebo na svahu do 1:5</t>
  </si>
  <si>
    <t>1813044499</t>
  </si>
  <si>
    <t>183205111</t>
  </si>
  <si>
    <t>Založenie záhonu na svahu nad 1:5 do 1:2 rovine alebo na svahu do 1:5 v hornine 1 až 2</t>
  </si>
  <si>
    <t>382718638</t>
  </si>
  <si>
    <t>184102111</t>
  </si>
  <si>
    <t>Výsadba dreviny s balom v rovine alebo na svahu do 1:5, priemer balu nad 100 do 200 mm</t>
  </si>
  <si>
    <t>-1599356026</t>
  </si>
  <si>
    <t>0266201105.1</t>
  </si>
  <si>
    <t>Rastliny podľa výberu</t>
  </si>
  <si>
    <t>1218693861</t>
  </si>
  <si>
    <t>184802111</t>
  </si>
  <si>
    <t>Chemické odburinenie pôdy v rovine alebo na svahu do 1:5 postrekom naširoko</t>
  </si>
  <si>
    <t>-1062599177</t>
  </si>
  <si>
    <t>252310000100</t>
  </si>
  <si>
    <t>Postrekový prípravok Bofix na ničenie burín</t>
  </si>
  <si>
    <t>l</t>
  </si>
  <si>
    <t>-498198249</t>
  </si>
  <si>
    <t>-1891793353</t>
  </si>
  <si>
    <t>SO 08 - Sanácia jestvujúcej stropnej dosky</t>
  </si>
  <si>
    <t xml:space="preserve">    4 - Vodorovné konštrukcie</t>
  </si>
  <si>
    <t>-655877916</t>
  </si>
  <si>
    <t>-1841407226</t>
  </si>
  <si>
    <t>-1351988609</t>
  </si>
  <si>
    <t>1888806025</t>
  </si>
  <si>
    <t>1574591098</t>
  </si>
  <si>
    <t>2005460689</t>
  </si>
  <si>
    <t>174101102</t>
  </si>
  <si>
    <t>Zásyp sypaninou v uzavretých priestoroch s urovnaním povrchu zásypu</t>
  </si>
  <si>
    <t>1500057952</t>
  </si>
  <si>
    <t>289471111</t>
  </si>
  <si>
    <t>Vyplnenie trhlín hĺbkovým škárovaním, šírka dutín 0-30mm, hĺbky 0-150 mm</t>
  </si>
  <si>
    <t>866634523</t>
  </si>
  <si>
    <t>289475211.1</t>
  </si>
  <si>
    <t>Torkretový plášť z aktivovanej malty hr. 30 mm - výstužné pletivo</t>
  </si>
  <si>
    <t>1308210436</t>
  </si>
  <si>
    <t>317944313</t>
  </si>
  <si>
    <t>Valcované nosníky dodatočne osadzované do pripravených otvorov bez zamurovania hláv č.14 až 22</t>
  </si>
  <si>
    <t>254003613</t>
  </si>
  <si>
    <t>411321314</t>
  </si>
  <si>
    <t>Betón stropov doskových a trámových,  železový tr. C 20/25</t>
  </si>
  <si>
    <t>700182544</t>
  </si>
  <si>
    <t>411354211.1</t>
  </si>
  <si>
    <t>Debnenie stropov (stratené) trapezovými plechmi</t>
  </si>
  <si>
    <t>1393932931</t>
  </si>
  <si>
    <t>411361821</t>
  </si>
  <si>
    <t>Výstuž stropov doskových, trámových, vložkových,konzolových alebo balkónových, 10505</t>
  </si>
  <si>
    <t>1769230126</t>
  </si>
  <si>
    <t>611461115</t>
  </si>
  <si>
    <t>Príprava vnútorného podkladu stropov, penetračný náter BetonKontakt</t>
  </si>
  <si>
    <t>3822575</t>
  </si>
  <si>
    <t>631312721</t>
  </si>
  <si>
    <t>Mazanina z betónu prostého (m2) hladená dreveným hladidlom, betón tr. C 25/30 hr. 60 mm</t>
  </si>
  <si>
    <t>-1276607636</t>
  </si>
  <si>
    <t>632450451</t>
  </si>
  <si>
    <t>Opravný poter CEMIX, oprava dutín a výtlkov v poteroch, Polymércementový poter 40 MPa, ozn. 070, hr. 50 mm</t>
  </si>
  <si>
    <t>-870627051</t>
  </si>
  <si>
    <t>632451601</t>
  </si>
  <si>
    <t>Systém PCI - ochranný antikorózny náter na výstuž Nanocret AP hr. 1 mm</t>
  </si>
  <si>
    <t>-1870495077</t>
  </si>
  <si>
    <t>938902031</t>
  </si>
  <si>
    <t>Otryskanie degradovaného betónu vodou do 20 mm</t>
  </si>
  <si>
    <t>-1521130331</t>
  </si>
  <si>
    <t>938902071</t>
  </si>
  <si>
    <t>Očistenie povrchu betónových konštrukcií tlakovou vodou</t>
  </si>
  <si>
    <t>741238102</t>
  </si>
  <si>
    <t>959941122</t>
  </si>
  <si>
    <t>Chemická kotva s kotevným tiahlom tesnená chemickou ampulkou do betónu, ŽB, kameňa, s vyvŕtaním otvoru M12/35/160 mm</t>
  </si>
  <si>
    <t>-1897405485</t>
  </si>
  <si>
    <t>971042241</t>
  </si>
  <si>
    <t>Vybúranie otvoru v betónových priečkach a stenách plochy do 0,0225 m2, do 300 mm,  -0,01500t</t>
  </si>
  <si>
    <t>1637216938</t>
  </si>
  <si>
    <t>971045802</t>
  </si>
  <si>
    <t>Vrty príklepovým vrtákom do D 12 mm do stien alebo smerom dole do betónu -0.00001t</t>
  </si>
  <si>
    <t>cm</t>
  </si>
  <si>
    <t>-1197580866</t>
  </si>
  <si>
    <t>881396794</t>
  </si>
  <si>
    <t>-1269961239</t>
  </si>
  <si>
    <t>-760498995</t>
  </si>
  <si>
    <t>-217993473</t>
  </si>
  <si>
    <t>999281111</t>
  </si>
  <si>
    <t>Presun hmôt pre opravy a údržbu objektov vrátane vonkajších plášťov výšky do 25 m</t>
  </si>
  <si>
    <t>-502715022</t>
  </si>
  <si>
    <t>711111001</t>
  </si>
  <si>
    <t>Zhotovenie izolácie proti zemnej vlhkosti vodorovná náterom penetračným za studena</t>
  </si>
  <si>
    <t>-1744966765</t>
  </si>
  <si>
    <t>246170000900</t>
  </si>
  <si>
    <t>Lak asfaltový ALP-PENETRAL SN v sudoch</t>
  </si>
  <si>
    <t>-1261511481</t>
  </si>
  <si>
    <t>784864589</t>
  </si>
  <si>
    <t>-285233976</t>
  </si>
  <si>
    <t>711141559</t>
  </si>
  <si>
    <t>Zhotovenie  izolácie proti zemnej vlhkosti a tlakovej vode vodorovná NAIP pritavením</t>
  </si>
  <si>
    <t>-276952072</t>
  </si>
  <si>
    <t>628310001000</t>
  </si>
  <si>
    <t>Pás asfaltový HYDROBIT V 60 S 35 pre spodné vrstvy hydroizolačných systémov, ICOPAL</t>
  </si>
  <si>
    <t>538471958</t>
  </si>
  <si>
    <t>-696605844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</si>
</sst>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36">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FAE682"/>
      <name val="Trebuchet MS"/>
    </font>
    <font>
      <sz val="10"/>
      <name val="Trebuchet MS"/>
    </font>
    <font>
      <sz val="10"/>
      <color rgb="FF960000"/>
      <name val="Trebuchet MS"/>
    </font>
    <font>
      <u/>
      <sz val="10"/>
      <color theme="10"/>
      <name val="Trebuchet MS"/>
    </font>
    <font>
      <sz val="8"/>
      <color rgb="FF3366FF"/>
      <name val="Trebuchet MS"/>
    </font>
    <font>
      <b/>
      <sz val="16"/>
      <name val="Trebuchet MS"/>
    </font>
    <font>
      <b/>
      <sz val="12"/>
      <color rgb="FF969696"/>
      <name val="Trebuchet MS"/>
    </font>
    <font>
      <sz val="9"/>
      <color rgb="FF969696"/>
      <name val="Trebuchet MS"/>
    </font>
    <font>
      <b/>
      <sz val="8"/>
      <color rgb="FF969696"/>
      <name val="Trebuchet MS"/>
    </font>
    <font>
      <sz val="10"/>
      <color rgb="FF464646"/>
      <name val="Trebuchet MS"/>
    </font>
    <font>
      <b/>
      <sz val="10"/>
      <name val="Trebuchet MS"/>
    </font>
    <font>
      <b/>
      <sz val="10"/>
      <color rgb="FF464646"/>
      <name val="Trebuchet MS"/>
    </font>
    <font>
      <sz val="10"/>
      <color rgb="FF969696"/>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sz val="11"/>
      <color rgb="FF969696"/>
      <name val="Trebuchet MS"/>
    </font>
    <font>
      <b/>
      <sz val="12"/>
      <color rgb="FF800000"/>
      <name val="Trebuchet MS"/>
    </font>
    <font>
      <b/>
      <sz val="8"/>
      <color rgb="FF800000"/>
      <name val="Trebuchet MS"/>
    </font>
    <font>
      <sz val="8"/>
      <color rgb="FF960000"/>
      <name val="Trebuchet MS"/>
    </font>
    <font>
      <b/>
      <sz val="8"/>
      <name val="Trebuchet MS"/>
    </font>
    <font>
      <i/>
      <sz val="8"/>
      <color rgb="FF0000FF"/>
      <name val="Trebuchet MS"/>
    </font>
    <font>
      <u/>
      <sz val="11"/>
      <color theme="10"/>
      <name val="Calibri"/>
      <scheme val="minor"/>
    </font>
    <font>
      <sz val="11"/>
      <color rgb="FF000000"/>
      <name val="Calibri"/>
      <family val="2"/>
      <charset val="238"/>
    </font>
  </fonts>
  <fills count="7">
    <fill>
      <patternFill patternType="none"/>
    </fill>
    <fill>
      <patternFill patternType="gray125"/>
    </fill>
    <fill>
      <patternFill patternType="solid">
        <fgColor rgb="FFFAE682"/>
      </patternFill>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4" fillId="0" borderId="0" applyNumberFormat="0" applyFill="0" applyBorder="0" applyAlignment="0" applyProtection="0"/>
  </cellStyleXfs>
  <cellXfs count="271">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2" borderId="0" xfId="0" applyFont="1" applyFill="1" applyAlignment="1" applyProtection="1">
      <alignment horizontal="left" vertical="center"/>
    </xf>
    <xf numFmtId="0" fontId="9" fillId="2" borderId="0" xfId="0" applyFont="1" applyFill="1" applyAlignment="1" applyProtection="1">
      <alignment vertical="center"/>
    </xf>
    <xf numFmtId="0" fontId="10" fillId="2" borderId="0" xfId="0" applyFont="1" applyFill="1" applyAlignment="1" applyProtection="1">
      <alignment horizontal="left" vertical="center"/>
    </xf>
    <xf numFmtId="0" fontId="11" fillId="2" borderId="0" xfId="1" applyFont="1" applyFill="1" applyAlignment="1" applyProtection="1">
      <alignment vertical="center"/>
    </xf>
    <xf numFmtId="0" fontId="0" fillId="2" borderId="0" xfId="0" applyFill="1"/>
    <xf numFmtId="0" fontId="8" fillId="2" borderId="0" xfId="0" applyFont="1" applyFill="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14" fillId="0" borderId="0" xfId="0" applyFont="1" applyAlignment="1">
      <alignment horizontal="left" vertical="center"/>
    </xf>
    <xf numFmtId="0" fontId="0" fillId="0" borderId="0" xfId="0" applyBorder="1" applyProtection="1"/>
    <xf numFmtId="0" fontId="15"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5"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0" fontId="0" fillId="0" borderId="6" xfId="0" applyBorder="1" applyProtection="1"/>
    <xf numFmtId="0" fontId="17" fillId="0" borderId="0" xfId="0" applyFont="1" applyBorder="1" applyAlignment="1" applyProtection="1">
      <alignment horizontal="left" vertical="center"/>
    </xf>
    <xf numFmtId="0" fontId="0" fillId="0" borderId="4" xfId="0" applyFont="1" applyBorder="1" applyAlignment="1" applyProtection="1">
      <alignment vertic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18" fillId="0" borderId="7" xfId="0" applyFont="1" applyBorder="1" applyAlignment="1" applyProtection="1">
      <alignment horizontal="left" vertical="center"/>
    </xf>
    <xf numFmtId="0" fontId="0" fillId="0" borderId="7" xfId="0" applyFont="1" applyBorder="1" applyAlignment="1" applyProtection="1">
      <alignment vertical="center"/>
    </xf>
    <xf numFmtId="0" fontId="1" fillId="0" borderId="4"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164" fontId="1" fillId="0" borderId="0" xfId="0" applyNumberFormat="1" applyFont="1" applyBorder="1" applyAlignment="1" applyProtection="1">
      <alignment vertical="center"/>
    </xf>
    <xf numFmtId="0" fontId="1" fillId="0" borderId="0" xfId="0" applyFont="1" applyBorder="1" applyAlignment="1" applyProtection="1">
      <alignment horizontal="center" vertical="center"/>
    </xf>
    <xf numFmtId="0" fontId="1" fillId="0" borderId="5" xfId="0" applyFont="1" applyBorder="1" applyAlignment="1" applyProtection="1">
      <alignment vertical="center"/>
    </xf>
    <xf numFmtId="0" fontId="0" fillId="5" borderId="0" xfId="0" applyFont="1" applyFill="1" applyBorder="1" applyAlignment="1" applyProtection="1">
      <alignment vertical="center"/>
    </xf>
    <xf numFmtId="0" fontId="3" fillId="5" borderId="8" xfId="0" applyFont="1" applyFill="1" applyBorder="1" applyAlignment="1" applyProtection="1">
      <alignment horizontal="left" vertical="center"/>
    </xf>
    <xf numFmtId="0" fontId="0" fillId="5" borderId="9" xfId="0" applyFont="1" applyFill="1" applyBorder="1" applyAlignment="1" applyProtection="1">
      <alignment vertical="center"/>
    </xf>
    <xf numFmtId="0" fontId="3" fillId="5" borderId="9" xfId="0" applyFont="1" applyFill="1" applyBorder="1" applyAlignment="1" applyProtection="1">
      <alignment horizontal="center" vertical="center"/>
    </xf>
    <xf numFmtId="0" fontId="19" fillId="0" borderId="11" xfId="0" applyFont="1" applyBorder="1" applyAlignment="1" applyProtection="1">
      <alignment horizontal="lef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Border="1" applyProtection="1"/>
    <xf numFmtId="0" fontId="0" fillId="0" borderId="15" xfId="0" applyBorder="1" applyProtection="1"/>
    <xf numFmtId="0" fontId="20" fillId="0" borderId="16" xfId="0" applyFont="1" applyBorder="1" applyAlignment="1" applyProtection="1">
      <alignment horizontal="left" vertical="center"/>
    </xf>
    <xf numFmtId="0" fontId="0" fillId="0" borderId="17" xfId="0" applyFont="1" applyBorder="1" applyAlignment="1" applyProtection="1">
      <alignment vertical="center"/>
    </xf>
    <xf numFmtId="0" fontId="20" fillId="0" borderId="17" xfId="0" applyFont="1" applyBorder="1" applyAlignment="1" applyProtection="1">
      <alignment horizontal="left" vertical="center"/>
    </xf>
    <xf numFmtId="0" fontId="0" fillId="0" borderId="18" xfId="0" applyFont="1" applyBorder="1" applyAlignment="1" applyProtection="1">
      <alignment vertical="center"/>
    </xf>
    <xf numFmtId="0" fontId="0" fillId="0" borderId="19" xfId="0" applyFont="1"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3" fillId="0" borderId="4"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Alignment="1" applyProtection="1">
      <alignment vertical="center"/>
    </xf>
    <xf numFmtId="0" fontId="3" fillId="0" borderId="5" xfId="0" applyFont="1" applyBorder="1" applyAlignment="1" applyProtection="1">
      <alignment vertical="center"/>
    </xf>
    <xf numFmtId="0" fontId="21" fillId="0" borderId="0" xfId="0" applyFont="1" applyBorder="1" applyAlignment="1" applyProtection="1">
      <alignment vertical="center"/>
    </xf>
    <xf numFmtId="165" fontId="2" fillId="0" borderId="0" xfId="0" applyNumberFormat="1" applyFont="1" applyBorder="1" applyAlignment="1" applyProtection="1">
      <alignment horizontal="lef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15" xfId="0" applyFont="1" applyBorder="1" applyAlignment="1" applyProtection="1">
      <alignment vertical="center"/>
    </xf>
    <xf numFmtId="0" fontId="0" fillId="6" borderId="9" xfId="0" applyFont="1" applyFill="1" applyBorder="1" applyAlignment="1" applyProtection="1">
      <alignment vertical="center"/>
    </xf>
    <xf numFmtId="0" fontId="15" fillId="0" borderId="22"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15" fillId="0" borderId="24" xfId="0" applyFont="1" applyBorder="1" applyAlignment="1" applyProtection="1">
      <alignment horizontal="center" vertical="center" wrapText="1"/>
    </xf>
    <xf numFmtId="0" fontId="0" fillId="0" borderId="11" xfId="0" applyFont="1" applyBorder="1" applyAlignment="1" applyProtection="1">
      <alignment vertical="center"/>
    </xf>
    <xf numFmtId="0" fontId="23" fillId="0" borderId="0" xfId="0" applyFont="1" applyBorder="1" applyAlignment="1" applyProtection="1">
      <alignment horizontal="left" vertical="center"/>
    </xf>
    <xf numFmtId="0" fontId="23" fillId="0" borderId="0" xfId="0" applyFont="1" applyBorder="1" applyAlignment="1" applyProtection="1">
      <alignment vertical="center"/>
    </xf>
    <xf numFmtId="4" fontId="22" fillId="0" borderId="14" xfId="0" applyNumberFormat="1" applyFont="1" applyBorder="1" applyAlignment="1" applyProtection="1">
      <alignment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4" fontId="22" fillId="0" borderId="15" xfId="0" applyNumberFormat="1" applyFont="1" applyBorder="1" applyAlignment="1" applyProtection="1">
      <alignment vertical="center"/>
    </xf>
    <xf numFmtId="0" fontId="3"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4" fillId="0" borderId="4" xfId="0" applyFont="1" applyBorder="1" applyAlignment="1" applyProtection="1">
      <alignment vertical="center"/>
    </xf>
    <xf numFmtId="0" fontId="26" fillId="0" borderId="0" xfId="0" applyFont="1" applyBorder="1" applyAlignment="1" applyProtection="1">
      <alignment vertical="center"/>
    </xf>
    <xf numFmtId="0" fontId="27" fillId="0" borderId="0" xfId="0" applyFont="1" applyBorder="1" applyAlignment="1" applyProtection="1">
      <alignment vertical="center"/>
    </xf>
    <xf numFmtId="0" fontId="4" fillId="0" borderId="5" xfId="0" applyFont="1" applyBorder="1" applyAlignment="1" applyProtection="1">
      <alignment vertical="center"/>
    </xf>
    <xf numFmtId="4" fontId="28" fillId="0" borderId="14"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5" xfId="0" applyNumberFormat="1" applyFont="1" applyBorder="1" applyAlignment="1" applyProtection="1">
      <alignment vertical="center"/>
    </xf>
    <xf numFmtId="0" fontId="4" fillId="0" borderId="0" xfId="0" applyFont="1" applyAlignment="1">
      <alignment horizontal="left" vertical="center"/>
    </xf>
    <xf numFmtId="4" fontId="28" fillId="0" borderId="16" xfId="0" applyNumberFormat="1" applyFont="1" applyBorder="1" applyAlignment="1" applyProtection="1">
      <alignment vertical="center"/>
    </xf>
    <xf numFmtId="4" fontId="28" fillId="0" borderId="17" xfId="0" applyNumberFormat="1" applyFont="1" applyBorder="1" applyAlignment="1" applyProtection="1">
      <alignment vertical="center"/>
    </xf>
    <xf numFmtId="166" fontId="28" fillId="0" borderId="17" xfId="0" applyNumberFormat="1" applyFont="1" applyBorder="1" applyAlignment="1" applyProtection="1">
      <alignment vertical="center"/>
    </xf>
    <xf numFmtId="4" fontId="28" fillId="0" borderId="18" xfId="0" applyNumberFormat="1" applyFont="1" applyBorder="1" applyAlignment="1" applyProtection="1">
      <alignment vertical="center"/>
    </xf>
    <xf numFmtId="0" fontId="6" fillId="0" borderId="0" xfId="0" applyFont="1" applyBorder="1" applyAlignment="1" applyProtection="1">
      <alignment horizontal="left" vertical="center"/>
    </xf>
    <xf numFmtId="164" fontId="20" fillId="4" borderId="11" xfId="0" applyNumberFormat="1"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4" fontId="20" fillId="0" borderId="13" xfId="0" applyNumberFormat="1" applyFont="1" applyBorder="1" applyAlignment="1" applyProtection="1">
      <alignment vertical="center"/>
    </xf>
    <xf numFmtId="4" fontId="0" fillId="0" borderId="0" xfId="0" applyNumberFormat="1" applyFont="1" applyAlignment="1">
      <alignment vertical="center"/>
    </xf>
    <xf numFmtId="164" fontId="20" fillId="4" borderId="14" xfId="0" applyNumberFormat="1"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4" fontId="20" fillId="0" borderId="15" xfId="0" applyNumberFormat="1" applyFont="1" applyBorder="1" applyAlignment="1" applyProtection="1">
      <alignment vertical="center"/>
    </xf>
    <xf numFmtId="164" fontId="20" fillId="4" borderId="16" xfId="0" applyNumberFormat="1" applyFont="1" applyFill="1" applyBorder="1" applyAlignment="1" applyProtection="1">
      <alignment horizontal="center" vertical="center"/>
      <protection locked="0"/>
    </xf>
    <xf numFmtId="0" fontId="20" fillId="4" borderId="17" xfId="0" applyFont="1" applyFill="1" applyBorder="1" applyAlignment="1" applyProtection="1">
      <alignment horizontal="center" vertical="center"/>
      <protection locked="0"/>
    </xf>
    <xf numFmtId="4" fontId="20" fillId="0" borderId="18" xfId="0" applyNumberFormat="1" applyFont="1" applyBorder="1" applyAlignment="1" applyProtection="1">
      <alignment vertical="center"/>
    </xf>
    <xf numFmtId="0" fontId="23" fillId="6" borderId="0" xfId="0" applyFont="1" applyFill="1" applyBorder="1" applyAlignment="1" applyProtection="1">
      <alignment horizontal="left" vertical="center"/>
    </xf>
    <xf numFmtId="0" fontId="0" fillId="6" borderId="0" xfId="0" applyFont="1" applyFill="1" applyBorder="1" applyAlignment="1" applyProtection="1">
      <alignment vertical="center"/>
    </xf>
    <xf numFmtId="0" fontId="0" fillId="2" borderId="0" xfId="0" applyFill="1" applyProtection="1"/>
    <xf numFmtId="0" fontId="9" fillId="0" borderId="0" xfId="0" applyFont="1" applyBorder="1" applyAlignment="1" applyProtection="1">
      <alignment horizontal="left" vertical="center"/>
    </xf>
    <xf numFmtId="0" fontId="18" fillId="0" borderId="0" xfId="0" applyFont="1" applyBorder="1" applyAlignment="1" applyProtection="1">
      <alignment horizontal="left" vertical="center"/>
    </xf>
    <xf numFmtId="0" fontId="1" fillId="0" borderId="0" xfId="0" applyFont="1" applyBorder="1" applyAlignment="1" applyProtection="1">
      <alignment horizontal="right" vertical="center"/>
    </xf>
    <xf numFmtId="0" fontId="3" fillId="6" borderId="8" xfId="0" applyFont="1" applyFill="1" applyBorder="1" applyAlignment="1" applyProtection="1">
      <alignment horizontal="left" vertical="center"/>
    </xf>
    <xf numFmtId="0" fontId="3" fillId="6" borderId="9" xfId="0" applyFont="1" applyFill="1" applyBorder="1" applyAlignment="1" applyProtection="1">
      <alignment horizontal="right" vertical="center"/>
    </xf>
    <xf numFmtId="0" fontId="3" fillId="6" borderId="9" xfId="0" applyFont="1" applyFill="1" applyBorder="1" applyAlignment="1" applyProtection="1">
      <alignment horizontal="center"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0" xfId="0" applyFont="1" applyAlignment="1" applyProtection="1">
      <alignment vertical="center"/>
    </xf>
    <xf numFmtId="0" fontId="29" fillId="0" borderId="0" xfId="0" applyFont="1" applyBorder="1" applyAlignment="1" applyProtection="1">
      <alignment horizontal="left" vertical="center"/>
    </xf>
    <xf numFmtId="0" fontId="5" fillId="0" borderId="4"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Alignment="1" applyProtection="1">
      <alignment vertical="center"/>
    </xf>
    <xf numFmtId="0" fontId="6" fillId="0" borderId="4" xfId="0" applyFont="1" applyBorder="1" applyAlignment="1" applyProtection="1">
      <alignment vertical="center"/>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Alignment="1" applyProtection="1">
      <alignment vertical="center"/>
    </xf>
    <xf numFmtId="0" fontId="0" fillId="0" borderId="25" xfId="0" applyFont="1" applyBorder="1" applyAlignment="1" applyProtection="1">
      <alignment vertical="center"/>
    </xf>
    <xf numFmtId="0" fontId="15" fillId="0" borderId="25" xfId="0" applyFont="1" applyBorder="1" applyAlignment="1" applyProtection="1">
      <alignment horizontal="center" vertical="center"/>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20" fillId="0" borderId="15" xfId="0" applyFont="1" applyBorder="1" applyAlignment="1" applyProtection="1">
      <alignment horizontal="center" vertical="center"/>
    </xf>
    <xf numFmtId="0" fontId="0" fillId="0" borderId="0" xfId="0" applyFont="1" applyAlignment="1" applyProtection="1">
      <alignment horizontal="left" vertical="center"/>
      <protection locked="0"/>
    </xf>
    <xf numFmtId="4" fontId="0" fillId="0" borderId="0" xfId="0" applyNumberFormat="1" applyFont="1" applyAlignment="1" applyProtection="1">
      <alignment vertical="center"/>
      <protection locked="0"/>
    </xf>
    <xf numFmtId="0" fontId="0" fillId="0" borderId="16" xfId="0" applyFont="1" applyBorder="1" applyAlignment="1" applyProtection="1">
      <alignment vertical="center"/>
    </xf>
    <xf numFmtId="0" fontId="20" fillId="0" borderId="18" xfId="0" applyFont="1" applyBorder="1" applyAlignment="1" applyProtection="1">
      <alignment horizontal="center" vertical="center"/>
    </xf>
    <xf numFmtId="0" fontId="0" fillId="0" borderId="4" xfId="0" applyFont="1" applyBorder="1" applyAlignment="1" applyProtection="1">
      <alignment horizontal="center" vertical="center" wrapText="1"/>
    </xf>
    <xf numFmtId="0" fontId="2" fillId="6" borderId="22" xfId="0" applyFont="1" applyFill="1" applyBorder="1" applyAlignment="1" applyProtection="1">
      <alignment horizontal="center" vertical="center" wrapText="1"/>
    </xf>
    <xf numFmtId="0" fontId="2" fillId="6" borderId="23" xfId="0" applyFont="1" applyFill="1" applyBorder="1" applyAlignment="1" applyProtection="1">
      <alignment horizontal="center" vertical="center" wrapText="1"/>
    </xf>
    <xf numFmtId="0" fontId="0" fillId="0" borderId="5" xfId="0" applyFont="1" applyBorder="1" applyAlignment="1" applyProtection="1">
      <alignment horizontal="center" vertical="center" wrapText="1"/>
    </xf>
    <xf numFmtId="166" fontId="31" fillId="0" borderId="12" xfId="0" applyNumberFormat="1" applyFont="1" applyBorder="1" applyAlignment="1" applyProtection="1"/>
    <xf numFmtId="166" fontId="31" fillId="0" borderId="13" xfId="0" applyNumberFormat="1" applyFont="1" applyBorder="1" applyAlignment="1" applyProtection="1"/>
    <xf numFmtId="4" fontId="32" fillId="0" borderId="0" xfId="0" applyNumberFormat="1" applyFont="1" applyAlignment="1">
      <alignment vertical="center"/>
    </xf>
    <xf numFmtId="0" fontId="7" fillId="0" borderId="4" xfId="0" applyFont="1" applyBorder="1" applyAlignment="1" applyProtection="1"/>
    <xf numFmtId="0" fontId="7" fillId="0" borderId="0" xfId="0" applyFont="1" applyBorder="1" applyAlignment="1" applyProtection="1"/>
    <xf numFmtId="0" fontId="5" fillId="0" borderId="0" xfId="0" applyFont="1" applyBorder="1" applyAlignment="1" applyProtection="1">
      <alignment horizontal="left"/>
    </xf>
    <xf numFmtId="0" fontId="7" fillId="0" borderId="5" xfId="0" applyFont="1" applyBorder="1" applyAlignment="1" applyProtection="1"/>
    <xf numFmtId="0" fontId="7" fillId="0" borderId="14" xfId="0" applyFont="1" applyBorder="1" applyAlignment="1" applyProtection="1"/>
    <xf numFmtId="166" fontId="7" fillId="0" borderId="0" xfId="0" applyNumberFormat="1" applyFont="1" applyBorder="1" applyAlignment="1" applyProtection="1"/>
    <xf numFmtId="166" fontId="7" fillId="0" borderId="15"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Border="1" applyAlignment="1" applyProtection="1">
      <alignment horizontal="left"/>
    </xf>
    <xf numFmtId="0" fontId="0" fillId="0" borderId="25" xfId="0" applyFont="1" applyBorder="1" applyAlignment="1" applyProtection="1">
      <alignment horizontal="center" vertical="center"/>
    </xf>
    <xf numFmtId="49" fontId="0" fillId="0" borderId="25" xfId="0" applyNumberFormat="1" applyFont="1" applyBorder="1" applyAlignment="1" applyProtection="1">
      <alignment horizontal="left" vertical="center" wrapText="1"/>
    </xf>
    <xf numFmtId="0" fontId="0" fillId="0" borderId="25" xfId="0" applyFont="1" applyBorder="1" applyAlignment="1" applyProtection="1">
      <alignment horizontal="center" vertical="center" wrapText="1"/>
    </xf>
    <xf numFmtId="167" fontId="0" fillId="0" borderId="25" xfId="0" applyNumberFormat="1" applyFont="1" applyBorder="1" applyAlignment="1" applyProtection="1">
      <alignment vertical="center"/>
    </xf>
    <xf numFmtId="0" fontId="1" fillId="4" borderId="25" xfId="0" applyFont="1" applyFill="1" applyBorder="1" applyAlignment="1" applyProtection="1">
      <alignment horizontal="left" vertical="center"/>
      <protection locked="0"/>
    </xf>
    <xf numFmtId="166" fontId="1" fillId="0" borderId="0" xfId="0" applyNumberFormat="1" applyFont="1" applyBorder="1" applyAlignment="1" applyProtection="1">
      <alignment vertical="center"/>
    </xf>
    <xf numFmtId="166" fontId="1" fillId="0" borderId="15" xfId="0" applyNumberFormat="1" applyFont="1" applyBorder="1" applyAlignment="1" applyProtection="1">
      <alignment vertical="center"/>
    </xf>
    <xf numFmtId="0" fontId="33" fillId="0" borderId="25" xfId="0" applyFont="1" applyBorder="1" applyAlignment="1" applyProtection="1">
      <alignment horizontal="center" vertical="center"/>
    </xf>
    <xf numFmtId="49" fontId="33" fillId="0" borderId="25" xfId="0" applyNumberFormat="1" applyFont="1" applyBorder="1" applyAlignment="1" applyProtection="1">
      <alignment horizontal="left" vertical="center" wrapText="1"/>
    </xf>
    <xf numFmtId="0" fontId="33" fillId="0" borderId="25" xfId="0" applyFont="1" applyBorder="1" applyAlignment="1" applyProtection="1">
      <alignment horizontal="center" vertical="center" wrapText="1"/>
    </xf>
    <xf numFmtId="167" fontId="33" fillId="0" borderId="25" xfId="0" applyNumberFormat="1" applyFont="1" applyBorder="1" applyAlignment="1" applyProtection="1">
      <alignment vertical="center"/>
    </xf>
    <xf numFmtId="0" fontId="0" fillId="4" borderId="25" xfId="0" applyFont="1" applyFill="1" applyBorder="1" applyAlignment="1" applyProtection="1">
      <alignment horizontal="center" vertical="center"/>
      <protection locked="0"/>
    </xf>
    <xf numFmtId="49" fontId="0" fillId="4" borderId="25" xfId="0" applyNumberFormat="1" applyFont="1" applyFill="1" applyBorder="1" applyAlignment="1" applyProtection="1">
      <alignment horizontal="left" vertical="center" wrapText="1"/>
      <protection locked="0"/>
    </xf>
    <xf numFmtId="0" fontId="0" fillId="4" borderId="25" xfId="0" applyFont="1" applyFill="1" applyBorder="1" applyAlignment="1" applyProtection="1">
      <alignment horizontal="center" vertical="center" wrapText="1"/>
      <protection locked="0"/>
    </xf>
    <xf numFmtId="167" fontId="0" fillId="4" borderId="25" xfId="0" applyNumberFormat="1" applyFont="1" applyFill="1" applyBorder="1" applyAlignment="1" applyProtection="1">
      <alignment vertical="center"/>
      <protection locked="0"/>
    </xf>
    <xf numFmtId="0" fontId="1" fillId="4" borderId="25" xfId="0" applyFont="1" applyFill="1" applyBorder="1" applyAlignment="1" applyProtection="1">
      <alignment horizontal="center" vertical="center"/>
      <protection locked="0"/>
    </xf>
    <xf numFmtId="4" fontId="23" fillId="0" borderId="0" xfId="0" applyNumberFormat="1" applyFont="1" applyBorder="1" applyAlignment="1" applyProtection="1">
      <alignment vertical="center"/>
    </xf>
    <xf numFmtId="4" fontId="23" fillId="6" borderId="0" xfId="0" applyNumberFormat="1" applyFont="1" applyFill="1" applyBorder="1" applyAlignment="1" applyProtection="1">
      <alignment vertical="center"/>
    </xf>
    <xf numFmtId="0" fontId="2" fillId="6" borderId="8" xfId="0" applyFont="1" applyFill="1" applyBorder="1" applyAlignment="1" applyProtection="1">
      <alignment horizontal="center" vertical="center"/>
    </xf>
    <xf numFmtId="0" fontId="2" fillId="6" borderId="9" xfId="0" applyFont="1" applyFill="1" applyBorder="1" applyAlignment="1" applyProtection="1">
      <alignment horizontal="left" vertical="center"/>
    </xf>
    <xf numFmtId="0" fontId="2" fillId="6" borderId="9" xfId="0" applyFont="1" applyFill="1" applyBorder="1" applyAlignment="1" applyProtection="1">
      <alignment horizontal="center" vertical="center"/>
    </xf>
    <xf numFmtId="0" fontId="26" fillId="0" borderId="0" xfId="0" applyFont="1" applyBorder="1" applyAlignment="1" applyProtection="1">
      <alignment horizontal="left" vertical="center" wrapText="1"/>
    </xf>
    <xf numFmtId="4" fontId="23" fillId="0" borderId="0" xfId="0" applyNumberFormat="1" applyFont="1" applyBorder="1" applyAlignment="1" applyProtection="1">
      <alignment horizontal="right" vertical="center"/>
    </xf>
    <xf numFmtId="4" fontId="6" fillId="0" borderId="0" xfId="0" applyNumberFormat="1" applyFont="1" applyBorder="1" applyAlignment="1" applyProtection="1">
      <alignment vertical="center"/>
    </xf>
    <xf numFmtId="4" fontId="6" fillId="4" borderId="0" xfId="0" applyNumberFormat="1" applyFont="1" applyFill="1" applyBorder="1" applyAlignment="1" applyProtection="1">
      <alignment vertical="center"/>
      <protection locked="0"/>
    </xf>
    <xf numFmtId="0" fontId="6" fillId="4" borderId="0" xfId="0" applyFont="1" applyFill="1" applyBorder="1" applyAlignment="1" applyProtection="1">
      <alignment horizontal="left" vertical="center"/>
      <protection locked="0"/>
    </xf>
    <xf numFmtId="0" fontId="6" fillId="0" borderId="0" xfId="0" applyFont="1" applyBorder="1" applyAlignment="1" applyProtection="1">
      <alignment horizontal="left" vertical="center"/>
    </xf>
    <xf numFmtId="0" fontId="2" fillId="0" borderId="0" xfId="0" applyFont="1" applyBorder="1" applyAlignment="1" applyProtection="1">
      <alignment vertical="center"/>
    </xf>
    <xf numFmtId="0" fontId="22" fillId="0" borderId="11" xfId="0" applyFont="1" applyBorder="1" applyAlignment="1">
      <alignment horizontal="center" vertical="center"/>
    </xf>
    <xf numFmtId="0" fontId="22" fillId="0" borderId="12"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10" xfId="0" applyFont="1" applyFill="1" applyBorder="1" applyAlignment="1" applyProtection="1">
      <alignment horizontal="left" vertical="center"/>
    </xf>
    <xf numFmtId="4" fontId="27" fillId="0" borderId="0" xfId="0" applyNumberFormat="1" applyFont="1" applyBorder="1" applyAlignment="1" applyProtection="1">
      <alignment vertical="center"/>
    </xf>
    <xf numFmtId="0" fontId="27" fillId="0" borderId="0" xfId="0" applyFont="1" applyBorder="1" applyAlignment="1" applyProtection="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vertical="center"/>
    </xf>
    <xf numFmtId="4" fontId="16" fillId="0" borderId="0" xfId="0" applyNumberFormat="1" applyFont="1" applyBorder="1" applyAlignment="1" applyProtection="1">
      <alignment vertical="center"/>
    </xf>
    <xf numFmtId="0" fontId="1" fillId="0" borderId="0" xfId="0" applyFont="1" applyBorder="1" applyAlignment="1" applyProtection="1">
      <alignment vertical="center"/>
    </xf>
    <xf numFmtId="164" fontId="1" fillId="0" borderId="0" xfId="0" applyNumberFormat="1" applyFont="1" applyBorder="1" applyAlignment="1" applyProtection="1">
      <alignment vertical="center"/>
    </xf>
    <xf numFmtId="0" fontId="3" fillId="5" borderId="9" xfId="0" applyFont="1" applyFill="1" applyBorder="1" applyAlignment="1" applyProtection="1">
      <alignment horizontal="left" vertical="center"/>
    </xf>
    <xf numFmtId="0" fontId="0" fillId="5" borderId="9" xfId="0" applyFont="1" applyFill="1" applyBorder="1" applyAlignment="1" applyProtection="1">
      <alignment vertical="center"/>
    </xf>
    <xf numFmtId="4" fontId="3" fillId="5" borderId="9" xfId="0" applyNumberFormat="1" applyFont="1" applyFill="1" applyBorder="1" applyAlignment="1" applyProtection="1">
      <alignment vertical="center"/>
    </xf>
    <xf numFmtId="0" fontId="0" fillId="5" borderId="10" xfId="0" applyFont="1" applyFill="1" applyBorder="1" applyAlignment="1" applyProtection="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3" borderId="0" xfId="0" applyFont="1" applyFill="1" applyAlignment="1">
      <alignment horizontal="center" vertical="center"/>
    </xf>
    <xf numFmtId="0" fontId="0" fillId="0" borderId="0" xfId="0"/>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0" fontId="16" fillId="0" borderId="0" xfId="0" applyFont="1" applyAlignment="1">
      <alignment horizontal="left" vertical="center" wrapText="1"/>
    </xf>
    <xf numFmtId="0" fontId="16" fillId="0" borderId="0" xfId="0" applyFont="1" applyAlignment="1">
      <alignment horizontal="left" vertical="center"/>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9" fillId="0" borderId="0" xfId="0" applyNumberFormat="1" applyFont="1" applyBorder="1" applyAlignment="1" applyProtection="1">
      <alignment vertical="center"/>
    </xf>
    <xf numFmtId="4" fontId="18" fillId="0" borderId="7" xfId="0" applyNumberFormat="1" applyFont="1" applyBorder="1" applyAlignment="1" applyProtection="1">
      <alignment vertical="center"/>
    </xf>
    <xf numFmtId="0" fontId="0" fillId="0" borderId="7" xfId="0" applyFont="1" applyBorder="1" applyAlignment="1" applyProtection="1">
      <alignment vertical="center"/>
    </xf>
    <xf numFmtId="4" fontId="1" fillId="0" borderId="0" xfId="0" applyNumberFormat="1" applyFont="1" applyBorder="1" applyAlignment="1" applyProtection="1">
      <alignment vertical="center"/>
    </xf>
    <xf numFmtId="0" fontId="0" fillId="0" borderId="0" xfId="0" applyFont="1" applyBorder="1" applyAlignment="1" applyProtection="1">
      <alignment vertical="center"/>
    </xf>
    <xf numFmtId="4" fontId="3" fillId="6" borderId="9" xfId="0" applyNumberFormat="1" applyFont="1" applyFill="1" applyBorder="1" applyAlignment="1" applyProtection="1">
      <alignment vertical="center"/>
    </xf>
    <xf numFmtId="4" fontId="3" fillId="6" borderId="10" xfId="0" applyNumberFormat="1" applyFont="1" applyFill="1" applyBorder="1" applyAlignment="1" applyProtection="1">
      <alignment vertical="center"/>
    </xf>
    <xf numFmtId="4" fontId="18" fillId="0" borderId="0" xfId="0" applyNumberFormat="1" applyFont="1" applyBorder="1" applyAlignment="1" applyProtection="1">
      <alignment vertical="center"/>
    </xf>
    <xf numFmtId="0" fontId="2" fillId="4" borderId="0"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xf>
    <xf numFmtId="0" fontId="11" fillId="2" borderId="0" xfId="1" applyFont="1" applyFill="1" applyAlignment="1" applyProtection="1">
      <alignment horizontal="center" vertical="center"/>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left" vertical="center"/>
    </xf>
    <xf numFmtId="165" fontId="2" fillId="4" borderId="0" xfId="0" applyNumberFormat="1" applyFont="1" applyFill="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4" fontId="6" fillId="0" borderId="23" xfId="0" applyNumberFormat="1" applyFont="1" applyBorder="1" applyAlignment="1" applyProtection="1"/>
    <xf numFmtId="4" fontId="6" fillId="0" borderId="23" xfId="0" applyNumberFormat="1" applyFont="1" applyBorder="1" applyAlignment="1" applyProtection="1">
      <alignment vertical="center"/>
    </xf>
    <xf numFmtId="4" fontId="0" fillId="0" borderId="25" xfId="0" applyNumberFormat="1" applyFont="1" applyBorder="1" applyAlignment="1" applyProtection="1">
      <alignment vertical="center"/>
    </xf>
    <xf numFmtId="4" fontId="33" fillId="0" borderId="25" xfId="0" applyNumberFormat="1" applyFont="1" applyBorder="1" applyAlignment="1" applyProtection="1">
      <alignment vertical="center"/>
    </xf>
    <xf numFmtId="4" fontId="6" fillId="0" borderId="17" xfId="0" applyNumberFormat="1" applyFont="1" applyBorder="1" applyAlignment="1" applyProtection="1"/>
    <xf numFmtId="4" fontId="6" fillId="0" borderId="17" xfId="0" applyNumberFormat="1" applyFont="1" applyBorder="1" applyAlignment="1" applyProtection="1">
      <alignment vertical="center"/>
    </xf>
    <xf numFmtId="4" fontId="5" fillId="0" borderId="12" xfId="0" applyNumberFormat="1" applyFont="1" applyBorder="1" applyAlignment="1" applyProtection="1"/>
    <xf numFmtId="4" fontId="5" fillId="0" borderId="12" xfId="0" applyNumberFormat="1" applyFont="1" applyBorder="1" applyAlignment="1" applyProtection="1">
      <alignment vertical="center"/>
    </xf>
    <xf numFmtId="4" fontId="0" fillId="4" borderId="25" xfId="0" applyNumberFormat="1" applyFont="1" applyFill="1" applyBorder="1" applyAlignment="1" applyProtection="1">
      <alignment vertical="center"/>
      <protection locked="0"/>
    </xf>
    <xf numFmtId="4" fontId="0" fillId="4" borderId="25" xfId="0" applyNumberFormat="1" applyFont="1" applyFill="1" applyBorder="1" applyAlignment="1" applyProtection="1">
      <alignment vertical="center"/>
    </xf>
    <xf numFmtId="4" fontId="33" fillId="4" borderId="25" xfId="0" applyNumberFormat="1" applyFont="1" applyFill="1" applyBorder="1" applyAlignment="1" applyProtection="1">
      <alignment vertical="center"/>
      <protection locked="0"/>
    </xf>
    <xf numFmtId="4" fontId="33" fillId="4" borderId="25" xfId="0" applyNumberFormat="1" applyFont="1" applyFill="1" applyBorder="1" applyAlignment="1" applyProtection="1">
      <alignment vertical="center"/>
    </xf>
    <xf numFmtId="0" fontId="0" fillId="0" borderId="25"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0" fillId="4" borderId="25" xfId="0" applyFont="1" applyFill="1" applyBorder="1" applyAlignment="1" applyProtection="1">
      <alignment horizontal="left" vertical="center" wrapText="1"/>
      <protection locked="0"/>
    </xf>
    <xf numFmtId="0" fontId="2" fillId="6" borderId="23" xfId="0" applyFont="1" applyFill="1" applyBorder="1" applyAlignment="1" applyProtection="1">
      <alignment horizontal="center" vertical="center" wrapText="1"/>
    </xf>
    <xf numFmtId="0" fontId="2" fillId="6" borderId="24" xfId="0" applyFont="1" applyFill="1" applyBorder="1" applyAlignment="1" applyProtection="1">
      <alignment horizontal="center" vertical="center" wrapText="1"/>
    </xf>
    <xf numFmtId="4" fontId="23" fillId="0" borderId="12" xfId="0" applyNumberFormat="1" applyFont="1" applyBorder="1" applyAlignment="1" applyProtection="1"/>
    <xf numFmtId="4" fontId="3" fillId="0" borderId="12" xfId="0" applyNumberFormat="1" applyFont="1" applyBorder="1" applyAlignment="1" applyProtection="1">
      <alignment vertical="center"/>
    </xf>
    <xf numFmtId="4" fontId="5" fillId="0" borderId="0" xfId="0" applyNumberFormat="1" applyFont="1" applyBorder="1" applyAlignment="1" applyProtection="1"/>
    <xf numFmtId="4" fontId="5" fillId="0" borderId="0" xfId="0" applyNumberFormat="1" applyFont="1" applyBorder="1" applyAlignment="1" applyProtection="1">
      <alignment vertical="center"/>
    </xf>
    <xf numFmtId="0" fontId="2" fillId="6" borderId="0" xfId="0" applyFont="1" applyFill="1" applyBorder="1" applyAlignment="1" applyProtection="1">
      <alignment horizontal="center" vertical="center"/>
    </xf>
    <xf numFmtId="0" fontId="0" fillId="6" borderId="0" xfId="0" applyFont="1" applyFill="1" applyBorder="1" applyAlignment="1" applyProtection="1">
      <alignment vertical="center"/>
    </xf>
    <xf numFmtId="4" fontId="29" fillId="0" borderId="0" xfId="0" applyNumberFormat="1" applyFont="1" applyBorder="1" applyAlignment="1" applyProtection="1">
      <alignment vertical="center"/>
    </xf>
    <xf numFmtId="0" fontId="5" fillId="0" borderId="0" xfId="0" applyFont="1" applyBorder="1" applyAlignment="1" applyProtection="1">
      <alignment vertical="center"/>
    </xf>
    <xf numFmtId="0" fontId="6" fillId="0" borderId="0" xfId="0" applyFont="1" applyBorder="1" applyAlignment="1" applyProtection="1">
      <alignment vertical="center"/>
    </xf>
    <xf numFmtId="4" fontId="30" fillId="0" borderId="0" xfId="0" applyNumberFormat="1" applyFont="1" applyBorder="1" applyAlignment="1" applyProtection="1">
      <alignment vertical="center"/>
    </xf>
    <xf numFmtId="4" fontId="5" fillId="0" borderId="23" xfId="0" applyNumberFormat="1" applyFont="1" applyBorder="1" applyAlignment="1" applyProtection="1"/>
    <xf numFmtId="4" fontId="5" fillId="0" borderId="23" xfId="0" applyNumberFormat="1" applyFont="1" applyBorder="1" applyAlignment="1" applyProtection="1">
      <alignment vertical="center"/>
    </xf>
    <xf numFmtId="0" fontId="35" fillId="0" borderId="0" xfId="0" applyFont="1" applyAlignment="1">
      <alignment horizontal="left" vertical="center"/>
    </xf>
  </cellXfs>
  <cellStyles count="2">
    <cellStyle name="Hypertextové prepojenie" xfId="1" builtinId="8"/>
    <cellStyle name="Normálna"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oneCellAnchor>
    <xdr:from>
      <xdr:col>0</xdr:col>
      <xdr:colOff>44450</xdr:colOff>
      <xdr:row>0</xdr:row>
      <xdr:rowOff>44450</xdr:rowOff>
    </xdr:from>
    <xdr:ext cx="4146550" cy="2159053"/>
    <xdr:sp macro="" textlink="">
      <xdr:nvSpPr>
        <xdr:cNvPr id="2" name="BlokTextu 1"/>
        <xdr:cNvSpPr txBox="1"/>
      </xdr:nvSpPr>
      <xdr:spPr>
        <a:xfrm>
          <a:off x="44450" y="44450"/>
          <a:ext cx="4146550" cy="215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Pozn.: Predmet zákazky v celom rozsahu je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funkčné a estetické charakteristiky, ktoré sú nevyhnutné na zabezpečenie účelu, na ktoré sú uvedené zariadenia určené. Pri produktoch, príslušenstvách konkrétnej značky, môže uchádzač predložiť aj ekvivalenty inej značky v rovnakej alebo vyššej kvalite.</a:t>
          </a:r>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04"/>
  <sheetViews>
    <sheetView showGridLines="0" workbookViewId="0">
      <pane ySplit="1" topLeftCell="A93" activePane="bottomLeft" state="frozen"/>
      <selection pane="bottomLeft" activeCell="D39" sqref="D39"/>
    </sheetView>
  </sheetViews>
  <sheetFormatPr defaultRowHeight="13.5"/>
  <cols>
    <col min="1" max="1" width="8.33203125" customWidth="1"/>
    <col min="2" max="2" width="1.6640625" customWidth="1"/>
    <col min="3" max="3" width="4.1640625" customWidth="1"/>
    <col min="4" max="33" width="2.5" customWidth="1"/>
    <col min="34" max="34" width="3.33203125" customWidth="1"/>
    <col min="35" max="37" width="2.5" customWidth="1"/>
    <col min="38" max="38" width="8.33203125" customWidth="1"/>
    <col min="39" max="39" width="3.33203125" customWidth="1"/>
    <col min="40" max="40" width="13.33203125" customWidth="1"/>
    <col min="41" max="41" width="7.5" customWidth="1"/>
    <col min="42" max="42" width="4.1640625" customWidth="1"/>
    <col min="43" max="43" width="1.6640625" customWidth="1"/>
    <col min="44" max="44" width="13.6640625" customWidth="1"/>
    <col min="45" max="46" width="25.83203125" hidden="1" customWidth="1"/>
    <col min="47" max="47" width="25" hidden="1" customWidth="1"/>
    <col min="48" max="52" width="21.6640625" hidden="1" customWidth="1"/>
    <col min="53" max="53" width="19.1640625" hidden="1" customWidth="1"/>
    <col min="54" max="54" width="25" hidden="1" customWidth="1"/>
    <col min="55" max="56" width="19.1640625" hidden="1" customWidth="1"/>
    <col min="57" max="57" width="66.5" customWidth="1"/>
    <col min="71" max="89" width="9.33203125" hidden="1"/>
  </cols>
  <sheetData>
    <row r="1" spans="1:73" ht="21.4" customHeight="1">
      <c r="A1" s="10" t="s">
        <v>0</v>
      </c>
      <c r="B1" s="11"/>
      <c r="C1" s="11"/>
      <c r="D1" s="12" t="s">
        <v>1</v>
      </c>
      <c r="E1" s="11"/>
      <c r="F1" s="11"/>
      <c r="G1" s="11"/>
      <c r="H1" s="11"/>
      <c r="I1" s="11"/>
      <c r="J1" s="11"/>
      <c r="K1" s="13" t="s">
        <v>2</v>
      </c>
      <c r="L1" s="13"/>
      <c r="M1" s="13"/>
      <c r="N1" s="13"/>
      <c r="O1" s="13"/>
      <c r="P1" s="13"/>
      <c r="Q1" s="13"/>
      <c r="R1" s="13"/>
      <c r="S1" s="13"/>
      <c r="T1" s="11"/>
      <c r="U1" s="11"/>
      <c r="V1" s="11"/>
      <c r="W1" s="13" t="s">
        <v>3</v>
      </c>
      <c r="X1" s="13"/>
      <c r="Y1" s="13"/>
      <c r="Z1" s="13"/>
      <c r="AA1" s="13"/>
      <c r="AB1" s="13"/>
      <c r="AC1" s="13"/>
      <c r="AD1" s="13"/>
      <c r="AE1" s="13"/>
      <c r="AF1" s="13"/>
      <c r="AG1" s="11"/>
      <c r="AH1" s="11"/>
      <c r="AI1" s="14"/>
      <c r="AJ1" s="14"/>
      <c r="AK1" s="14"/>
      <c r="AL1" s="14"/>
      <c r="AM1" s="14"/>
      <c r="AN1" s="14"/>
      <c r="AO1" s="14"/>
      <c r="AP1" s="14"/>
      <c r="AQ1" s="14"/>
      <c r="AR1" s="14"/>
      <c r="AS1" s="14"/>
      <c r="AT1" s="14"/>
      <c r="AU1" s="14"/>
      <c r="AV1" s="14"/>
      <c r="AW1" s="14"/>
      <c r="AX1" s="14"/>
      <c r="AY1" s="14"/>
      <c r="AZ1" s="14"/>
      <c r="BA1" s="15" t="s">
        <v>4</v>
      </c>
      <c r="BB1" s="15" t="s">
        <v>5</v>
      </c>
      <c r="BC1" s="14"/>
      <c r="BD1" s="14"/>
      <c r="BE1" s="14"/>
      <c r="BF1" s="14"/>
      <c r="BG1" s="14"/>
      <c r="BH1" s="14"/>
      <c r="BI1" s="14"/>
      <c r="BJ1" s="14"/>
      <c r="BK1" s="14"/>
      <c r="BL1" s="14"/>
      <c r="BM1" s="14"/>
      <c r="BN1" s="14"/>
      <c r="BO1" s="14"/>
      <c r="BP1" s="14"/>
      <c r="BQ1" s="14"/>
      <c r="BR1" s="14"/>
      <c r="BT1" s="16" t="s">
        <v>6</v>
      </c>
      <c r="BU1" s="16" t="s">
        <v>6</v>
      </c>
    </row>
    <row r="2" spans="1:73" ht="36.950000000000003" customHeight="1">
      <c r="C2" s="214" t="s">
        <v>7</v>
      </c>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R2" s="216" t="s">
        <v>8</v>
      </c>
      <c r="AS2" s="217"/>
      <c r="AT2" s="217"/>
      <c r="AU2" s="217"/>
      <c r="AV2" s="217"/>
      <c r="AW2" s="217"/>
      <c r="AX2" s="217"/>
      <c r="AY2" s="217"/>
      <c r="AZ2" s="217"/>
      <c r="BA2" s="217"/>
      <c r="BB2" s="217"/>
      <c r="BC2" s="217"/>
      <c r="BD2" s="217"/>
      <c r="BE2" s="217"/>
      <c r="BS2" s="18" t="s">
        <v>9</v>
      </c>
      <c r="BT2" s="18" t="s">
        <v>10</v>
      </c>
    </row>
    <row r="3" spans="1:73"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1"/>
      <c r="BS3" s="18" t="s">
        <v>9</v>
      </c>
      <c r="BT3" s="18" t="s">
        <v>10</v>
      </c>
    </row>
    <row r="4" spans="1:73" ht="36.950000000000003" customHeight="1">
      <c r="B4" s="22"/>
      <c r="C4" s="203" t="s">
        <v>11</v>
      </c>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3"/>
      <c r="AS4" s="17" t="s">
        <v>12</v>
      </c>
      <c r="BE4" s="24" t="s">
        <v>13</v>
      </c>
      <c r="BS4" s="18" t="s">
        <v>14</v>
      </c>
    </row>
    <row r="5" spans="1:73" ht="14.45" customHeight="1">
      <c r="B5" s="22"/>
      <c r="C5" s="25"/>
      <c r="D5" s="26" t="s">
        <v>15</v>
      </c>
      <c r="E5" s="25"/>
      <c r="F5" s="25"/>
      <c r="G5" s="25"/>
      <c r="H5" s="25"/>
      <c r="I5" s="25"/>
      <c r="J5" s="25"/>
      <c r="K5" s="218" t="s">
        <v>16</v>
      </c>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5"/>
      <c r="AQ5" s="23"/>
      <c r="BE5" s="221" t="s">
        <v>17</v>
      </c>
      <c r="BS5" s="18" t="s">
        <v>9</v>
      </c>
    </row>
    <row r="6" spans="1:73" ht="36.950000000000003" customHeight="1">
      <c r="B6" s="22"/>
      <c r="C6" s="25"/>
      <c r="D6" s="28" t="s">
        <v>18</v>
      </c>
      <c r="E6" s="25"/>
      <c r="F6" s="25"/>
      <c r="G6" s="25"/>
      <c r="H6" s="25"/>
      <c r="I6" s="25"/>
      <c r="J6" s="25"/>
      <c r="K6" s="220" t="s">
        <v>19</v>
      </c>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5"/>
      <c r="AQ6" s="23"/>
      <c r="BE6" s="222"/>
      <c r="BS6" s="18" t="s">
        <v>9</v>
      </c>
    </row>
    <row r="7" spans="1:73" ht="14.45" customHeight="1">
      <c r="B7" s="22"/>
      <c r="C7" s="25"/>
      <c r="D7" s="29" t="s">
        <v>20</v>
      </c>
      <c r="E7" s="25"/>
      <c r="F7" s="25"/>
      <c r="G7" s="25"/>
      <c r="H7" s="25"/>
      <c r="I7" s="25"/>
      <c r="J7" s="25"/>
      <c r="K7" s="27" t="s">
        <v>21</v>
      </c>
      <c r="L7" s="25"/>
      <c r="M7" s="25"/>
      <c r="N7" s="25"/>
      <c r="O7" s="25"/>
      <c r="P7" s="25"/>
      <c r="Q7" s="25"/>
      <c r="R7" s="25"/>
      <c r="S7" s="25"/>
      <c r="T7" s="25"/>
      <c r="U7" s="25"/>
      <c r="V7" s="25"/>
      <c r="W7" s="25"/>
      <c r="X7" s="25"/>
      <c r="Y7" s="25"/>
      <c r="Z7" s="25"/>
      <c r="AA7" s="25"/>
      <c r="AB7" s="25"/>
      <c r="AC7" s="25"/>
      <c r="AD7" s="25"/>
      <c r="AE7" s="25"/>
      <c r="AF7" s="25"/>
      <c r="AG7" s="25"/>
      <c r="AH7" s="25"/>
      <c r="AI7" s="25"/>
      <c r="AJ7" s="25"/>
      <c r="AK7" s="29" t="s">
        <v>22</v>
      </c>
      <c r="AL7" s="25"/>
      <c r="AM7" s="25"/>
      <c r="AN7" s="27" t="s">
        <v>21</v>
      </c>
      <c r="AO7" s="25"/>
      <c r="AP7" s="25"/>
      <c r="AQ7" s="23"/>
      <c r="BE7" s="222"/>
      <c r="BS7" s="18" t="s">
        <v>9</v>
      </c>
    </row>
    <row r="8" spans="1:73" ht="14.45" customHeight="1">
      <c r="B8" s="22"/>
      <c r="C8" s="25"/>
      <c r="D8" s="29" t="s">
        <v>23</v>
      </c>
      <c r="E8" s="25"/>
      <c r="F8" s="25"/>
      <c r="G8" s="25"/>
      <c r="H8" s="25"/>
      <c r="I8" s="25"/>
      <c r="J8" s="25"/>
      <c r="K8" s="27" t="s">
        <v>24</v>
      </c>
      <c r="L8" s="25"/>
      <c r="M8" s="25"/>
      <c r="N8" s="25"/>
      <c r="O8" s="25"/>
      <c r="P8" s="25"/>
      <c r="Q8" s="25"/>
      <c r="R8" s="25"/>
      <c r="S8" s="25"/>
      <c r="T8" s="25"/>
      <c r="U8" s="25"/>
      <c r="V8" s="25"/>
      <c r="W8" s="25"/>
      <c r="X8" s="25"/>
      <c r="Y8" s="25"/>
      <c r="Z8" s="25"/>
      <c r="AA8" s="25"/>
      <c r="AB8" s="25"/>
      <c r="AC8" s="25"/>
      <c r="AD8" s="25"/>
      <c r="AE8" s="25"/>
      <c r="AF8" s="25"/>
      <c r="AG8" s="25"/>
      <c r="AH8" s="25"/>
      <c r="AI8" s="25"/>
      <c r="AJ8" s="25"/>
      <c r="AK8" s="29" t="s">
        <v>25</v>
      </c>
      <c r="AL8" s="25"/>
      <c r="AM8" s="25"/>
      <c r="AN8" s="30" t="s">
        <v>26</v>
      </c>
      <c r="AO8" s="25"/>
      <c r="AP8" s="25"/>
      <c r="AQ8" s="23"/>
      <c r="BE8" s="222"/>
      <c r="BS8" s="18" t="s">
        <v>9</v>
      </c>
    </row>
    <row r="9" spans="1:73" ht="14.45" customHeight="1">
      <c r="B9" s="22"/>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3"/>
      <c r="BE9" s="222"/>
      <c r="BS9" s="18" t="s">
        <v>9</v>
      </c>
    </row>
    <row r="10" spans="1:73" ht="14.45" customHeight="1">
      <c r="B10" s="22"/>
      <c r="C10" s="25"/>
      <c r="D10" s="29" t="s">
        <v>27</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9" t="s">
        <v>28</v>
      </c>
      <c r="AL10" s="25"/>
      <c r="AM10" s="25"/>
      <c r="AN10" s="27" t="s">
        <v>29</v>
      </c>
      <c r="AO10" s="25"/>
      <c r="AP10" s="25"/>
      <c r="AQ10" s="23"/>
      <c r="BE10" s="222"/>
      <c r="BS10" s="18" t="s">
        <v>9</v>
      </c>
    </row>
    <row r="11" spans="1:73" ht="18.399999999999999" customHeight="1">
      <c r="B11" s="22"/>
      <c r="C11" s="25"/>
      <c r="D11" s="25"/>
      <c r="E11" s="27" t="s">
        <v>30</v>
      </c>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9" t="s">
        <v>31</v>
      </c>
      <c r="AL11" s="25"/>
      <c r="AM11" s="25"/>
      <c r="AN11" s="27" t="s">
        <v>32</v>
      </c>
      <c r="AO11" s="25"/>
      <c r="AP11" s="25"/>
      <c r="AQ11" s="23"/>
      <c r="BE11" s="222"/>
      <c r="BS11" s="18" t="s">
        <v>9</v>
      </c>
    </row>
    <row r="12" spans="1:73" ht="6.95" customHeight="1">
      <c r="B12" s="22"/>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3"/>
      <c r="BE12" s="222"/>
      <c r="BS12" s="18" t="s">
        <v>9</v>
      </c>
    </row>
    <row r="13" spans="1:73" ht="14.45" customHeight="1">
      <c r="B13" s="22"/>
      <c r="C13" s="25"/>
      <c r="D13" s="29" t="s">
        <v>33</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9" t="s">
        <v>28</v>
      </c>
      <c r="AL13" s="25"/>
      <c r="AM13" s="25"/>
      <c r="AN13" s="31" t="s">
        <v>34</v>
      </c>
      <c r="AO13" s="25"/>
      <c r="AP13" s="25"/>
      <c r="AQ13" s="23"/>
      <c r="BE13" s="222"/>
      <c r="BS13" s="18" t="s">
        <v>9</v>
      </c>
    </row>
    <row r="14" spans="1:73" ht="15">
      <c r="B14" s="22"/>
      <c r="C14" s="25"/>
      <c r="D14" s="25"/>
      <c r="E14" s="223" t="s">
        <v>34</v>
      </c>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9" t="s">
        <v>31</v>
      </c>
      <c r="AL14" s="25"/>
      <c r="AM14" s="25"/>
      <c r="AN14" s="31" t="s">
        <v>34</v>
      </c>
      <c r="AO14" s="25"/>
      <c r="AP14" s="25"/>
      <c r="AQ14" s="23"/>
      <c r="BE14" s="222"/>
      <c r="BS14" s="18" t="s">
        <v>9</v>
      </c>
    </row>
    <row r="15" spans="1:73" ht="6.95" customHeight="1">
      <c r="B15" s="22"/>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3"/>
      <c r="BE15" s="222"/>
      <c r="BS15" s="18" t="s">
        <v>6</v>
      </c>
    </row>
    <row r="16" spans="1:73" ht="14.45" customHeight="1">
      <c r="B16" s="22"/>
      <c r="C16" s="25"/>
      <c r="D16" s="29" t="s">
        <v>35</v>
      </c>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9" t="s">
        <v>28</v>
      </c>
      <c r="AL16" s="25"/>
      <c r="AM16" s="25"/>
      <c r="AN16" s="27" t="s">
        <v>36</v>
      </c>
      <c r="AO16" s="25"/>
      <c r="AP16" s="25"/>
      <c r="AQ16" s="23"/>
      <c r="BE16" s="222"/>
      <c r="BS16" s="18" t="s">
        <v>6</v>
      </c>
    </row>
    <row r="17" spans="2:71" ht="18.399999999999999" customHeight="1">
      <c r="B17" s="22"/>
      <c r="C17" s="25"/>
      <c r="D17" s="25"/>
      <c r="E17" s="27" t="s">
        <v>37</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9" t="s">
        <v>31</v>
      </c>
      <c r="AL17" s="25"/>
      <c r="AM17" s="25"/>
      <c r="AN17" s="27" t="s">
        <v>38</v>
      </c>
      <c r="AO17" s="25"/>
      <c r="AP17" s="25"/>
      <c r="AQ17" s="23"/>
      <c r="BE17" s="222"/>
      <c r="BS17" s="18" t="s">
        <v>39</v>
      </c>
    </row>
    <row r="18" spans="2:71" ht="6.95" customHeight="1">
      <c r="B18" s="22"/>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3"/>
      <c r="BE18" s="222"/>
      <c r="BS18" s="18" t="s">
        <v>9</v>
      </c>
    </row>
    <row r="19" spans="2:71" ht="14.45" customHeight="1">
      <c r="B19" s="22"/>
      <c r="C19" s="25"/>
      <c r="D19" s="29" t="s">
        <v>40</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9" t="s">
        <v>28</v>
      </c>
      <c r="AL19" s="25"/>
      <c r="AM19" s="25"/>
      <c r="AN19" s="27" t="s">
        <v>21</v>
      </c>
      <c r="AO19" s="25"/>
      <c r="AP19" s="25"/>
      <c r="AQ19" s="23"/>
      <c r="BE19" s="222"/>
      <c r="BS19" s="18" t="s">
        <v>9</v>
      </c>
    </row>
    <row r="20" spans="2:71" ht="18.399999999999999" customHeight="1">
      <c r="B20" s="22"/>
      <c r="C20" s="25"/>
      <c r="D20" s="25"/>
      <c r="E20" s="27" t="s">
        <v>41</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9" t="s">
        <v>31</v>
      </c>
      <c r="AL20" s="25"/>
      <c r="AM20" s="25"/>
      <c r="AN20" s="27" t="s">
        <v>21</v>
      </c>
      <c r="AO20" s="25"/>
      <c r="AP20" s="25"/>
      <c r="AQ20" s="23"/>
      <c r="BE20" s="222"/>
    </row>
    <row r="21" spans="2:71" ht="6.95" customHeight="1">
      <c r="B21" s="22"/>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3"/>
      <c r="BE21" s="222"/>
    </row>
    <row r="22" spans="2:71" ht="15">
      <c r="B22" s="22"/>
      <c r="C22" s="25"/>
      <c r="D22" s="29" t="s">
        <v>42</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3"/>
      <c r="BE22" s="222"/>
    </row>
    <row r="23" spans="2:71" ht="16.5" customHeight="1">
      <c r="B23" s="22"/>
      <c r="C23" s="25"/>
      <c r="D23" s="25"/>
      <c r="E23" s="225" t="s">
        <v>21</v>
      </c>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5"/>
      <c r="AP23" s="25"/>
      <c r="AQ23" s="23"/>
      <c r="BE23" s="222"/>
    </row>
    <row r="24" spans="2:71" ht="6.95" customHeight="1">
      <c r="B24" s="22"/>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3"/>
      <c r="BE24" s="222"/>
    </row>
    <row r="25" spans="2:71" ht="6.95" customHeight="1">
      <c r="B25" s="22"/>
      <c r="C25" s="25"/>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25"/>
      <c r="AQ25" s="23"/>
      <c r="BE25" s="222"/>
    </row>
    <row r="26" spans="2:71" ht="14.45" customHeight="1">
      <c r="B26" s="22"/>
      <c r="C26" s="25"/>
      <c r="D26" s="33" t="s">
        <v>43</v>
      </c>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26">
        <f>ROUND(AG87,2)</f>
        <v>0</v>
      </c>
      <c r="AL26" s="219"/>
      <c r="AM26" s="219"/>
      <c r="AN26" s="219"/>
      <c r="AO26" s="219"/>
      <c r="AP26" s="25"/>
      <c r="AQ26" s="23"/>
      <c r="BE26" s="222"/>
    </row>
    <row r="27" spans="2:71" ht="14.45" customHeight="1">
      <c r="B27" s="22"/>
      <c r="C27" s="25"/>
      <c r="D27" s="33" t="s">
        <v>44</v>
      </c>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26">
        <f>ROUND(AG97,2)</f>
        <v>0</v>
      </c>
      <c r="AL27" s="226"/>
      <c r="AM27" s="226"/>
      <c r="AN27" s="226"/>
      <c r="AO27" s="226"/>
      <c r="AP27" s="25"/>
      <c r="AQ27" s="23"/>
      <c r="BE27" s="222"/>
    </row>
    <row r="28" spans="2:71" s="1" customFormat="1" ht="6.95" customHeight="1">
      <c r="B28" s="34"/>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6"/>
      <c r="BE28" s="222"/>
    </row>
    <row r="29" spans="2:71" s="1" customFormat="1" ht="25.9" customHeight="1">
      <c r="B29" s="34"/>
      <c r="C29" s="35"/>
      <c r="D29" s="37" t="s">
        <v>45</v>
      </c>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227">
        <f>ROUND(AK26+AK27,2)</f>
        <v>0</v>
      </c>
      <c r="AL29" s="228"/>
      <c r="AM29" s="228"/>
      <c r="AN29" s="228"/>
      <c r="AO29" s="228"/>
      <c r="AP29" s="35"/>
      <c r="AQ29" s="36"/>
      <c r="BE29" s="222"/>
    </row>
    <row r="30" spans="2:71" s="1" customFormat="1" ht="6.95" customHeight="1">
      <c r="B30" s="34"/>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6"/>
      <c r="BE30" s="222"/>
    </row>
    <row r="31" spans="2:71" s="2" customFormat="1" ht="14.45" customHeight="1">
      <c r="B31" s="39"/>
      <c r="C31" s="40"/>
      <c r="D31" s="41" t="s">
        <v>46</v>
      </c>
      <c r="E31" s="40"/>
      <c r="F31" s="41" t="s">
        <v>47</v>
      </c>
      <c r="G31" s="40"/>
      <c r="H31" s="40"/>
      <c r="I31" s="40"/>
      <c r="J31" s="40"/>
      <c r="K31" s="40"/>
      <c r="L31" s="209">
        <v>0.2</v>
      </c>
      <c r="M31" s="208"/>
      <c r="N31" s="208"/>
      <c r="O31" s="208"/>
      <c r="P31" s="40"/>
      <c r="Q31" s="40"/>
      <c r="R31" s="40"/>
      <c r="S31" s="40"/>
      <c r="T31" s="43" t="s">
        <v>48</v>
      </c>
      <c r="U31" s="40"/>
      <c r="V31" s="40"/>
      <c r="W31" s="207">
        <f>ROUND(AZ87+SUM(CD98:CD102),2)</f>
        <v>0</v>
      </c>
      <c r="X31" s="208"/>
      <c r="Y31" s="208"/>
      <c r="Z31" s="208"/>
      <c r="AA31" s="208"/>
      <c r="AB31" s="208"/>
      <c r="AC31" s="208"/>
      <c r="AD31" s="208"/>
      <c r="AE31" s="208"/>
      <c r="AF31" s="40"/>
      <c r="AG31" s="40"/>
      <c r="AH31" s="40"/>
      <c r="AI31" s="40"/>
      <c r="AJ31" s="40"/>
      <c r="AK31" s="207">
        <f>ROUND(AV87+SUM(BY98:BY102),2)</f>
        <v>0</v>
      </c>
      <c r="AL31" s="208"/>
      <c r="AM31" s="208"/>
      <c r="AN31" s="208"/>
      <c r="AO31" s="208"/>
      <c r="AP31" s="40"/>
      <c r="AQ31" s="44"/>
      <c r="BE31" s="222"/>
    </row>
    <row r="32" spans="2:71" s="2" customFormat="1" ht="14.45" customHeight="1">
      <c r="B32" s="39"/>
      <c r="C32" s="40"/>
      <c r="D32" s="40"/>
      <c r="E32" s="40"/>
      <c r="F32" s="41" t="s">
        <v>49</v>
      </c>
      <c r="G32" s="40"/>
      <c r="H32" s="40"/>
      <c r="I32" s="40"/>
      <c r="J32" s="40"/>
      <c r="K32" s="40"/>
      <c r="L32" s="209">
        <v>0.2</v>
      </c>
      <c r="M32" s="208"/>
      <c r="N32" s="208"/>
      <c r="O32" s="208"/>
      <c r="P32" s="40"/>
      <c r="Q32" s="40"/>
      <c r="R32" s="40"/>
      <c r="S32" s="40"/>
      <c r="T32" s="43" t="s">
        <v>48</v>
      </c>
      <c r="U32" s="40"/>
      <c r="V32" s="40"/>
      <c r="W32" s="207">
        <f>ROUND(BA87+SUM(CE98:CE102),2)</f>
        <v>0</v>
      </c>
      <c r="X32" s="208"/>
      <c r="Y32" s="208"/>
      <c r="Z32" s="208"/>
      <c r="AA32" s="208"/>
      <c r="AB32" s="208"/>
      <c r="AC32" s="208"/>
      <c r="AD32" s="208"/>
      <c r="AE32" s="208"/>
      <c r="AF32" s="40"/>
      <c r="AG32" s="40"/>
      <c r="AH32" s="40"/>
      <c r="AI32" s="40"/>
      <c r="AJ32" s="40"/>
      <c r="AK32" s="207">
        <f>ROUND(AW87+SUM(BZ98:BZ102),2)</f>
        <v>0</v>
      </c>
      <c r="AL32" s="208"/>
      <c r="AM32" s="208"/>
      <c r="AN32" s="208"/>
      <c r="AO32" s="208"/>
      <c r="AP32" s="40"/>
      <c r="AQ32" s="44"/>
      <c r="BE32" s="222"/>
    </row>
    <row r="33" spans="2:57" s="2" customFormat="1" ht="14.45" hidden="1" customHeight="1">
      <c r="B33" s="39"/>
      <c r="C33" s="40"/>
      <c r="D33" s="40"/>
      <c r="E33" s="40"/>
      <c r="F33" s="41" t="s">
        <v>50</v>
      </c>
      <c r="G33" s="40"/>
      <c r="H33" s="40"/>
      <c r="I33" s="40"/>
      <c r="J33" s="40"/>
      <c r="K33" s="40"/>
      <c r="L33" s="209">
        <v>0.2</v>
      </c>
      <c r="M33" s="208"/>
      <c r="N33" s="208"/>
      <c r="O33" s="208"/>
      <c r="P33" s="40"/>
      <c r="Q33" s="40"/>
      <c r="R33" s="40"/>
      <c r="S33" s="40"/>
      <c r="T33" s="43" t="s">
        <v>48</v>
      </c>
      <c r="U33" s="40"/>
      <c r="V33" s="40"/>
      <c r="W33" s="207">
        <f>ROUND(BB87+SUM(CF98:CF102),2)</f>
        <v>0</v>
      </c>
      <c r="X33" s="208"/>
      <c r="Y33" s="208"/>
      <c r="Z33" s="208"/>
      <c r="AA33" s="208"/>
      <c r="AB33" s="208"/>
      <c r="AC33" s="208"/>
      <c r="AD33" s="208"/>
      <c r="AE33" s="208"/>
      <c r="AF33" s="40"/>
      <c r="AG33" s="40"/>
      <c r="AH33" s="40"/>
      <c r="AI33" s="40"/>
      <c r="AJ33" s="40"/>
      <c r="AK33" s="207">
        <v>0</v>
      </c>
      <c r="AL33" s="208"/>
      <c r="AM33" s="208"/>
      <c r="AN33" s="208"/>
      <c r="AO33" s="208"/>
      <c r="AP33" s="40"/>
      <c r="AQ33" s="44"/>
      <c r="BE33" s="222"/>
    </row>
    <row r="34" spans="2:57" s="2" customFormat="1" ht="14.45" hidden="1" customHeight="1">
      <c r="B34" s="39"/>
      <c r="C34" s="40"/>
      <c r="D34" s="40"/>
      <c r="E34" s="40"/>
      <c r="F34" s="41" t="s">
        <v>51</v>
      </c>
      <c r="G34" s="40"/>
      <c r="H34" s="40"/>
      <c r="I34" s="40"/>
      <c r="J34" s="40"/>
      <c r="K34" s="40"/>
      <c r="L34" s="209">
        <v>0.2</v>
      </c>
      <c r="M34" s="208"/>
      <c r="N34" s="208"/>
      <c r="O34" s="208"/>
      <c r="P34" s="40"/>
      <c r="Q34" s="40"/>
      <c r="R34" s="40"/>
      <c r="S34" s="40"/>
      <c r="T34" s="43" t="s">
        <v>48</v>
      </c>
      <c r="U34" s="40"/>
      <c r="V34" s="40"/>
      <c r="W34" s="207">
        <f>ROUND(BC87+SUM(CG98:CG102),2)</f>
        <v>0</v>
      </c>
      <c r="X34" s="208"/>
      <c r="Y34" s="208"/>
      <c r="Z34" s="208"/>
      <c r="AA34" s="208"/>
      <c r="AB34" s="208"/>
      <c r="AC34" s="208"/>
      <c r="AD34" s="208"/>
      <c r="AE34" s="208"/>
      <c r="AF34" s="40"/>
      <c r="AG34" s="40"/>
      <c r="AH34" s="40"/>
      <c r="AI34" s="40"/>
      <c r="AJ34" s="40"/>
      <c r="AK34" s="207">
        <v>0</v>
      </c>
      <c r="AL34" s="208"/>
      <c r="AM34" s="208"/>
      <c r="AN34" s="208"/>
      <c r="AO34" s="208"/>
      <c r="AP34" s="40"/>
      <c r="AQ34" s="44"/>
      <c r="BE34" s="222"/>
    </row>
    <row r="35" spans="2:57" s="2" customFormat="1" ht="14.45" hidden="1" customHeight="1">
      <c r="B35" s="39"/>
      <c r="C35" s="40"/>
      <c r="D35" s="40"/>
      <c r="E35" s="40"/>
      <c r="F35" s="41" t="s">
        <v>52</v>
      </c>
      <c r="G35" s="40"/>
      <c r="H35" s="40"/>
      <c r="I35" s="40"/>
      <c r="J35" s="40"/>
      <c r="K35" s="40"/>
      <c r="L35" s="209">
        <v>0</v>
      </c>
      <c r="M35" s="208"/>
      <c r="N35" s="208"/>
      <c r="O35" s="208"/>
      <c r="P35" s="40"/>
      <c r="Q35" s="40"/>
      <c r="R35" s="40"/>
      <c r="S35" s="40"/>
      <c r="T35" s="43" t="s">
        <v>48</v>
      </c>
      <c r="U35" s="40"/>
      <c r="V35" s="40"/>
      <c r="W35" s="207">
        <f>ROUND(BD87+SUM(CH98:CH102),2)</f>
        <v>0</v>
      </c>
      <c r="X35" s="208"/>
      <c r="Y35" s="208"/>
      <c r="Z35" s="208"/>
      <c r="AA35" s="208"/>
      <c r="AB35" s="208"/>
      <c r="AC35" s="208"/>
      <c r="AD35" s="208"/>
      <c r="AE35" s="208"/>
      <c r="AF35" s="40"/>
      <c r="AG35" s="40"/>
      <c r="AH35" s="40"/>
      <c r="AI35" s="40"/>
      <c r="AJ35" s="40"/>
      <c r="AK35" s="207">
        <v>0</v>
      </c>
      <c r="AL35" s="208"/>
      <c r="AM35" s="208"/>
      <c r="AN35" s="208"/>
      <c r="AO35" s="208"/>
      <c r="AP35" s="40"/>
      <c r="AQ35" s="44"/>
    </row>
    <row r="36" spans="2:57" s="1" customFormat="1" ht="6.95" customHeight="1">
      <c r="B36" s="34"/>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6"/>
    </row>
    <row r="37" spans="2:57" s="1" customFormat="1" ht="25.9" customHeight="1">
      <c r="B37" s="34"/>
      <c r="C37" s="45"/>
      <c r="D37" s="46" t="s">
        <v>53</v>
      </c>
      <c r="E37" s="47"/>
      <c r="F37" s="47"/>
      <c r="G37" s="47"/>
      <c r="H37" s="47"/>
      <c r="I37" s="47"/>
      <c r="J37" s="47"/>
      <c r="K37" s="47"/>
      <c r="L37" s="47"/>
      <c r="M37" s="47"/>
      <c r="N37" s="47"/>
      <c r="O37" s="47"/>
      <c r="P37" s="47"/>
      <c r="Q37" s="47"/>
      <c r="R37" s="47"/>
      <c r="S37" s="47"/>
      <c r="T37" s="48" t="s">
        <v>54</v>
      </c>
      <c r="U37" s="47"/>
      <c r="V37" s="47"/>
      <c r="W37" s="47"/>
      <c r="X37" s="210" t="s">
        <v>55</v>
      </c>
      <c r="Y37" s="211"/>
      <c r="Z37" s="211"/>
      <c r="AA37" s="211"/>
      <c r="AB37" s="211"/>
      <c r="AC37" s="47"/>
      <c r="AD37" s="47"/>
      <c r="AE37" s="47"/>
      <c r="AF37" s="47"/>
      <c r="AG37" s="47"/>
      <c r="AH37" s="47"/>
      <c r="AI37" s="47"/>
      <c r="AJ37" s="47"/>
      <c r="AK37" s="212">
        <f>SUM(AK29:AK35)</f>
        <v>0</v>
      </c>
      <c r="AL37" s="211"/>
      <c r="AM37" s="211"/>
      <c r="AN37" s="211"/>
      <c r="AO37" s="213"/>
      <c r="AP37" s="45"/>
      <c r="AQ37" s="36"/>
    </row>
    <row r="38" spans="2:57" s="1" customFormat="1" ht="14.45" customHeight="1">
      <c r="B38" s="34"/>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6"/>
    </row>
    <row r="39" spans="2:57">
      <c r="B39" s="22"/>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
    </row>
    <row r="40" spans="2:57">
      <c r="B40" s="22"/>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
    </row>
    <row r="41" spans="2:57">
      <c r="B41" s="22"/>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3"/>
    </row>
    <row r="42" spans="2:57">
      <c r="B42" s="22"/>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3"/>
    </row>
    <row r="43" spans="2:57">
      <c r="B43" s="22"/>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3"/>
    </row>
    <row r="44" spans="2:57">
      <c r="B44" s="22"/>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3"/>
    </row>
    <row r="45" spans="2:57">
      <c r="B45" s="22"/>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3"/>
    </row>
    <row r="46" spans="2:57">
      <c r="B46" s="22"/>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3"/>
    </row>
    <row r="47" spans="2:57">
      <c r="B47" s="22"/>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3"/>
    </row>
    <row r="48" spans="2:57">
      <c r="B48" s="22"/>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3"/>
    </row>
    <row r="49" spans="2:43" s="1" customFormat="1" ht="15">
      <c r="B49" s="34"/>
      <c r="C49" s="35"/>
      <c r="D49" s="49" t="s">
        <v>56</v>
      </c>
      <c r="E49" s="50"/>
      <c r="F49" s="50"/>
      <c r="G49" s="50"/>
      <c r="H49" s="50"/>
      <c r="I49" s="50"/>
      <c r="J49" s="50"/>
      <c r="K49" s="50"/>
      <c r="L49" s="50"/>
      <c r="M49" s="50"/>
      <c r="N49" s="50"/>
      <c r="O49" s="50"/>
      <c r="P49" s="50"/>
      <c r="Q49" s="50"/>
      <c r="R49" s="50"/>
      <c r="S49" s="50"/>
      <c r="T49" s="50"/>
      <c r="U49" s="50"/>
      <c r="V49" s="50"/>
      <c r="W49" s="50"/>
      <c r="X49" s="50"/>
      <c r="Y49" s="50"/>
      <c r="Z49" s="51"/>
      <c r="AA49" s="35"/>
      <c r="AB49" s="35"/>
      <c r="AC49" s="49" t="s">
        <v>57</v>
      </c>
      <c r="AD49" s="50"/>
      <c r="AE49" s="50"/>
      <c r="AF49" s="50"/>
      <c r="AG49" s="50"/>
      <c r="AH49" s="50"/>
      <c r="AI49" s="50"/>
      <c r="AJ49" s="50"/>
      <c r="AK49" s="50"/>
      <c r="AL49" s="50"/>
      <c r="AM49" s="50"/>
      <c r="AN49" s="50"/>
      <c r="AO49" s="51"/>
      <c r="AP49" s="35"/>
      <c r="AQ49" s="36"/>
    </row>
    <row r="50" spans="2:43">
      <c r="B50" s="22"/>
      <c r="C50" s="25"/>
      <c r="D50" s="52"/>
      <c r="E50" s="25"/>
      <c r="F50" s="25"/>
      <c r="G50" s="25"/>
      <c r="H50" s="25"/>
      <c r="I50" s="25"/>
      <c r="J50" s="25"/>
      <c r="K50" s="25"/>
      <c r="L50" s="25"/>
      <c r="M50" s="25"/>
      <c r="N50" s="25"/>
      <c r="O50" s="25"/>
      <c r="P50" s="25"/>
      <c r="Q50" s="25"/>
      <c r="R50" s="25"/>
      <c r="S50" s="25"/>
      <c r="T50" s="25"/>
      <c r="U50" s="25"/>
      <c r="V50" s="25"/>
      <c r="W50" s="25"/>
      <c r="X50" s="25"/>
      <c r="Y50" s="25"/>
      <c r="Z50" s="53"/>
      <c r="AA50" s="25"/>
      <c r="AB50" s="25"/>
      <c r="AC50" s="52"/>
      <c r="AD50" s="25"/>
      <c r="AE50" s="25"/>
      <c r="AF50" s="25"/>
      <c r="AG50" s="25"/>
      <c r="AH50" s="25"/>
      <c r="AI50" s="25"/>
      <c r="AJ50" s="25"/>
      <c r="AK50" s="25"/>
      <c r="AL50" s="25"/>
      <c r="AM50" s="25"/>
      <c r="AN50" s="25"/>
      <c r="AO50" s="53"/>
      <c r="AP50" s="25"/>
      <c r="AQ50" s="23"/>
    </row>
    <row r="51" spans="2:43">
      <c r="B51" s="22"/>
      <c r="C51" s="25"/>
      <c r="D51" s="52"/>
      <c r="E51" s="25"/>
      <c r="F51" s="25"/>
      <c r="G51" s="25"/>
      <c r="H51" s="25"/>
      <c r="I51" s="25"/>
      <c r="J51" s="25"/>
      <c r="K51" s="25"/>
      <c r="L51" s="25"/>
      <c r="M51" s="25"/>
      <c r="N51" s="25"/>
      <c r="O51" s="25"/>
      <c r="P51" s="25"/>
      <c r="Q51" s="25"/>
      <c r="R51" s="25"/>
      <c r="S51" s="25"/>
      <c r="T51" s="25"/>
      <c r="U51" s="25"/>
      <c r="V51" s="25"/>
      <c r="W51" s="25"/>
      <c r="X51" s="25"/>
      <c r="Y51" s="25"/>
      <c r="Z51" s="53"/>
      <c r="AA51" s="25"/>
      <c r="AB51" s="25"/>
      <c r="AC51" s="52"/>
      <c r="AD51" s="25"/>
      <c r="AE51" s="25"/>
      <c r="AF51" s="25"/>
      <c r="AG51" s="25"/>
      <c r="AH51" s="25"/>
      <c r="AI51" s="25"/>
      <c r="AJ51" s="25"/>
      <c r="AK51" s="25"/>
      <c r="AL51" s="25"/>
      <c r="AM51" s="25"/>
      <c r="AN51" s="25"/>
      <c r="AO51" s="53"/>
      <c r="AP51" s="25"/>
      <c r="AQ51" s="23"/>
    </row>
    <row r="52" spans="2:43">
      <c r="B52" s="22"/>
      <c r="C52" s="25"/>
      <c r="D52" s="52"/>
      <c r="E52" s="25"/>
      <c r="F52" s="25"/>
      <c r="G52" s="25"/>
      <c r="H52" s="25"/>
      <c r="I52" s="25"/>
      <c r="J52" s="25"/>
      <c r="K52" s="25"/>
      <c r="L52" s="25"/>
      <c r="M52" s="25"/>
      <c r="N52" s="25"/>
      <c r="O52" s="25"/>
      <c r="P52" s="25"/>
      <c r="Q52" s="25"/>
      <c r="R52" s="25"/>
      <c r="S52" s="25"/>
      <c r="T52" s="25"/>
      <c r="U52" s="25"/>
      <c r="V52" s="25"/>
      <c r="W52" s="25"/>
      <c r="X52" s="25"/>
      <c r="Y52" s="25"/>
      <c r="Z52" s="53"/>
      <c r="AA52" s="25"/>
      <c r="AB52" s="25"/>
      <c r="AC52" s="52"/>
      <c r="AD52" s="25"/>
      <c r="AE52" s="25"/>
      <c r="AF52" s="25"/>
      <c r="AG52" s="25"/>
      <c r="AH52" s="25"/>
      <c r="AI52" s="25"/>
      <c r="AJ52" s="25"/>
      <c r="AK52" s="25"/>
      <c r="AL52" s="25"/>
      <c r="AM52" s="25"/>
      <c r="AN52" s="25"/>
      <c r="AO52" s="53"/>
      <c r="AP52" s="25"/>
      <c r="AQ52" s="23"/>
    </row>
    <row r="53" spans="2:43">
      <c r="B53" s="22"/>
      <c r="C53" s="25"/>
      <c r="D53" s="52"/>
      <c r="E53" s="25"/>
      <c r="F53" s="25"/>
      <c r="G53" s="25"/>
      <c r="H53" s="25"/>
      <c r="I53" s="25"/>
      <c r="J53" s="25"/>
      <c r="K53" s="25"/>
      <c r="L53" s="25"/>
      <c r="M53" s="25"/>
      <c r="N53" s="25"/>
      <c r="O53" s="25"/>
      <c r="P53" s="25"/>
      <c r="Q53" s="25"/>
      <c r="R53" s="25"/>
      <c r="S53" s="25"/>
      <c r="T53" s="25"/>
      <c r="U53" s="25"/>
      <c r="V53" s="25"/>
      <c r="W53" s="25"/>
      <c r="X53" s="25"/>
      <c r="Y53" s="25"/>
      <c r="Z53" s="53"/>
      <c r="AA53" s="25"/>
      <c r="AB53" s="25"/>
      <c r="AC53" s="52"/>
      <c r="AD53" s="25"/>
      <c r="AE53" s="25"/>
      <c r="AF53" s="25"/>
      <c r="AG53" s="25"/>
      <c r="AH53" s="25"/>
      <c r="AI53" s="25"/>
      <c r="AJ53" s="25"/>
      <c r="AK53" s="25"/>
      <c r="AL53" s="25"/>
      <c r="AM53" s="25"/>
      <c r="AN53" s="25"/>
      <c r="AO53" s="53"/>
      <c r="AP53" s="25"/>
      <c r="AQ53" s="23"/>
    </row>
    <row r="54" spans="2:43">
      <c r="B54" s="22"/>
      <c r="C54" s="25"/>
      <c r="D54" s="52"/>
      <c r="E54" s="25"/>
      <c r="F54" s="25"/>
      <c r="G54" s="25"/>
      <c r="H54" s="25"/>
      <c r="I54" s="25"/>
      <c r="J54" s="25"/>
      <c r="K54" s="25"/>
      <c r="L54" s="25"/>
      <c r="M54" s="25"/>
      <c r="N54" s="25"/>
      <c r="O54" s="25"/>
      <c r="P54" s="25"/>
      <c r="Q54" s="25"/>
      <c r="R54" s="25"/>
      <c r="S54" s="25"/>
      <c r="T54" s="25"/>
      <c r="U54" s="25"/>
      <c r="V54" s="25"/>
      <c r="W54" s="25"/>
      <c r="X54" s="25"/>
      <c r="Y54" s="25"/>
      <c r="Z54" s="53"/>
      <c r="AA54" s="25"/>
      <c r="AB54" s="25"/>
      <c r="AC54" s="52"/>
      <c r="AD54" s="25"/>
      <c r="AE54" s="25"/>
      <c r="AF54" s="25"/>
      <c r="AG54" s="25"/>
      <c r="AH54" s="25"/>
      <c r="AI54" s="25"/>
      <c r="AJ54" s="25"/>
      <c r="AK54" s="25"/>
      <c r="AL54" s="25"/>
      <c r="AM54" s="25"/>
      <c r="AN54" s="25"/>
      <c r="AO54" s="53"/>
      <c r="AP54" s="25"/>
      <c r="AQ54" s="23"/>
    </row>
    <row r="55" spans="2:43">
      <c r="B55" s="22"/>
      <c r="C55" s="25"/>
      <c r="D55" s="52"/>
      <c r="E55" s="25"/>
      <c r="F55" s="25"/>
      <c r="G55" s="25"/>
      <c r="H55" s="25"/>
      <c r="I55" s="25"/>
      <c r="J55" s="25"/>
      <c r="K55" s="25"/>
      <c r="L55" s="25"/>
      <c r="M55" s="25"/>
      <c r="N55" s="25"/>
      <c r="O55" s="25"/>
      <c r="P55" s="25"/>
      <c r="Q55" s="25"/>
      <c r="R55" s="25"/>
      <c r="S55" s="25"/>
      <c r="T55" s="25"/>
      <c r="U55" s="25"/>
      <c r="V55" s="25"/>
      <c r="W55" s="25"/>
      <c r="X55" s="25"/>
      <c r="Y55" s="25"/>
      <c r="Z55" s="53"/>
      <c r="AA55" s="25"/>
      <c r="AB55" s="25"/>
      <c r="AC55" s="52"/>
      <c r="AD55" s="25"/>
      <c r="AE55" s="25"/>
      <c r="AF55" s="25"/>
      <c r="AG55" s="25"/>
      <c r="AH55" s="25"/>
      <c r="AI55" s="25"/>
      <c r="AJ55" s="25"/>
      <c r="AK55" s="25"/>
      <c r="AL55" s="25"/>
      <c r="AM55" s="25"/>
      <c r="AN55" s="25"/>
      <c r="AO55" s="53"/>
      <c r="AP55" s="25"/>
      <c r="AQ55" s="23"/>
    </row>
    <row r="56" spans="2:43">
      <c r="B56" s="22"/>
      <c r="C56" s="25"/>
      <c r="D56" s="52"/>
      <c r="E56" s="25"/>
      <c r="F56" s="25"/>
      <c r="G56" s="25"/>
      <c r="H56" s="25"/>
      <c r="I56" s="25"/>
      <c r="J56" s="25"/>
      <c r="K56" s="25"/>
      <c r="L56" s="25"/>
      <c r="M56" s="25"/>
      <c r="N56" s="25"/>
      <c r="O56" s="25"/>
      <c r="P56" s="25"/>
      <c r="Q56" s="25"/>
      <c r="R56" s="25"/>
      <c r="S56" s="25"/>
      <c r="T56" s="25"/>
      <c r="U56" s="25"/>
      <c r="V56" s="25"/>
      <c r="W56" s="25"/>
      <c r="X56" s="25"/>
      <c r="Y56" s="25"/>
      <c r="Z56" s="53"/>
      <c r="AA56" s="25"/>
      <c r="AB56" s="25"/>
      <c r="AC56" s="52"/>
      <c r="AD56" s="25"/>
      <c r="AE56" s="25"/>
      <c r="AF56" s="25"/>
      <c r="AG56" s="25"/>
      <c r="AH56" s="25"/>
      <c r="AI56" s="25"/>
      <c r="AJ56" s="25"/>
      <c r="AK56" s="25"/>
      <c r="AL56" s="25"/>
      <c r="AM56" s="25"/>
      <c r="AN56" s="25"/>
      <c r="AO56" s="53"/>
      <c r="AP56" s="25"/>
      <c r="AQ56" s="23"/>
    </row>
    <row r="57" spans="2:43">
      <c r="B57" s="22"/>
      <c r="C57" s="25"/>
      <c r="D57" s="52"/>
      <c r="E57" s="25"/>
      <c r="F57" s="25"/>
      <c r="G57" s="25"/>
      <c r="H57" s="25"/>
      <c r="I57" s="25"/>
      <c r="J57" s="25"/>
      <c r="K57" s="25"/>
      <c r="L57" s="25"/>
      <c r="M57" s="25"/>
      <c r="N57" s="25"/>
      <c r="O57" s="25"/>
      <c r="P57" s="25"/>
      <c r="Q57" s="25"/>
      <c r="R57" s="25"/>
      <c r="S57" s="25"/>
      <c r="T57" s="25"/>
      <c r="U57" s="25"/>
      <c r="V57" s="25"/>
      <c r="W57" s="25"/>
      <c r="X57" s="25"/>
      <c r="Y57" s="25"/>
      <c r="Z57" s="53"/>
      <c r="AA57" s="25"/>
      <c r="AB57" s="25"/>
      <c r="AC57" s="52"/>
      <c r="AD57" s="25"/>
      <c r="AE57" s="25"/>
      <c r="AF57" s="25"/>
      <c r="AG57" s="25"/>
      <c r="AH57" s="25"/>
      <c r="AI57" s="25"/>
      <c r="AJ57" s="25"/>
      <c r="AK57" s="25"/>
      <c r="AL57" s="25"/>
      <c r="AM57" s="25"/>
      <c r="AN57" s="25"/>
      <c r="AO57" s="53"/>
      <c r="AP57" s="25"/>
      <c r="AQ57" s="23"/>
    </row>
    <row r="58" spans="2:43" s="1" customFormat="1" ht="15">
      <c r="B58" s="34"/>
      <c r="C58" s="35"/>
      <c r="D58" s="54" t="s">
        <v>58</v>
      </c>
      <c r="E58" s="55"/>
      <c r="F58" s="55"/>
      <c r="G58" s="55"/>
      <c r="H58" s="55"/>
      <c r="I58" s="55"/>
      <c r="J58" s="55"/>
      <c r="K58" s="55"/>
      <c r="L58" s="55"/>
      <c r="M58" s="55"/>
      <c r="N58" s="55"/>
      <c r="O58" s="55"/>
      <c r="P58" s="55"/>
      <c r="Q58" s="55"/>
      <c r="R58" s="56" t="s">
        <v>59</v>
      </c>
      <c r="S58" s="55"/>
      <c r="T58" s="55"/>
      <c r="U58" s="55"/>
      <c r="V58" s="55"/>
      <c r="W58" s="55"/>
      <c r="X58" s="55"/>
      <c r="Y58" s="55"/>
      <c r="Z58" s="57"/>
      <c r="AA58" s="35"/>
      <c r="AB58" s="35"/>
      <c r="AC58" s="54" t="s">
        <v>58</v>
      </c>
      <c r="AD58" s="55"/>
      <c r="AE58" s="55"/>
      <c r="AF58" s="55"/>
      <c r="AG58" s="55"/>
      <c r="AH58" s="55"/>
      <c r="AI58" s="55"/>
      <c r="AJ58" s="55"/>
      <c r="AK58" s="55"/>
      <c r="AL58" s="55"/>
      <c r="AM58" s="56" t="s">
        <v>59</v>
      </c>
      <c r="AN58" s="55"/>
      <c r="AO58" s="57"/>
      <c r="AP58" s="35"/>
      <c r="AQ58" s="36"/>
    </row>
    <row r="59" spans="2:43">
      <c r="B59" s="22"/>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3"/>
    </row>
    <row r="60" spans="2:43" s="1" customFormat="1" ht="15">
      <c r="B60" s="34"/>
      <c r="C60" s="35"/>
      <c r="D60" s="49" t="s">
        <v>60</v>
      </c>
      <c r="E60" s="50"/>
      <c r="F60" s="50"/>
      <c r="G60" s="50"/>
      <c r="H60" s="50"/>
      <c r="I60" s="50"/>
      <c r="J60" s="50"/>
      <c r="K60" s="50"/>
      <c r="L60" s="50"/>
      <c r="M60" s="50"/>
      <c r="N60" s="50"/>
      <c r="O60" s="50"/>
      <c r="P60" s="50"/>
      <c r="Q60" s="50"/>
      <c r="R60" s="50"/>
      <c r="S60" s="50"/>
      <c r="T60" s="50"/>
      <c r="U60" s="50"/>
      <c r="V60" s="50"/>
      <c r="W60" s="50"/>
      <c r="X60" s="50"/>
      <c r="Y60" s="50"/>
      <c r="Z60" s="51"/>
      <c r="AA60" s="35"/>
      <c r="AB60" s="35"/>
      <c r="AC60" s="49" t="s">
        <v>61</v>
      </c>
      <c r="AD60" s="50"/>
      <c r="AE60" s="50"/>
      <c r="AF60" s="50"/>
      <c r="AG60" s="50"/>
      <c r="AH60" s="50"/>
      <c r="AI60" s="50"/>
      <c r="AJ60" s="50"/>
      <c r="AK60" s="50"/>
      <c r="AL60" s="50"/>
      <c r="AM60" s="50"/>
      <c r="AN60" s="50"/>
      <c r="AO60" s="51"/>
      <c r="AP60" s="35"/>
      <c r="AQ60" s="36"/>
    </row>
    <row r="61" spans="2:43">
      <c r="B61" s="22"/>
      <c r="C61" s="25"/>
      <c r="D61" s="52"/>
      <c r="E61" s="25"/>
      <c r="F61" s="25"/>
      <c r="G61" s="25"/>
      <c r="H61" s="25"/>
      <c r="I61" s="25"/>
      <c r="J61" s="25"/>
      <c r="K61" s="25"/>
      <c r="L61" s="25"/>
      <c r="M61" s="25"/>
      <c r="N61" s="25"/>
      <c r="O61" s="25"/>
      <c r="P61" s="25"/>
      <c r="Q61" s="25"/>
      <c r="R61" s="25"/>
      <c r="S61" s="25"/>
      <c r="T61" s="25"/>
      <c r="U61" s="25"/>
      <c r="V61" s="25"/>
      <c r="W61" s="25"/>
      <c r="X61" s="25"/>
      <c r="Y61" s="25"/>
      <c r="Z61" s="53"/>
      <c r="AA61" s="25"/>
      <c r="AB61" s="25"/>
      <c r="AC61" s="52"/>
      <c r="AD61" s="25"/>
      <c r="AE61" s="25"/>
      <c r="AF61" s="25"/>
      <c r="AG61" s="25"/>
      <c r="AH61" s="25"/>
      <c r="AI61" s="25"/>
      <c r="AJ61" s="25"/>
      <c r="AK61" s="25"/>
      <c r="AL61" s="25"/>
      <c r="AM61" s="25"/>
      <c r="AN61" s="25"/>
      <c r="AO61" s="53"/>
      <c r="AP61" s="25"/>
      <c r="AQ61" s="23"/>
    </row>
    <row r="62" spans="2:43">
      <c r="B62" s="22"/>
      <c r="C62" s="25"/>
      <c r="D62" s="52"/>
      <c r="E62" s="25"/>
      <c r="F62" s="25"/>
      <c r="G62" s="25"/>
      <c r="H62" s="25"/>
      <c r="I62" s="25"/>
      <c r="J62" s="25"/>
      <c r="K62" s="25"/>
      <c r="L62" s="25"/>
      <c r="M62" s="25"/>
      <c r="N62" s="25"/>
      <c r="O62" s="25"/>
      <c r="P62" s="25"/>
      <c r="Q62" s="25"/>
      <c r="R62" s="25"/>
      <c r="S62" s="25"/>
      <c r="T62" s="25"/>
      <c r="U62" s="25"/>
      <c r="V62" s="25"/>
      <c r="W62" s="25"/>
      <c r="X62" s="25"/>
      <c r="Y62" s="25"/>
      <c r="Z62" s="53"/>
      <c r="AA62" s="25"/>
      <c r="AB62" s="25"/>
      <c r="AC62" s="52"/>
      <c r="AD62" s="25"/>
      <c r="AE62" s="25"/>
      <c r="AF62" s="25"/>
      <c r="AG62" s="25"/>
      <c r="AH62" s="25"/>
      <c r="AI62" s="25"/>
      <c r="AJ62" s="25"/>
      <c r="AK62" s="25"/>
      <c r="AL62" s="25"/>
      <c r="AM62" s="25"/>
      <c r="AN62" s="25"/>
      <c r="AO62" s="53"/>
      <c r="AP62" s="25"/>
      <c r="AQ62" s="23"/>
    </row>
    <row r="63" spans="2:43">
      <c r="B63" s="22"/>
      <c r="C63" s="25"/>
      <c r="D63" s="52"/>
      <c r="E63" s="25"/>
      <c r="F63" s="25"/>
      <c r="G63" s="25"/>
      <c r="H63" s="25"/>
      <c r="I63" s="25"/>
      <c r="J63" s="25"/>
      <c r="K63" s="25"/>
      <c r="L63" s="25"/>
      <c r="M63" s="25"/>
      <c r="N63" s="25"/>
      <c r="O63" s="25"/>
      <c r="P63" s="25"/>
      <c r="Q63" s="25"/>
      <c r="R63" s="25"/>
      <c r="S63" s="25"/>
      <c r="T63" s="25"/>
      <c r="U63" s="25"/>
      <c r="V63" s="25"/>
      <c r="W63" s="25"/>
      <c r="X63" s="25"/>
      <c r="Y63" s="25"/>
      <c r="Z63" s="53"/>
      <c r="AA63" s="25"/>
      <c r="AB63" s="25"/>
      <c r="AC63" s="52"/>
      <c r="AD63" s="25"/>
      <c r="AE63" s="25"/>
      <c r="AF63" s="25"/>
      <c r="AG63" s="25"/>
      <c r="AH63" s="25"/>
      <c r="AI63" s="25"/>
      <c r="AJ63" s="25"/>
      <c r="AK63" s="25"/>
      <c r="AL63" s="25"/>
      <c r="AM63" s="25"/>
      <c r="AN63" s="25"/>
      <c r="AO63" s="53"/>
      <c r="AP63" s="25"/>
      <c r="AQ63" s="23"/>
    </row>
    <row r="64" spans="2:43">
      <c r="B64" s="22"/>
      <c r="C64" s="25"/>
      <c r="D64" s="52"/>
      <c r="E64" s="25"/>
      <c r="F64" s="25"/>
      <c r="G64" s="25"/>
      <c r="H64" s="25"/>
      <c r="I64" s="25"/>
      <c r="J64" s="25"/>
      <c r="K64" s="25"/>
      <c r="L64" s="25"/>
      <c r="M64" s="25"/>
      <c r="N64" s="25"/>
      <c r="O64" s="25"/>
      <c r="P64" s="25"/>
      <c r="Q64" s="25"/>
      <c r="R64" s="25"/>
      <c r="S64" s="25"/>
      <c r="T64" s="25"/>
      <c r="U64" s="25"/>
      <c r="V64" s="25"/>
      <c r="W64" s="25"/>
      <c r="X64" s="25"/>
      <c r="Y64" s="25"/>
      <c r="Z64" s="53"/>
      <c r="AA64" s="25"/>
      <c r="AB64" s="25"/>
      <c r="AC64" s="52"/>
      <c r="AD64" s="25"/>
      <c r="AE64" s="25"/>
      <c r="AF64" s="25"/>
      <c r="AG64" s="25"/>
      <c r="AH64" s="25"/>
      <c r="AI64" s="25"/>
      <c r="AJ64" s="25"/>
      <c r="AK64" s="25"/>
      <c r="AL64" s="25"/>
      <c r="AM64" s="25"/>
      <c r="AN64" s="25"/>
      <c r="AO64" s="53"/>
      <c r="AP64" s="25"/>
      <c r="AQ64" s="23"/>
    </row>
    <row r="65" spans="2:43">
      <c r="B65" s="22"/>
      <c r="C65" s="25"/>
      <c r="D65" s="52"/>
      <c r="E65" s="25"/>
      <c r="F65" s="25"/>
      <c r="G65" s="25"/>
      <c r="H65" s="25"/>
      <c r="I65" s="25"/>
      <c r="J65" s="25"/>
      <c r="K65" s="25"/>
      <c r="L65" s="25"/>
      <c r="M65" s="25"/>
      <c r="N65" s="25"/>
      <c r="O65" s="25"/>
      <c r="P65" s="25"/>
      <c r="Q65" s="25"/>
      <c r="R65" s="25"/>
      <c r="S65" s="25"/>
      <c r="T65" s="25"/>
      <c r="U65" s="25"/>
      <c r="V65" s="25"/>
      <c r="W65" s="25"/>
      <c r="X65" s="25"/>
      <c r="Y65" s="25"/>
      <c r="Z65" s="53"/>
      <c r="AA65" s="25"/>
      <c r="AB65" s="25"/>
      <c r="AC65" s="52"/>
      <c r="AD65" s="25"/>
      <c r="AE65" s="25"/>
      <c r="AF65" s="25"/>
      <c r="AG65" s="25"/>
      <c r="AH65" s="25"/>
      <c r="AI65" s="25"/>
      <c r="AJ65" s="25"/>
      <c r="AK65" s="25"/>
      <c r="AL65" s="25"/>
      <c r="AM65" s="25"/>
      <c r="AN65" s="25"/>
      <c r="AO65" s="53"/>
      <c r="AP65" s="25"/>
      <c r="AQ65" s="23"/>
    </row>
    <row r="66" spans="2:43">
      <c r="B66" s="22"/>
      <c r="C66" s="25"/>
      <c r="D66" s="52"/>
      <c r="E66" s="25"/>
      <c r="F66" s="25"/>
      <c r="G66" s="25"/>
      <c r="H66" s="25"/>
      <c r="I66" s="25"/>
      <c r="J66" s="25"/>
      <c r="K66" s="25"/>
      <c r="L66" s="25"/>
      <c r="M66" s="25"/>
      <c r="N66" s="25"/>
      <c r="O66" s="25"/>
      <c r="P66" s="25"/>
      <c r="Q66" s="25"/>
      <c r="R66" s="25"/>
      <c r="S66" s="25"/>
      <c r="T66" s="25"/>
      <c r="U66" s="25"/>
      <c r="V66" s="25"/>
      <c r="W66" s="25"/>
      <c r="X66" s="25"/>
      <c r="Y66" s="25"/>
      <c r="Z66" s="53"/>
      <c r="AA66" s="25"/>
      <c r="AB66" s="25"/>
      <c r="AC66" s="52"/>
      <c r="AD66" s="25"/>
      <c r="AE66" s="25"/>
      <c r="AF66" s="25"/>
      <c r="AG66" s="25"/>
      <c r="AH66" s="25"/>
      <c r="AI66" s="25"/>
      <c r="AJ66" s="25"/>
      <c r="AK66" s="25"/>
      <c r="AL66" s="25"/>
      <c r="AM66" s="25"/>
      <c r="AN66" s="25"/>
      <c r="AO66" s="53"/>
      <c r="AP66" s="25"/>
      <c r="AQ66" s="23"/>
    </row>
    <row r="67" spans="2:43">
      <c r="B67" s="22"/>
      <c r="C67" s="25"/>
      <c r="D67" s="52"/>
      <c r="E67" s="25"/>
      <c r="F67" s="25"/>
      <c r="G67" s="25"/>
      <c r="H67" s="25"/>
      <c r="I67" s="25"/>
      <c r="J67" s="25"/>
      <c r="K67" s="25"/>
      <c r="L67" s="25"/>
      <c r="M67" s="25"/>
      <c r="N67" s="25"/>
      <c r="O67" s="25"/>
      <c r="P67" s="25"/>
      <c r="Q67" s="25"/>
      <c r="R67" s="25"/>
      <c r="S67" s="25"/>
      <c r="T67" s="25"/>
      <c r="U67" s="25"/>
      <c r="V67" s="25"/>
      <c r="W67" s="25"/>
      <c r="X67" s="25"/>
      <c r="Y67" s="25"/>
      <c r="Z67" s="53"/>
      <c r="AA67" s="25"/>
      <c r="AB67" s="25"/>
      <c r="AC67" s="52"/>
      <c r="AD67" s="25"/>
      <c r="AE67" s="25"/>
      <c r="AF67" s="25"/>
      <c r="AG67" s="25"/>
      <c r="AH67" s="25"/>
      <c r="AI67" s="25"/>
      <c r="AJ67" s="25"/>
      <c r="AK67" s="25"/>
      <c r="AL67" s="25"/>
      <c r="AM67" s="25"/>
      <c r="AN67" s="25"/>
      <c r="AO67" s="53"/>
      <c r="AP67" s="25"/>
      <c r="AQ67" s="23"/>
    </row>
    <row r="68" spans="2:43">
      <c r="B68" s="22"/>
      <c r="C68" s="25"/>
      <c r="D68" s="52"/>
      <c r="E68" s="25"/>
      <c r="F68" s="25"/>
      <c r="G68" s="25"/>
      <c r="H68" s="25"/>
      <c r="I68" s="25"/>
      <c r="J68" s="25"/>
      <c r="K68" s="25"/>
      <c r="L68" s="25"/>
      <c r="M68" s="25"/>
      <c r="N68" s="25"/>
      <c r="O68" s="25"/>
      <c r="P68" s="25"/>
      <c r="Q68" s="25"/>
      <c r="R68" s="25"/>
      <c r="S68" s="25"/>
      <c r="T68" s="25"/>
      <c r="U68" s="25"/>
      <c r="V68" s="25"/>
      <c r="W68" s="25"/>
      <c r="X68" s="25"/>
      <c r="Y68" s="25"/>
      <c r="Z68" s="53"/>
      <c r="AA68" s="25"/>
      <c r="AB68" s="25"/>
      <c r="AC68" s="52"/>
      <c r="AD68" s="25"/>
      <c r="AE68" s="25"/>
      <c r="AF68" s="25"/>
      <c r="AG68" s="25"/>
      <c r="AH68" s="25"/>
      <c r="AI68" s="25"/>
      <c r="AJ68" s="25"/>
      <c r="AK68" s="25"/>
      <c r="AL68" s="25"/>
      <c r="AM68" s="25"/>
      <c r="AN68" s="25"/>
      <c r="AO68" s="53"/>
      <c r="AP68" s="25"/>
      <c r="AQ68" s="23"/>
    </row>
    <row r="69" spans="2:43" s="1" customFormat="1" ht="15">
      <c r="B69" s="34"/>
      <c r="C69" s="35"/>
      <c r="D69" s="54" t="s">
        <v>58</v>
      </c>
      <c r="E69" s="55"/>
      <c r="F69" s="55"/>
      <c r="G69" s="55"/>
      <c r="H69" s="55"/>
      <c r="I69" s="55"/>
      <c r="J69" s="55"/>
      <c r="K69" s="55"/>
      <c r="L69" s="55"/>
      <c r="M69" s="55"/>
      <c r="N69" s="55"/>
      <c r="O69" s="55"/>
      <c r="P69" s="55"/>
      <c r="Q69" s="55"/>
      <c r="R69" s="56" t="s">
        <v>59</v>
      </c>
      <c r="S69" s="55"/>
      <c r="T69" s="55"/>
      <c r="U69" s="55"/>
      <c r="V69" s="55"/>
      <c r="W69" s="55"/>
      <c r="X69" s="55"/>
      <c r="Y69" s="55"/>
      <c r="Z69" s="57"/>
      <c r="AA69" s="35"/>
      <c r="AB69" s="35"/>
      <c r="AC69" s="54" t="s">
        <v>58</v>
      </c>
      <c r="AD69" s="55"/>
      <c r="AE69" s="55"/>
      <c r="AF69" s="55"/>
      <c r="AG69" s="55"/>
      <c r="AH69" s="55"/>
      <c r="AI69" s="55"/>
      <c r="AJ69" s="55"/>
      <c r="AK69" s="55"/>
      <c r="AL69" s="55"/>
      <c r="AM69" s="56" t="s">
        <v>59</v>
      </c>
      <c r="AN69" s="55"/>
      <c r="AO69" s="57"/>
      <c r="AP69" s="35"/>
      <c r="AQ69" s="36"/>
    </row>
    <row r="70" spans="2:43" s="1" customFormat="1" ht="6.95" customHeight="1">
      <c r="B70" s="34"/>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6"/>
    </row>
    <row r="71" spans="2:43" s="1" customFormat="1" ht="6.95" customHeight="1">
      <c r="B71" s="58"/>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60"/>
    </row>
    <row r="75" spans="2:43" s="1" customFormat="1" ht="6.95" customHeight="1">
      <c r="B75" s="61"/>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3"/>
    </row>
    <row r="76" spans="2:43" s="1" customFormat="1" ht="36.950000000000003" customHeight="1">
      <c r="B76" s="34"/>
      <c r="C76" s="203" t="s">
        <v>62</v>
      </c>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36"/>
    </row>
    <row r="77" spans="2:43" s="3" customFormat="1" ht="14.45" customHeight="1">
      <c r="B77" s="64"/>
      <c r="C77" s="29" t="s">
        <v>15</v>
      </c>
      <c r="D77" s="65"/>
      <c r="E77" s="65"/>
      <c r="F77" s="65"/>
      <c r="G77" s="65"/>
      <c r="H77" s="65"/>
      <c r="I77" s="65"/>
      <c r="J77" s="65"/>
      <c r="K77" s="65"/>
      <c r="L77" s="65" t="str">
        <f>K5</f>
        <v>F2019-01</v>
      </c>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6"/>
    </row>
    <row r="78" spans="2:43" s="4" customFormat="1" ht="36.950000000000003" customHeight="1">
      <c r="B78" s="67"/>
      <c r="C78" s="68" t="s">
        <v>18</v>
      </c>
      <c r="D78" s="69"/>
      <c r="E78" s="69"/>
      <c r="F78" s="69"/>
      <c r="G78" s="69"/>
      <c r="H78" s="69"/>
      <c r="I78" s="69"/>
      <c r="J78" s="69"/>
      <c r="K78" s="69"/>
      <c r="L78" s="205" t="str">
        <f>K6</f>
        <v>Revitalizácia predpolia radnice v Kežmarku - vodný prvok</v>
      </c>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206"/>
      <c r="AN78" s="206"/>
      <c r="AO78" s="206"/>
      <c r="AP78" s="69"/>
      <c r="AQ78" s="70"/>
    </row>
    <row r="79" spans="2:43" s="1" customFormat="1" ht="6.95" customHeight="1">
      <c r="B79" s="34"/>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6"/>
    </row>
    <row r="80" spans="2:43" s="1" customFormat="1" ht="15">
      <c r="B80" s="34"/>
      <c r="C80" s="29" t="s">
        <v>23</v>
      </c>
      <c r="D80" s="35"/>
      <c r="E80" s="35"/>
      <c r="F80" s="35"/>
      <c r="G80" s="35"/>
      <c r="H80" s="35"/>
      <c r="I80" s="35"/>
      <c r="J80" s="35"/>
      <c r="K80" s="35"/>
      <c r="L80" s="71" t="str">
        <f>IF(K8="","",K8)</f>
        <v>Kežmarok, parc.č. KN-C 3221/1, 3221/2</v>
      </c>
      <c r="M80" s="35"/>
      <c r="N80" s="35"/>
      <c r="O80" s="35"/>
      <c r="P80" s="35"/>
      <c r="Q80" s="35"/>
      <c r="R80" s="35"/>
      <c r="S80" s="35"/>
      <c r="T80" s="35"/>
      <c r="U80" s="35"/>
      <c r="V80" s="35"/>
      <c r="W80" s="35"/>
      <c r="X80" s="35"/>
      <c r="Y80" s="35"/>
      <c r="Z80" s="35"/>
      <c r="AA80" s="35"/>
      <c r="AB80" s="35"/>
      <c r="AC80" s="35"/>
      <c r="AD80" s="35"/>
      <c r="AE80" s="35"/>
      <c r="AF80" s="35"/>
      <c r="AG80" s="35"/>
      <c r="AH80" s="35"/>
      <c r="AI80" s="29" t="s">
        <v>25</v>
      </c>
      <c r="AJ80" s="35"/>
      <c r="AK80" s="35"/>
      <c r="AL80" s="35"/>
      <c r="AM80" s="72" t="str">
        <f>IF(AN8= "","",AN8)</f>
        <v>26. 2. 2019</v>
      </c>
      <c r="AN80" s="35"/>
      <c r="AO80" s="35"/>
      <c r="AP80" s="35"/>
      <c r="AQ80" s="36"/>
    </row>
    <row r="81" spans="1:76" s="1" customFormat="1" ht="6.95" customHeight="1">
      <c r="B81" s="34"/>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6"/>
    </row>
    <row r="82" spans="1:76" s="1" customFormat="1" ht="15">
      <c r="B82" s="34"/>
      <c r="C82" s="29" t="s">
        <v>27</v>
      </c>
      <c r="D82" s="35"/>
      <c r="E82" s="35"/>
      <c r="F82" s="35"/>
      <c r="G82" s="35"/>
      <c r="H82" s="35"/>
      <c r="I82" s="35"/>
      <c r="J82" s="35"/>
      <c r="K82" s="35"/>
      <c r="L82" s="65" t="str">
        <f>IF(E11= "","",E11)</f>
        <v>Mesto Kežmarok</v>
      </c>
      <c r="M82" s="35"/>
      <c r="N82" s="35"/>
      <c r="O82" s="35"/>
      <c r="P82" s="35"/>
      <c r="Q82" s="35"/>
      <c r="R82" s="35"/>
      <c r="S82" s="35"/>
      <c r="T82" s="35"/>
      <c r="U82" s="35"/>
      <c r="V82" s="35"/>
      <c r="W82" s="35"/>
      <c r="X82" s="35"/>
      <c r="Y82" s="35"/>
      <c r="Z82" s="35"/>
      <c r="AA82" s="35"/>
      <c r="AB82" s="35"/>
      <c r="AC82" s="35"/>
      <c r="AD82" s="35"/>
      <c r="AE82" s="35"/>
      <c r="AF82" s="35"/>
      <c r="AG82" s="35"/>
      <c r="AH82" s="35"/>
      <c r="AI82" s="29" t="s">
        <v>35</v>
      </c>
      <c r="AJ82" s="35"/>
      <c r="AK82" s="35"/>
      <c r="AL82" s="35"/>
      <c r="AM82" s="193" t="str">
        <f>IF(E17="","",E17)</f>
        <v>Ing. Arch. Jozef Figlár</v>
      </c>
      <c r="AN82" s="193"/>
      <c r="AO82" s="193"/>
      <c r="AP82" s="193"/>
      <c r="AQ82" s="36"/>
      <c r="AS82" s="194" t="s">
        <v>63</v>
      </c>
      <c r="AT82" s="195"/>
      <c r="AU82" s="73"/>
      <c r="AV82" s="73"/>
      <c r="AW82" s="73"/>
      <c r="AX82" s="73"/>
      <c r="AY82" s="73"/>
      <c r="AZ82" s="73"/>
      <c r="BA82" s="73"/>
      <c r="BB82" s="73"/>
      <c r="BC82" s="73"/>
      <c r="BD82" s="74"/>
    </row>
    <row r="83" spans="1:76" s="1" customFormat="1" ht="15">
      <c r="B83" s="34"/>
      <c r="C83" s="29" t="s">
        <v>33</v>
      </c>
      <c r="D83" s="35"/>
      <c r="E83" s="35"/>
      <c r="F83" s="35"/>
      <c r="G83" s="35"/>
      <c r="H83" s="35"/>
      <c r="I83" s="35"/>
      <c r="J83" s="35"/>
      <c r="K83" s="35"/>
      <c r="L83" s="65" t="str">
        <f>IF(E14= "Vyplň údaj","",E14)</f>
        <v/>
      </c>
      <c r="M83" s="35"/>
      <c r="N83" s="35"/>
      <c r="O83" s="35"/>
      <c r="P83" s="35"/>
      <c r="Q83" s="35"/>
      <c r="R83" s="35"/>
      <c r="S83" s="35"/>
      <c r="T83" s="35"/>
      <c r="U83" s="35"/>
      <c r="V83" s="35"/>
      <c r="W83" s="35"/>
      <c r="X83" s="35"/>
      <c r="Y83" s="35"/>
      <c r="Z83" s="35"/>
      <c r="AA83" s="35"/>
      <c r="AB83" s="35"/>
      <c r="AC83" s="35"/>
      <c r="AD83" s="35"/>
      <c r="AE83" s="35"/>
      <c r="AF83" s="35"/>
      <c r="AG83" s="35"/>
      <c r="AH83" s="35"/>
      <c r="AI83" s="29" t="s">
        <v>40</v>
      </c>
      <c r="AJ83" s="35"/>
      <c r="AK83" s="35"/>
      <c r="AL83" s="35"/>
      <c r="AM83" s="193" t="str">
        <f>IF(E20="","",E20)</f>
        <v xml:space="preserve"> </v>
      </c>
      <c r="AN83" s="193"/>
      <c r="AO83" s="193"/>
      <c r="AP83" s="193"/>
      <c r="AQ83" s="36"/>
      <c r="AS83" s="196"/>
      <c r="AT83" s="197"/>
      <c r="AU83" s="75"/>
      <c r="AV83" s="75"/>
      <c r="AW83" s="75"/>
      <c r="AX83" s="75"/>
      <c r="AY83" s="75"/>
      <c r="AZ83" s="75"/>
      <c r="BA83" s="75"/>
      <c r="BB83" s="75"/>
      <c r="BC83" s="75"/>
      <c r="BD83" s="76"/>
    </row>
    <row r="84" spans="1:76" s="1" customFormat="1" ht="10.9" customHeight="1">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6"/>
      <c r="AS84" s="198"/>
      <c r="AT84" s="199"/>
      <c r="AU84" s="35"/>
      <c r="AV84" s="35"/>
      <c r="AW84" s="35"/>
      <c r="AX84" s="35"/>
      <c r="AY84" s="35"/>
      <c r="AZ84" s="35"/>
      <c r="BA84" s="35"/>
      <c r="BB84" s="35"/>
      <c r="BC84" s="35"/>
      <c r="BD84" s="77"/>
    </row>
    <row r="85" spans="1:76" s="1" customFormat="1" ht="29.25" customHeight="1">
      <c r="B85" s="34"/>
      <c r="C85" s="184" t="s">
        <v>64</v>
      </c>
      <c r="D85" s="185"/>
      <c r="E85" s="185"/>
      <c r="F85" s="185"/>
      <c r="G85" s="185"/>
      <c r="H85" s="78"/>
      <c r="I85" s="186" t="s">
        <v>65</v>
      </c>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6" t="s">
        <v>66</v>
      </c>
      <c r="AH85" s="185"/>
      <c r="AI85" s="185"/>
      <c r="AJ85" s="185"/>
      <c r="AK85" s="185"/>
      <c r="AL85" s="185"/>
      <c r="AM85" s="185"/>
      <c r="AN85" s="186" t="s">
        <v>67</v>
      </c>
      <c r="AO85" s="185"/>
      <c r="AP85" s="200"/>
      <c r="AQ85" s="36"/>
      <c r="AS85" s="79" t="s">
        <v>68</v>
      </c>
      <c r="AT85" s="80" t="s">
        <v>69</v>
      </c>
      <c r="AU85" s="80" t="s">
        <v>70</v>
      </c>
      <c r="AV85" s="80" t="s">
        <v>71</v>
      </c>
      <c r="AW85" s="80" t="s">
        <v>72</v>
      </c>
      <c r="AX85" s="80" t="s">
        <v>73</v>
      </c>
      <c r="AY85" s="80" t="s">
        <v>74</v>
      </c>
      <c r="AZ85" s="80" t="s">
        <v>75</v>
      </c>
      <c r="BA85" s="80" t="s">
        <v>76</v>
      </c>
      <c r="BB85" s="80" t="s">
        <v>77</v>
      </c>
      <c r="BC85" s="80" t="s">
        <v>78</v>
      </c>
      <c r="BD85" s="81" t="s">
        <v>79</v>
      </c>
    </row>
    <row r="86" spans="1:76" s="1" customFormat="1" ht="10.9" customHeight="1">
      <c r="B86" s="34"/>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6"/>
      <c r="AS86" s="82"/>
      <c r="AT86" s="50"/>
      <c r="AU86" s="50"/>
      <c r="AV86" s="50"/>
      <c r="AW86" s="50"/>
      <c r="AX86" s="50"/>
      <c r="AY86" s="50"/>
      <c r="AZ86" s="50"/>
      <c r="BA86" s="50"/>
      <c r="BB86" s="50"/>
      <c r="BC86" s="50"/>
      <c r="BD86" s="51"/>
    </row>
    <row r="87" spans="1:76" s="4" customFormat="1" ht="32.450000000000003" customHeight="1">
      <c r="B87" s="67"/>
      <c r="C87" s="83" t="s">
        <v>80</v>
      </c>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188">
        <f>ROUND(SUM(AG88:AG95),2)</f>
        <v>0</v>
      </c>
      <c r="AH87" s="188"/>
      <c r="AI87" s="188"/>
      <c r="AJ87" s="188"/>
      <c r="AK87" s="188"/>
      <c r="AL87" s="188"/>
      <c r="AM87" s="188"/>
      <c r="AN87" s="182">
        <f t="shared" ref="AN87:AN95" si="0">SUM(AG87,AT87)</f>
        <v>0</v>
      </c>
      <c r="AO87" s="182"/>
      <c r="AP87" s="182"/>
      <c r="AQ87" s="70"/>
      <c r="AS87" s="85">
        <f>ROUND(SUM(AS88:AS95),2)</f>
        <v>0</v>
      </c>
      <c r="AT87" s="86">
        <f t="shared" ref="AT87:AT95" si="1">ROUND(SUM(AV87:AW87),2)</f>
        <v>0</v>
      </c>
      <c r="AU87" s="87">
        <f>ROUND(SUM(AU88:AU95),5)</f>
        <v>0</v>
      </c>
      <c r="AV87" s="86">
        <f>ROUND(AZ87*L31,2)</f>
        <v>0</v>
      </c>
      <c r="AW87" s="86">
        <f>ROUND(BA87*L32,2)</f>
        <v>0</v>
      </c>
      <c r="AX87" s="86">
        <f>ROUND(BB87*L31,2)</f>
        <v>0</v>
      </c>
      <c r="AY87" s="86">
        <f>ROUND(BC87*L32,2)</f>
        <v>0</v>
      </c>
      <c r="AZ87" s="86">
        <f>ROUND(SUM(AZ88:AZ95),2)</f>
        <v>0</v>
      </c>
      <c r="BA87" s="86">
        <f>ROUND(SUM(BA88:BA95),2)</f>
        <v>0</v>
      </c>
      <c r="BB87" s="86">
        <f>ROUND(SUM(BB88:BB95),2)</f>
        <v>0</v>
      </c>
      <c r="BC87" s="86">
        <f>ROUND(SUM(BC88:BC95),2)</f>
        <v>0</v>
      </c>
      <c r="BD87" s="88">
        <f>ROUND(SUM(BD88:BD95),2)</f>
        <v>0</v>
      </c>
      <c r="BS87" s="89" t="s">
        <v>81</v>
      </c>
      <c r="BT87" s="89" t="s">
        <v>82</v>
      </c>
      <c r="BU87" s="90" t="s">
        <v>83</v>
      </c>
      <c r="BV87" s="89" t="s">
        <v>84</v>
      </c>
      <c r="BW87" s="89" t="s">
        <v>85</v>
      </c>
      <c r="BX87" s="89" t="s">
        <v>86</v>
      </c>
    </row>
    <row r="88" spans="1:76" s="5" customFormat="1" ht="16.5" customHeight="1">
      <c r="A88" s="91" t="s">
        <v>87</v>
      </c>
      <c r="B88" s="92"/>
      <c r="C88" s="93"/>
      <c r="D88" s="187" t="s">
        <v>88</v>
      </c>
      <c r="E88" s="187"/>
      <c r="F88" s="187"/>
      <c r="G88" s="187"/>
      <c r="H88" s="187"/>
      <c r="I88" s="94"/>
      <c r="J88" s="187" t="s">
        <v>89</v>
      </c>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201">
        <f>'SO 01 - Vodný prvok'!M30</f>
        <v>0</v>
      </c>
      <c r="AH88" s="202"/>
      <c r="AI88" s="202"/>
      <c r="AJ88" s="202"/>
      <c r="AK88" s="202"/>
      <c r="AL88" s="202"/>
      <c r="AM88" s="202"/>
      <c r="AN88" s="201">
        <f t="shared" si="0"/>
        <v>0</v>
      </c>
      <c r="AO88" s="202"/>
      <c r="AP88" s="202"/>
      <c r="AQ88" s="95"/>
      <c r="AS88" s="96">
        <f>'SO 01 - Vodný prvok'!M28</f>
        <v>0</v>
      </c>
      <c r="AT88" s="97">
        <f t="shared" si="1"/>
        <v>0</v>
      </c>
      <c r="AU88" s="98">
        <f>'SO 01 - Vodný prvok'!W124</f>
        <v>0</v>
      </c>
      <c r="AV88" s="97">
        <f>'SO 01 - Vodný prvok'!M32</f>
        <v>0</v>
      </c>
      <c r="AW88" s="97">
        <f>'SO 01 - Vodný prvok'!M33</f>
        <v>0</v>
      </c>
      <c r="AX88" s="97">
        <f>'SO 01 - Vodný prvok'!M34</f>
        <v>0</v>
      </c>
      <c r="AY88" s="97">
        <f>'SO 01 - Vodný prvok'!M35</f>
        <v>0</v>
      </c>
      <c r="AZ88" s="97">
        <f>'SO 01 - Vodný prvok'!H32</f>
        <v>0</v>
      </c>
      <c r="BA88" s="97">
        <f>'SO 01 - Vodný prvok'!H33</f>
        <v>0</v>
      </c>
      <c r="BB88" s="97">
        <f>'SO 01 - Vodný prvok'!H34</f>
        <v>0</v>
      </c>
      <c r="BC88" s="97">
        <f>'SO 01 - Vodný prvok'!H35</f>
        <v>0</v>
      </c>
      <c r="BD88" s="99">
        <f>'SO 01 - Vodný prvok'!H36</f>
        <v>0</v>
      </c>
      <c r="BT88" s="100" t="s">
        <v>90</v>
      </c>
      <c r="BV88" s="100" t="s">
        <v>84</v>
      </c>
      <c r="BW88" s="100" t="s">
        <v>91</v>
      </c>
      <c r="BX88" s="100" t="s">
        <v>85</v>
      </c>
    </row>
    <row r="89" spans="1:76" s="5" customFormat="1" ht="16.5" customHeight="1">
      <c r="A89" s="91" t="s">
        <v>87</v>
      </c>
      <c r="B89" s="92"/>
      <c r="C89" s="93"/>
      <c r="D89" s="187" t="s">
        <v>92</v>
      </c>
      <c r="E89" s="187"/>
      <c r="F89" s="187"/>
      <c r="G89" s="187"/>
      <c r="H89" s="187"/>
      <c r="I89" s="94"/>
      <c r="J89" s="187" t="s">
        <v>93</v>
      </c>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201">
        <f>'SO 02 - Spevnené plochy'!M30</f>
        <v>0</v>
      </c>
      <c r="AH89" s="202"/>
      <c r="AI89" s="202"/>
      <c r="AJ89" s="202"/>
      <c r="AK89" s="202"/>
      <c r="AL89" s="202"/>
      <c r="AM89" s="202"/>
      <c r="AN89" s="201">
        <f t="shared" si="0"/>
        <v>0</v>
      </c>
      <c r="AO89" s="202"/>
      <c r="AP89" s="202"/>
      <c r="AQ89" s="95"/>
      <c r="AS89" s="96">
        <f>'SO 02 - Spevnené plochy'!M28</f>
        <v>0</v>
      </c>
      <c r="AT89" s="97">
        <f t="shared" si="1"/>
        <v>0</v>
      </c>
      <c r="AU89" s="98">
        <f>'SO 02 - Spevnené plochy'!W124</f>
        <v>0</v>
      </c>
      <c r="AV89" s="97">
        <f>'SO 02 - Spevnené plochy'!M32</f>
        <v>0</v>
      </c>
      <c r="AW89" s="97">
        <f>'SO 02 - Spevnené plochy'!M33</f>
        <v>0</v>
      </c>
      <c r="AX89" s="97">
        <f>'SO 02 - Spevnené plochy'!M34</f>
        <v>0</v>
      </c>
      <c r="AY89" s="97">
        <f>'SO 02 - Spevnené plochy'!M35</f>
        <v>0</v>
      </c>
      <c r="AZ89" s="97">
        <f>'SO 02 - Spevnené plochy'!H32</f>
        <v>0</v>
      </c>
      <c r="BA89" s="97">
        <f>'SO 02 - Spevnené plochy'!H33</f>
        <v>0</v>
      </c>
      <c r="BB89" s="97">
        <f>'SO 02 - Spevnené plochy'!H34</f>
        <v>0</v>
      </c>
      <c r="BC89" s="97">
        <f>'SO 02 - Spevnené plochy'!H35</f>
        <v>0</v>
      </c>
      <c r="BD89" s="99">
        <f>'SO 02 - Spevnené plochy'!H36</f>
        <v>0</v>
      </c>
      <c r="BT89" s="100" t="s">
        <v>90</v>
      </c>
      <c r="BV89" s="100" t="s">
        <v>84</v>
      </c>
      <c r="BW89" s="100" t="s">
        <v>94</v>
      </c>
      <c r="BX89" s="100" t="s">
        <v>85</v>
      </c>
    </row>
    <row r="90" spans="1:76" s="5" customFormat="1" ht="16.5" customHeight="1">
      <c r="A90" s="91" t="s">
        <v>87</v>
      </c>
      <c r="B90" s="92"/>
      <c r="C90" s="93"/>
      <c r="D90" s="187" t="s">
        <v>95</v>
      </c>
      <c r="E90" s="187"/>
      <c r="F90" s="187"/>
      <c r="G90" s="187"/>
      <c r="H90" s="187"/>
      <c r="I90" s="94"/>
      <c r="J90" s="187" t="s">
        <v>96</v>
      </c>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201">
        <f>'SO 03 - Mestský mobiliár'!M30</f>
        <v>0</v>
      </c>
      <c r="AH90" s="202"/>
      <c r="AI90" s="202"/>
      <c r="AJ90" s="202"/>
      <c r="AK90" s="202"/>
      <c r="AL90" s="202"/>
      <c r="AM90" s="202"/>
      <c r="AN90" s="201">
        <f t="shared" si="0"/>
        <v>0</v>
      </c>
      <c r="AO90" s="202"/>
      <c r="AP90" s="202"/>
      <c r="AQ90" s="95"/>
      <c r="AS90" s="96">
        <f>'SO 03 - Mestský mobiliár'!M28</f>
        <v>0</v>
      </c>
      <c r="AT90" s="97">
        <f t="shared" si="1"/>
        <v>0</v>
      </c>
      <c r="AU90" s="98">
        <f>'SO 03 - Mestský mobiliár'!W119</f>
        <v>0</v>
      </c>
      <c r="AV90" s="97">
        <f>'SO 03 - Mestský mobiliár'!M32</f>
        <v>0</v>
      </c>
      <c r="AW90" s="97">
        <f>'SO 03 - Mestský mobiliár'!M33</f>
        <v>0</v>
      </c>
      <c r="AX90" s="97">
        <f>'SO 03 - Mestský mobiliár'!M34</f>
        <v>0</v>
      </c>
      <c r="AY90" s="97">
        <f>'SO 03 - Mestský mobiliár'!M35</f>
        <v>0</v>
      </c>
      <c r="AZ90" s="97">
        <f>'SO 03 - Mestský mobiliár'!H32</f>
        <v>0</v>
      </c>
      <c r="BA90" s="97">
        <f>'SO 03 - Mestský mobiliár'!H33</f>
        <v>0</v>
      </c>
      <c r="BB90" s="97">
        <f>'SO 03 - Mestský mobiliár'!H34</f>
        <v>0</v>
      </c>
      <c r="BC90" s="97">
        <f>'SO 03 - Mestský mobiliár'!H35</f>
        <v>0</v>
      </c>
      <c r="BD90" s="99">
        <f>'SO 03 - Mestský mobiliár'!H36</f>
        <v>0</v>
      </c>
      <c r="BT90" s="100" t="s">
        <v>90</v>
      </c>
      <c r="BV90" s="100" t="s">
        <v>84</v>
      </c>
      <c r="BW90" s="100" t="s">
        <v>97</v>
      </c>
      <c r="BX90" s="100" t="s">
        <v>85</v>
      </c>
    </row>
    <row r="91" spans="1:76" s="5" customFormat="1" ht="16.5" customHeight="1">
      <c r="A91" s="91" t="s">
        <v>87</v>
      </c>
      <c r="B91" s="92"/>
      <c r="C91" s="93"/>
      <c r="D91" s="187" t="s">
        <v>98</v>
      </c>
      <c r="E91" s="187"/>
      <c r="F91" s="187"/>
      <c r="G91" s="187"/>
      <c r="H91" s="187"/>
      <c r="I91" s="94"/>
      <c r="J91" s="187" t="s">
        <v>99</v>
      </c>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201">
        <f>'SO 04 - Osvetlenie'!M30</f>
        <v>0</v>
      </c>
      <c r="AH91" s="202"/>
      <c r="AI91" s="202"/>
      <c r="AJ91" s="202"/>
      <c r="AK91" s="202"/>
      <c r="AL91" s="202"/>
      <c r="AM91" s="202"/>
      <c r="AN91" s="201">
        <f t="shared" si="0"/>
        <v>0</v>
      </c>
      <c r="AO91" s="202"/>
      <c r="AP91" s="202"/>
      <c r="AQ91" s="95"/>
      <c r="AS91" s="96">
        <f>'SO 04 - Osvetlenie'!M28</f>
        <v>0</v>
      </c>
      <c r="AT91" s="97">
        <f t="shared" si="1"/>
        <v>0</v>
      </c>
      <c r="AU91" s="98">
        <f>'SO 04 - Osvetlenie'!W122</f>
        <v>0</v>
      </c>
      <c r="AV91" s="97">
        <f>'SO 04 - Osvetlenie'!M32</f>
        <v>0</v>
      </c>
      <c r="AW91" s="97">
        <f>'SO 04 - Osvetlenie'!M33</f>
        <v>0</v>
      </c>
      <c r="AX91" s="97">
        <f>'SO 04 - Osvetlenie'!M34</f>
        <v>0</v>
      </c>
      <c r="AY91" s="97">
        <f>'SO 04 - Osvetlenie'!M35</f>
        <v>0</v>
      </c>
      <c r="AZ91" s="97">
        <f>'SO 04 - Osvetlenie'!H32</f>
        <v>0</v>
      </c>
      <c r="BA91" s="97">
        <f>'SO 04 - Osvetlenie'!H33</f>
        <v>0</v>
      </c>
      <c r="BB91" s="97">
        <f>'SO 04 - Osvetlenie'!H34</f>
        <v>0</v>
      </c>
      <c r="BC91" s="97">
        <f>'SO 04 - Osvetlenie'!H35</f>
        <v>0</v>
      </c>
      <c r="BD91" s="99">
        <f>'SO 04 - Osvetlenie'!H36</f>
        <v>0</v>
      </c>
      <c r="BT91" s="100" t="s">
        <v>90</v>
      </c>
      <c r="BV91" s="100" t="s">
        <v>84</v>
      </c>
      <c r="BW91" s="100" t="s">
        <v>100</v>
      </c>
      <c r="BX91" s="100" t="s">
        <v>85</v>
      </c>
    </row>
    <row r="92" spans="1:76" s="5" customFormat="1" ht="16.5" customHeight="1">
      <c r="A92" s="91" t="s">
        <v>87</v>
      </c>
      <c r="B92" s="92"/>
      <c r="C92" s="93"/>
      <c r="D92" s="187" t="s">
        <v>101</v>
      </c>
      <c r="E92" s="187"/>
      <c r="F92" s="187"/>
      <c r="G92" s="187"/>
      <c r="H92" s="187"/>
      <c r="I92" s="94"/>
      <c r="J92" s="187" t="s">
        <v>102</v>
      </c>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201">
        <f>'SO 05 - Technológia'!M30</f>
        <v>0</v>
      </c>
      <c r="AH92" s="202"/>
      <c r="AI92" s="202"/>
      <c r="AJ92" s="202"/>
      <c r="AK92" s="202"/>
      <c r="AL92" s="202"/>
      <c r="AM92" s="202"/>
      <c r="AN92" s="201">
        <f t="shared" si="0"/>
        <v>0</v>
      </c>
      <c r="AO92" s="202"/>
      <c r="AP92" s="202"/>
      <c r="AQ92" s="95"/>
      <c r="AS92" s="96">
        <f>'SO 05 - Technológia'!M28</f>
        <v>0</v>
      </c>
      <c r="AT92" s="97">
        <f t="shared" si="1"/>
        <v>0</v>
      </c>
      <c r="AU92" s="98">
        <f>'SO 05 - Technológia'!W127</f>
        <v>0</v>
      </c>
      <c r="AV92" s="97">
        <f>'SO 05 - Technológia'!M32</f>
        <v>0</v>
      </c>
      <c r="AW92" s="97">
        <f>'SO 05 - Technológia'!M33</f>
        <v>0</v>
      </c>
      <c r="AX92" s="97">
        <f>'SO 05 - Technológia'!M34</f>
        <v>0</v>
      </c>
      <c r="AY92" s="97">
        <f>'SO 05 - Technológia'!M35</f>
        <v>0</v>
      </c>
      <c r="AZ92" s="97">
        <f>'SO 05 - Technológia'!H32</f>
        <v>0</v>
      </c>
      <c r="BA92" s="97">
        <f>'SO 05 - Technológia'!H33</f>
        <v>0</v>
      </c>
      <c r="BB92" s="97">
        <f>'SO 05 - Technológia'!H34</f>
        <v>0</v>
      </c>
      <c r="BC92" s="97">
        <f>'SO 05 - Technológia'!H35</f>
        <v>0</v>
      </c>
      <c r="BD92" s="99">
        <f>'SO 05 - Technológia'!H36</f>
        <v>0</v>
      </c>
      <c r="BT92" s="100" t="s">
        <v>90</v>
      </c>
      <c r="BV92" s="100" t="s">
        <v>84</v>
      </c>
      <c r="BW92" s="100" t="s">
        <v>103</v>
      </c>
      <c r="BX92" s="100" t="s">
        <v>85</v>
      </c>
    </row>
    <row r="93" spans="1:76" s="5" customFormat="1" ht="16.5" customHeight="1">
      <c r="A93" s="91" t="s">
        <v>87</v>
      </c>
      <c r="B93" s="92"/>
      <c r="C93" s="93"/>
      <c r="D93" s="187" t="s">
        <v>104</v>
      </c>
      <c r="E93" s="187"/>
      <c r="F93" s="187"/>
      <c r="G93" s="187"/>
      <c r="H93" s="187"/>
      <c r="I93" s="94"/>
      <c r="J93" s="187" t="s">
        <v>105</v>
      </c>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201">
        <f>'SO 06 - Preložka kovaného...'!M30</f>
        <v>0</v>
      </c>
      <c r="AH93" s="202"/>
      <c r="AI93" s="202"/>
      <c r="AJ93" s="202"/>
      <c r="AK93" s="202"/>
      <c r="AL93" s="202"/>
      <c r="AM93" s="202"/>
      <c r="AN93" s="201">
        <f t="shared" si="0"/>
        <v>0</v>
      </c>
      <c r="AO93" s="202"/>
      <c r="AP93" s="202"/>
      <c r="AQ93" s="95"/>
      <c r="AS93" s="96">
        <f>'SO 06 - Preložka kovaného...'!M28</f>
        <v>0</v>
      </c>
      <c r="AT93" s="97">
        <f t="shared" si="1"/>
        <v>0</v>
      </c>
      <c r="AU93" s="98">
        <f>'SO 06 - Preložka kovaného...'!W122</f>
        <v>0</v>
      </c>
      <c r="AV93" s="97">
        <f>'SO 06 - Preložka kovaného...'!M32</f>
        <v>0</v>
      </c>
      <c r="AW93" s="97">
        <f>'SO 06 - Preložka kovaného...'!M33</f>
        <v>0</v>
      </c>
      <c r="AX93" s="97">
        <f>'SO 06 - Preložka kovaného...'!M34</f>
        <v>0</v>
      </c>
      <c r="AY93" s="97">
        <f>'SO 06 - Preložka kovaného...'!M35</f>
        <v>0</v>
      </c>
      <c r="AZ93" s="97">
        <f>'SO 06 - Preložka kovaného...'!H32</f>
        <v>0</v>
      </c>
      <c r="BA93" s="97">
        <f>'SO 06 - Preložka kovaného...'!H33</f>
        <v>0</v>
      </c>
      <c r="BB93" s="97">
        <f>'SO 06 - Preložka kovaného...'!H34</f>
        <v>0</v>
      </c>
      <c r="BC93" s="97">
        <f>'SO 06 - Preložka kovaného...'!H35</f>
        <v>0</v>
      </c>
      <c r="BD93" s="99">
        <f>'SO 06 - Preložka kovaného...'!H36</f>
        <v>0</v>
      </c>
      <c r="BT93" s="100" t="s">
        <v>90</v>
      </c>
      <c r="BV93" s="100" t="s">
        <v>84</v>
      </c>
      <c r="BW93" s="100" t="s">
        <v>106</v>
      </c>
      <c r="BX93" s="100" t="s">
        <v>85</v>
      </c>
    </row>
    <row r="94" spans="1:76" s="5" customFormat="1" ht="16.5" customHeight="1">
      <c r="A94" s="91" t="s">
        <v>87</v>
      </c>
      <c r="B94" s="92"/>
      <c r="C94" s="93"/>
      <c r="D94" s="187" t="s">
        <v>107</v>
      </c>
      <c r="E94" s="187"/>
      <c r="F94" s="187"/>
      <c r="G94" s="187"/>
      <c r="H94" s="187"/>
      <c r="I94" s="94"/>
      <c r="J94" s="187" t="s">
        <v>108</v>
      </c>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201">
        <f>'SO 07 - Zeleň'!M30</f>
        <v>0</v>
      </c>
      <c r="AH94" s="202"/>
      <c r="AI94" s="202"/>
      <c r="AJ94" s="202"/>
      <c r="AK94" s="202"/>
      <c r="AL94" s="202"/>
      <c r="AM94" s="202"/>
      <c r="AN94" s="201">
        <f t="shared" si="0"/>
        <v>0</v>
      </c>
      <c r="AO94" s="202"/>
      <c r="AP94" s="202"/>
      <c r="AQ94" s="95"/>
      <c r="AS94" s="96">
        <f>'SO 07 - Zeleň'!M28</f>
        <v>0</v>
      </c>
      <c r="AT94" s="97">
        <f t="shared" si="1"/>
        <v>0</v>
      </c>
      <c r="AU94" s="98">
        <f>'SO 07 - Zeleň'!W119</f>
        <v>0</v>
      </c>
      <c r="AV94" s="97">
        <f>'SO 07 - Zeleň'!M32</f>
        <v>0</v>
      </c>
      <c r="AW94" s="97">
        <f>'SO 07 - Zeleň'!M33</f>
        <v>0</v>
      </c>
      <c r="AX94" s="97">
        <f>'SO 07 - Zeleň'!M34</f>
        <v>0</v>
      </c>
      <c r="AY94" s="97">
        <f>'SO 07 - Zeleň'!M35</f>
        <v>0</v>
      </c>
      <c r="AZ94" s="97">
        <f>'SO 07 - Zeleň'!H32</f>
        <v>0</v>
      </c>
      <c r="BA94" s="97">
        <f>'SO 07 - Zeleň'!H33</f>
        <v>0</v>
      </c>
      <c r="BB94" s="97">
        <f>'SO 07 - Zeleň'!H34</f>
        <v>0</v>
      </c>
      <c r="BC94" s="97">
        <f>'SO 07 - Zeleň'!H35</f>
        <v>0</v>
      </c>
      <c r="BD94" s="99">
        <f>'SO 07 - Zeleň'!H36</f>
        <v>0</v>
      </c>
      <c r="BT94" s="100" t="s">
        <v>90</v>
      </c>
      <c r="BV94" s="100" t="s">
        <v>84</v>
      </c>
      <c r="BW94" s="100" t="s">
        <v>109</v>
      </c>
      <c r="BX94" s="100" t="s">
        <v>85</v>
      </c>
    </row>
    <row r="95" spans="1:76" s="5" customFormat="1" ht="16.5" customHeight="1">
      <c r="A95" s="91" t="s">
        <v>87</v>
      </c>
      <c r="B95" s="92"/>
      <c r="C95" s="93"/>
      <c r="D95" s="187" t="s">
        <v>110</v>
      </c>
      <c r="E95" s="187"/>
      <c r="F95" s="187"/>
      <c r="G95" s="187"/>
      <c r="H95" s="187"/>
      <c r="I95" s="94"/>
      <c r="J95" s="187" t="s">
        <v>111</v>
      </c>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201">
        <f>'SO 08 - Sanácia jestvujúc...'!M30</f>
        <v>0</v>
      </c>
      <c r="AH95" s="202"/>
      <c r="AI95" s="202"/>
      <c r="AJ95" s="202"/>
      <c r="AK95" s="202"/>
      <c r="AL95" s="202"/>
      <c r="AM95" s="202"/>
      <c r="AN95" s="201">
        <f t="shared" si="0"/>
        <v>0</v>
      </c>
      <c r="AO95" s="202"/>
      <c r="AP95" s="202"/>
      <c r="AQ95" s="95"/>
      <c r="AS95" s="101">
        <f>'SO 08 - Sanácia jestvujúc...'!M28</f>
        <v>0</v>
      </c>
      <c r="AT95" s="102">
        <f t="shared" si="1"/>
        <v>0</v>
      </c>
      <c r="AU95" s="103">
        <f>'SO 08 - Sanácia jestvujúc...'!W126</f>
        <v>0</v>
      </c>
      <c r="AV95" s="102">
        <f>'SO 08 - Sanácia jestvujúc...'!M32</f>
        <v>0</v>
      </c>
      <c r="AW95" s="102">
        <f>'SO 08 - Sanácia jestvujúc...'!M33</f>
        <v>0</v>
      </c>
      <c r="AX95" s="102">
        <f>'SO 08 - Sanácia jestvujúc...'!M34</f>
        <v>0</v>
      </c>
      <c r="AY95" s="102">
        <f>'SO 08 - Sanácia jestvujúc...'!M35</f>
        <v>0</v>
      </c>
      <c r="AZ95" s="102">
        <f>'SO 08 - Sanácia jestvujúc...'!H32</f>
        <v>0</v>
      </c>
      <c r="BA95" s="102">
        <f>'SO 08 - Sanácia jestvujúc...'!H33</f>
        <v>0</v>
      </c>
      <c r="BB95" s="102">
        <f>'SO 08 - Sanácia jestvujúc...'!H34</f>
        <v>0</v>
      </c>
      <c r="BC95" s="102">
        <f>'SO 08 - Sanácia jestvujúc...'!H35</f>
        <v>0</v>
      </c>
      <c r="BD95" s="104">
        <f>'SO 08 - Sanácia jestvujúc...'!H36</f>
        <v>0</v>
      </c>
      <c r="BT95" s="100" t="s">
        <v>90</v>
      </c>
      <c r="BV95" s="100" t="s">
        <v>84</v>
      </c>
      <c r="BW95" s="100" t="s">
        <v>112</v>
      </c>
      <c r="BX95" s="100" t="s">
        <v>85</v>
      </c>
    </row>
    <row r="96" spans="1:76">
      <c r="B96" s="22"/>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3"/>
    </row>
    <row r="97" spans="2:89" s="1" customFormat="1" ht="30" customHeight="1">
      <c r="B97" s="34"/>
      <c r="C97" s="83" t="s">
        <v>113</v>
      </c>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182">
        <f>ROUND(SUM(AG98:AG101),2)</f>
        <v>0</v>
      </c>
      <c r="AH97" s="182"/>
      <c r="AI97" s="182"/>
      <c r="AJ97" s="182"/>
      <c r="AK97" s="182"/>
      <c r="AL97" s="182"/>
      <c r="AM97" s="182"/>
      <c r="AN97" s="182">
        <f>ROUND(SUM(AN98:AN101),2)</f>
        <v>0</v>
      </c>
      <c r="AO97" s="182"/>
      <c r="AP97" s="182"/>
      <c r="AQ97" s="36"/>
      <c r="AS97" s="79" t="s">
        <v>114</v>
      </c>
      <c r="AT97" s="80" t="s">
        <v>115</v>
      </c>
      <c r="AU97" s="80" t="s">
        <v>46</v>
      </c>
      <c r="AV97" s="81" t="s">
        <v>69</v>
      </c>
    </row>
    <row r="98" spans="2:89" s="1" customFormat="1" ht="19.899999999999999" customHeight="1">
      <c r="B98" s="34"/>
      <c r="C98" s="35"/>
      <c r="D98" s="105" t="s">
        <v>116</v>
      </c>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190">
        <f>ROUND(AG87*AS98,2)</f>
        <v>0</v>
      </c>
      <c r="AH98" s="189"/>
      <c r="AI98" s="189"/>
      <c r="AJ98" s="189"/>
      <c r="AK98" s="189"/>
      <c r="AL98" s="189"/>
      <c r="AM98" s="189"/>
      <c r="AN98" s="189">
        <f>ROUND(AG98+AV98,2)</f>
        <v>0</v>
      </c>
      <c r="AO98" s="189"/>
      <c r="AP98" s="189"/>
      <c r="AQ98" s="36"/>
      <c r="AS98" s="106">
        <v>0</v>
      </c>
      <c r="AT98" s="107" t="s">
        <v>117</v>
      </c>
      <c r="AU98" s="107" t="s">
        <v>47</v>
      </c>
      <c r="AV98" s="108">
        <f>ROUND(IF(AU98="základná",AG98*L31,IF(AU98="znížená",AG98*L32,0)),2)</f>
        <v>0</v>
      </c>
      <c r="BV98" s="18" t="s">
        <v>118</v>
      </c>
      <c r="BY98" s="109">
        <f>IF(AU98="základná",AV98,0)</f>
        <v>0</v>
      </c>
      <c r="BZ98" s="109">
        <f>IF(AU98="znížená",AV98,0)</f>
        <v>0</v>
      </c>
      <c r="CA98" s="109">
        <v>0</v>
      </c>
      <c r="CB98" s="109">
        <v>0</v>
      </c>
      <c r="CC98" s="109">
        <v>0</v>
      </c>
      <c r="CD98" s="109">
        <f>IF(AU98="základná",AG98,0)</f>
        <v>0</v>
      </c>
      <c r="CE98" s="109">
        <f>IF(AU98="znížená",AG98,0)</f>
        <v>0</v>
      </c>
      <c r="CF98" s="109">
        <f>IF(AU98="zákl. prenesená",AG98,0)</f>
        <v>0</v>
      </c>
      <c r="CG98" s="109">
        <f>IF(AU98="zníž. prenesená",AG98,0)</f>
        <v>0</v>
      </c>
      <c r="CH98" s="109">
        <f>IF(AU98="nulová",AG98,0)</f>
        <v>0</v>
      </c>
      <c r="CI98" s="18">
        <f>IF(AU98="základná",1,IF(AU98="znížená",2,IF(AU98="zákl. prenesená",4,IF(AU98="zníž. prenesená",5,3))))</f>
        <v>1</v>
      </c>
      <c r="CJ98" s="18">
        <f>IF(AT98="stavebná časť",1,IF(8898="investičná časť",2,3))</f>
        <v>1</v>
      </c>
      <c r="CK98" s="18" t="str">
        <f>IF(D98="Vyplň vlastné","","x")</f>
        <v>x</v>
      </c>
    </row>
    <row r="99" spans="2:89" s="1" customFormat="1" ht="19.899999999999999" customHeight="1">
      <c r="B99" s="34"/>
      <c r="C99" s="35"/>
      <c r="D99" s="191" t="s">
        <v>119</v>
      </c>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35"/>
      <c r="AD99" s="35"/>
      <c r="AE99" s="35"/>
      <c r="AF99" s="35"/>
      <c r="AG99" s="190">
        <f>AG87*AS99</f>
        <v>0</v>
      </c>
      <c r="AH99" s="189"/>
      <c r="AI99" s="189"/>
      <c r="AJ99" s="189"/>
      <c r="AK99" s="189"/>
      <c r="AL99" s="189"/>
      <c r="AM99" s="189"/>
      <c r="AN99" s="189">
        <f>AG99+AV99</f>
        <v>0</v>
      </c>
      <c r="AO99" s="189"/>
      <c r="AP99" s="189"/>
      <c r="AQ99" s="36"/>
      <c r="AS99" s="110">
        <v>0</v>
      </c>
      <c r="AT99" s="111" t="s">
        <v>117</v>
      </c>
      <c r="AU99" s="111" t="s">
        <v>47</v>
      </c>
      <c r="AV99" s="112">
        <f>ROUND(IF(AU99="nulová",0,IF(OR(AU99="základná",AU99="zákl. prenesená"),AG99*L31,AG99*L32)),2)</f>
        <v>0</v>
      </c>
      <c r="BV99" s="18" t="s">
        <v>120</v>
      </c>
      <c r="BY99" s="109">
        <f>IF(AU99="základná",AV99,0)</f>
        <v>0</v>
      </c>
      <c r="BZ99" s="109">
        <f>IF(AU99="znížená",AV99,0)</f>
        <v>0</v>
      </c>
      <c r="CA99" s="109">
        <f>IF(AU99="zákl. prenesená",AV99,0)</f>
        <v>0</v>
      </c>
      <c r="CB99" s="109">
        <f>IF(AU99="zníž. prenesená",AV99,0)</f>
        <v>0</v>
      </c>
      <c r="CC99" s="109">
        <f>IF(AU99="nulová",AV99,0)</f>
        <v>0</v>
      </c>
      <c r="CD99" s="109">
        <f>IF(AU99="základná",AG99,0)</f>
        <v>0</v>
      </c>
      <c r="CE99" s="109">
        <f>IF(AU99="znížená",AG99,0)</f>
        <v>0</v>
      </c>
      <c r="CF99" s="109">
        <f>IF(AU99="zákl. prenesená",AG99,0)</f>
        <v>0</v>
      </c>
      <c r="CG99" s="109">
        <f>IF(AU99="zníž. prenesená",AG99,0)</f>
        <v>0</v>
      </c>
      <c r="CH99" s="109">
        <f>IF(AU99="nulová",AG99,0)</f>
        <v>0</v>
      </c>
      <c r="CI99" s="18">
        <f>IF(AU99="základná",1,IF(AU99="znížená",2,IF(AU99="zákl. prenesená",4,IF(AU99="zníž. prenesená",5,3))))</f>
        <v>1</v>
      </c>
      <c r="CJ99" s="18">
        <f>IF(AT99="stavebná časť",1,IF(8899="investičná časť",2,3))</f>
        <v>1</v>
      </c>
      <c r="CK99" s="18" t="str">
        <f>IF(D99="Vyplň vlastné","","x")</f>
        <v/>
      </c>
    </row>
    <row r="100" spans="2:89" s="1" customFormat="1" ht="19.899999999999999" customHeight="1">
      <c r="B100" s="34"/>
      <c r="C100" s="35"/>
      <c r="D100" s="191" t="s">
        <v>119</v>
      </c>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35"/>
      <c r="AD100" s="35"/>
      <c r="AE100" s="35"/>
      <c r="AF100" s="35"/>
      <c r="AG100" s="190">
        <f>AG87*AS100</f>
        <v>0</v>
      </c>
      <c r="AH100" s="189"/>
      <c r="AI100" s="189"/>
      <c r="AJ100" s="189"/>
      <c r="AK100" s="189"/>
      <c r="AL100" s="189"/>
      <c r="AM100" s="189"/>
      <c r="AN100" s="189">
        <f>AG100+AV100</f>
        <v>0</v>
      </c>
      <c r="AO100" s="189"/>
      <c r="AP100" s="189"/>
      <c r="AQ100" s="36"/>
      <c r="AS100" s="110">
        <v>0</v>
      </c>
      <c r="AT100" s="111" t="s">
        <v>117</v>
      </c>
      <c r="AU100" s="111" t="s">
        <v>47</v>
      </c>
      <c r="AV100" s="112">
        <f>ROUND(IF(AU100="nulová",0,IF(OR(AU100="základná",AU100="zákl. prenesená"),AG100*L31,AG100*L32)),2)</f>
        <v>0</v>
      </c>
      <c r="BV100" s="18" t="s">
        <v>120</v>
      </c>
      <c r="BY100" s="109">
        <f>IF(AU100="základná",AV100,0)</f>
        <v>0</v>
      </c>
      <c r="BZ100" s="109">
        <f>IF(AU100="znížená",AV100,0)</f>
        <v>0</v>
      </c>
      <c r="CA100" s="109">
        <f>IF(AU100="zákl. prenesená",AV100,0)</f>
        <v>0</v>
      </c>
      <c r="CB100" s="109">
        <f>IF(AU100="zníž. prenesená",AV100,0)</f>
        <v>0</v>
      </c>
      <c r="CC100" s="109">
        <f>IF(AU100="nulová",AV100,0)</f>
        <v>0</v>
      </c>
      <c r="CD100" s="109">
        <f>IF(AU100="základná",AG100,0)</f>
        <v>0</v>
      </c>
      <c r="CE100" s="109">
        <f>IF(AU100="znížená",AG100,0)</f>
        <v>0</v>
      </c>
      <c r="CF100" s="109">
        <f>IF(AU100="zákl. prenesená",AG100,0)</f>
        <v>0</v>
      </c>
      <c r="CG100" s="109">
        <f>IF(AU100="zníž. prenesená",AG100,0)</f>
        <v>0</v>
      </c>
      <c r="CH100" s="109">
        <f>IF(AU100="nulová",AG100,0)</f>
        <v>0</v>
      </c>
      <c r="CI100" s="18">
        <f>IF(AU100="základná",1,IF(AU100="znížená",2,IF(AU100="zákl. prenesená",4,IF(AU100="zníž. prenesená",5,3))))</f>
        <v>1</v>
      </c>
      <c r="CJ100" s="18">
        <f>IF(AT100="stavebná časť",1,IF(88100="investičná časť",2,3))</f>
        <v>1</v>
      </c>
      <c r="CK100" s="18" t="str">
        <f>IF(D100="Vyplň vlastné","","x")</f>
        <v/>
      </c>
    </row>
    <row r="101" spans="2:89" s="1" customFormat="1" ht="19.899999999999999" customHeight="1">
      <c r="B101" s="34"/>
      <c r="C101" s="35"/>
      <c r="D101" s="191" t="s">
        <v>119</v>
      </c>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35"/>
      <c r="AD101" s="35"/>
      <c r="AE101" s="35"/>
      <c r="AF101" s="35"/>
      <c r="AG101" s="190">
        <f>AG87*AS101</f>
        <v>0</v>
      </c>
      <c r="AH101" s="189"/>
      <c r="AI101" s="189"/>
      <c r="AJ101" s="189"/>
      <c r="AK101" s="189"/>
      <c r="AL101" s="189"/>
      <c r="AM101" s="189"/>
      <c r="AN101" s="189">
        <f>AG101+AV101</f>
        <v>0</v>
      </c>
      <c r="AO101" s="189"/>
      <c r="AP101" s="189"/>
      <c r="AQ101" s="36"/>
      <c r="AS101" s="113">
        <v>0</v>
      </c>
      <c r="AT101" s="114" t="s">
        <v>117</v>
      </c>
      <c r="AU101" s="114" t="s">
        <v>47</v>
      </c>
      <c r="AV101" s="115">
        <f>ROUND(IF(AU101="nulová",0,IF(OR(AU101="základná",AU101="zákl. prenesená"),AG101*L31,AG101*L32)),2)</f>
        <v>0</v>
      </c>
      <c r="BV101" s="18" t="s">
        <v>120</v>
      </c>
      <c r="BY101" s="109">
        <f>IF(AU101="základná",AV101,0)</f>
        <v>0</v>
      </c>
      <c r="BZ101" s="109">
        <f>IF(AU101="znížená",AV101,0)</f>
        <v>0</v>
      </c>
      <c r="CA101" s="109">
        <f>IF(AU101="zákl. prenesená",AV101,0)</f>
        <v>0</v>
      </c>
      <c r="CB101" s="109">
        <f>IF(AU101="zníž. prenesená",AV101,0)</f>
        <v>0</v>
      </c>
      <c r="CC101" s="109">
        <f>IF(AU101="nulová",AV101,0)</f>
        <v>0</v>
      </c>
      <c r="CD101" s="109">
        <f>IF(AU101="základná",AG101,0)</f>
        <v>0</v>
      </c>
      <c r="CE101" s="109">
        <f>IF(AU101="znížená",AG101,0)</f>
        <v>0</v>
      </c>
      <c r="CF101" s="109">
        <f>IF(AU101="zákl. prenesená",AG101,0)</f>
        <v>0</v>
      </c>
      <c r="CG101" s="109">
        <f>IF(AU101="zníž. prenesená",AG101,0)</f>
        <v>0</v>
      </c>
      <c r="CH101" s="109">
        <f>IF(AU101="nulová",AG101,0)</f>
        <v>0</v>
      </c>
      <c r="CI101" s="18">
        <f>IF(AU101="základná",1,IF(AU101="znížená",2,IF(AU101="zákl. prenesená",4,IF(AU101="zníž. prenesená",5,3))))</f>
        <v>1</v>
      </c>
      <c r="CJ101" s="18">
        <f>IF(AT101="stavebná časť",1,IF(88101="investičná časť",2,3))</f>
        <v>1</v>
      </c>
      <c r="CK101" s="18" t="str">
        <f>IF(D101="Vyplň vlastné","","x")</f>
        <v/>
      </c>
    </row>
    <row r="102" spans="2:89" s="1" customFormat="1" ht="10.9" customHeight="1">
      <c r="B102" s="34"/>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6"/>
    </row>
    <row r="103" spans="2:89" s="1" customFormat="1" ht="30" customHeight="1">
      <c r="B103" s="34"/>
      <c r="C103" s="116" t="s">
        <v>121</v>
      </c>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83">
        <f>ROUND(AG87+AG97,2)</f>
        <v>0</v>
      </c>
      <c r="AH103" s="183"/>
      <c r="AI103" s="183"/>
      <c r="AJ103" s="183"/>
      <c r="AK103" s="183"/>
      <c r="AL103" s="183"/>
      <c r="AM103" s="183"/>
      <c r="AN103" s="183">
        <f>AN87+AN97</f>
        <v>0</v>
      </c>
      <c r="AO103" s="183"/>
      <c r="AP103" s="183"/>
      <c r="AQ103" s="36"/>
    </row>
    <row r="104" spans="2:89" s="1" customFormat="1" ht="6.95" customHeight="1">
      <c r="B104" s="58"/>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60"/>
    </row>
  </sheetData>
  <sheetProtection algorithmName="SHA-512" hashValue="E3vkKPiVB9VUqWf5lJC3enJIKpg/OpS/0aA3ElULgMgR+cZTqir4gyGD9u1e3Fx7z5vh7yh5cHt0oy6+Qa/UAg==" saltValue="dzj6aatJc5daepLdFBz6VeyOv6Et2sOkmzQZcJjzLnFULRIxyLCE2V5moUU0FTDO/PbWLb8ZIOeNMYLkCwSIyA==" spinCount="10" sheet="1" objects="1" scenarios="1" formatColumns="0" formatRows="0"/>
  <mergeCells count="86">
    <mergeCell ref="L32:O32"/>
    <mergeCell ref="W32:AE32"/>
    <mergeCell ref="AK32:AO32"/>
    <mergeCell ref="W33:AE33"/>
    <mergeCell ref="W34:AE34"/>
    <mergeCell ref="C2:AP2"/>
    <mergeCell ref="C4:AP4"/>
    <mergeCell ref="AR2:BE2"/>
    <mergeCell ref="K5:AO5"/>
    <mergeCell ref="AK33:AO33"/>
    <mergeCell ref="K6:AO6"/>
    <mergeCell ref="L33:O33"/>
    <mergeCell ref="BE5:BE34"/>
    <mergeCell ref="E14:AJ14"/>
    <mergeCell ref="E23:AN23"/>
    <mergeCell ref="AK26:AO26"/>
    <mergeCell ref="AK27:AO27"/>
    <mergeCell ref="AK29:AO29"/>
    <mergeCell ref="L31:O31"/>
    <mergeCell ref="W31:AE31"/>
    <mergeCell ref="AK31:AO31"/>
    <mergeCell ref="AN95:AP95"/>
    <mergeCell ref="AN93:AP93"/>
    <mergeCell ref="AN90:AP90"/>
    <mergeCell ref="AN91:AP91"/>
    <mergeCell ref="AN92:AP92"/>
    <mergeCell ref="AN94:AP94"/>
    <mergeCell ref="AK34:AO34"/>
    <mergeCell ref="L35:O35"/>
    <mergeCell ref="W35:AE35"/>
    <mergeCell ref="AK35:AO35"/>
    <mergeCell ref="X37:AB37"/>
    <mergeCell ref="AK37:AO37"/>
    <mergeCell ref="L34:O34"/>
    <mergeCell ref="C76:AP76"/>
    <mergeCell ref="L78:AO78"/>
    <mergeCell ref="D94:H94"/>
    <mergeCell ref="D88:H88"/>
    <mergeCell ref="D89:H89"/>
    <mergeCell ref="D90:H90"/>
    <mergeCell ref="D91:H91"/>
    <mergeCell ref="D92:H92"/>
    <mergeCell ref="D93:H93"/>
    <mergeCell ref="D95:H95"/>
    <mergeCell ref="AM82:AP82"/>
    <mergeCell ref="AS82:AT84"/>
    <mergeCell ref="AM83:AP83"/>
    <mergeCell ref="AN85:AP85"/>
    <mergeCell ref="AN89:AP89"/>
    <mergeCell ref="AN88:AP88"/>
    <mergeCell ref="AG88:AM88"/>
    <mergeCell ref="AG89:AM89"/>
    <mergeCell ref="AG90:AM90"/>
    <mergeCell ref="AG91:AM91"/>
    <mergeCell ref="AG92:AM92"/>
    <mergeCell ref="AG93:AM93"/>
    <mergeCell ref="AG94:AM94"/>
    <mergeCell ref="AG95:AM95"/>
    <mergeCell ref="AN87:AP87"/>
    <mergeCell ref="D101:AB101"/>
    <mergeCell ref="D99:AB99"/>
    <mergeCell ref="AG99:AM99"/>
    <mergeCell ref="D100:AB100"/>
    <mergeCell ref="AG100:AM100"/>
    <mergeCell ref="AG101:AM101"/>
    <mergeCell ref="AN101:AP101"/>
    <mergeCell ref="AN100:AP100"/>
    <mergeCell ref="AG98:AM98"/>
    <mergeCell ref="AN98:AP98"/>
    <mergeCell ref="AN99:AP99"/>
    <mergeCell ref="AG97:AM97"/>
    <mergeCell ref="AN97:AP97"/>
    <mergeCell ref="AG103:AM103"/>
    <mergeCell ref="AN103:AP103"/>
    <mergeCell ref="C85:G85"/>
    <mergeCell ref="I85:AF85"/>
    <mergeCell ref="AG85:AM85"/>
    <mergeCell ref="J88:AF88"/>
    <mergeCell ref="J89:AF89"/>
    <mergeCell ref="J90:AF90"/>
    <mergeCell ref="J91:AF91"/>
    <mergeCell ref="J92:AF92"/>
    <mergeCell ref="J93:AF93"/>
    <mergeCell ref="J94:AF94"/>
    <mergeCell ref="J95:AF95"/>
    <mergeCell ref="AG87:AM87"/>
  </mergeCells>
  <dataValidations count="2">
    <dataValidation type="list" allowBlank="1" showInputMessage="1" showErrorMessage="1" error="Povolené sú hodnoty základná, znížená, nulová." sqref="AU98:AU102">
      <formula1>"základná, znížená, nulová"</formula1>
    </dataValidation>
    <dataValidation type="list" allowBlank="1" showInputMessage="1" showErrorMessage="1" error="Povolené sú hodnoty stavebná časť, technologická časť, investičná časť." sqref="AT98:AT102">
      <formula1>"stavebná časť, technologická časť, investičná časť"</formula1>
    </dataValidation>
  </dataValidations>
  <hyperlinks>
    <hyperlink ref="K1:S1" location="C2" display="1) Súhrnný list stavby"/>
    <hyperlink ref="W1:AF1" location="C87" display="2) Rekapitulácia objektov"/>
    <hyperlink ref="A88" location="'SO 01 - Vodný prvok'!C2" display="/"/>
    <hyperlink ref="A89" location="'SO 02 - Spevnené plochy'!C2" display="/"/>
    <hyperlink ref="A90" location="'SO 03 - Mestský mobiliár'!C2" display="/"/>
    <hyperlink ref="A91" location="'SO 04 - Osvetlenie'!C2" display="/"/>
    <hyperlink ref="A92" location="'SO 05 - Technológia'!C2" display="/"/>
    <hyperlink ref="A93" location="'SO 06 - Preložka kovaného...'!C2" display="/"/>
    <hyperlink ref="A94" location="'SO 07 - Zeleň'!C2" display="/"/>
    <hyperlink ref="A95" location="'SO 08 - Sanácia jestvujúc...'!C2" display="/"/>
  </hyperlinks>
  <pageMargins left="0.58333330000000005" right="0.58333330000000005" top="0.5" bottom="0.46666669999999999" header="0" footer="0"/>
  <pageSetup paperSize="9" fitToHeight="100" orientation="portrait" blackAndWhite="1" r:id="rId1"/>
  <headerFooter>
    <oddFooter>&amp;CStrana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tabSelected="1" zoomScale="150" zoomScaleNormal="150" workbookViewId="0">
      <selection activeCell="A18" sqref="A18"/>
    </sheetView>
  </sheetViews>
  <sheetFormatPr defaultRowHeight="13.5"/>
  <cols>
    <col min="1" max="1" width="75" customWidth="1"/>
    <col min="2" max="2" width="9.33203125" customWidth="1"/>
  </cols>
  <sheetData>
    <row r="1" spans="1:1" ht="15">
      <c r="A1" s="27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65"/>
  <sheetViews>
    <sheetView showGridLines="0" zoomScale="160" zoomScaleNormal="160" workbookViewId="0">
      <pane ySplit="1" topLeftCell="A155"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8"/>
      <c r="B1" s="11"/>
      <c r="C1" s="11"/>
      <c r="D1" s="12" t="s">
        <v>1</v>
      </c>
      <c r="E1" s="11"/>
      <c r="F1" s="13" t="s">
        <v>122</v>
      </c>
      <c r="G1" s="13"/>
      <c r="H1" s="236" t="s">
        <v>123</v>
      </c>
      <c r="I1" s="236"/>
      <c r="J1" s="236"/>
      <c r="K1" s="236"/>
      <c r="L1" s="13" t="s">
        <v>124</v>
      </c>
      <c r="M1" s="11"/>
      <c r="N1" s="11"/>
      <c r="O1" s="12" t="s">
        <v>125</v>
      </c>
      <c r="P1" s="11"/>
      <c r="Q1" s="11"/>
      <c r="R1" s="11"/>
      <c r="S1" s="13" t="s">
        <v>126</v>
      </c>
      <c r="T1" s="13"/>
      <c r="U1" s="118"/>
      <c r="V1" s="118"/>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6.950000000000003" customHeight="1">
      <c r="C2" s="214" t="s">
        <v>7</v>
      </c>
      <c r="D2" s="215"/>
      <c r="E2" s="215"/>
      <c r="F2" s="215"/>
      <c r="G2" s="215"/>
      <c r="H2" s="215"/>
      <c r="I2" s="215"/>
      <c r="J2" s="215"/>
      <c r="K2" s="215"/>
      <c r="L2" s="215"/>
      <c r="M2" s="215"/>
      <c r="N2" s="215"/>
      <c r="O2" s="215"/>
      <c r="P2" s="215"/>
      <c r="Q2" s="215"/>
      <c r="S2" s="216" t="s">
        <v>8</v>
      </c>
      <c r="T2" s="217"/>
      <c r="U2" s="217"/>
      <c r="V2" s="217"/>
      <c r="W2" s="217"/>
      <c r="X2" s="217"/>
      <c r="Y2" s="217"/>
      <c r="Z2" s="217"/>
      <c r="AA2" s="217"/>
      <c r="AB2" s="217"/>
      <c r="AC2" s="217"/>
      <c r="AT2" s="18" t="s">
        <v>91</v>
      </c>
    </row>
    <row r="3" spans="1:66" ht="6.95" customHeight="1">
      <c r="B3" s="19"/>
      <c r="C3" s="20"/>
      <c r="D3" s="20"/>
      <c r="E3" s="20"/>
      <c r="F3" s="20"/>
      <c r="G3" s="20"/>
      <c r="H3" s="20"/>
      <c r="I3" s="20"/>
      <c r="J3" s="20"/>
      <c r="K3" s="20"/>
      <c r="L3" s="20"/>
      <c r="M3" s="20"/>
      <c r="N3" s="20"/>
      <c r="O3" s="20"/>
      <c r="P3" s="20"/>
      <c r="Q3" s="20"/>
      <c r="R3" s="21"/>
      <c r="AT3" s="18" t="s">
        <v>82</v>
      </c>
    </row>
    <row r="4" spans="1:66" ht="36.950000000000003" customHeight="1">
      <c r="B4" s="22"/>
      <c r="C4" s="203" t="s">
        <v>127</v>
      </c>
      <c r="D4" s="204"/>
      <c r="E4" s="204"/>
      <c r="F4" s="204"/>
      <c r="G4" s="204"/>
      <c r="H4" s="204"/>
      <c r="I4" s="204"/>
      <c r="J4" s="204"/>
      <c r="K4" s="204"/>
      <c r="L4" s="204"/>
      <c r="M4" s="204"/>
      <c r="N4" s="204"/>
      <c r="O4" s="204"/>
      <c r="P4" s="204"/>
      <c r="Q4" s="204"/>
      <c r="R4" s="23"/>
      <c r="T4" s="17" t="s">
        <v>12</v>
      </c>
      <c r="AT4" s="18" t="s">
        <v>6</v>
      </c>
    </row>
    <row r="5" spans="1:66" ht="6.95" customHeight="1">
      <c r="B5" s="22"/>
      <c r="C5" s="25"/>
      <c r="D5" s="25"/>
      <c r="E5" s="25"/>
      <c r="F5" s="25"/>
      <c r="G5" s="25"/>
      <c r="H5" s="25"/>
      <c r="I5" s="25"/>
      <c r="J5" s="25"/>
      <c r="K5" s="25"/>
      <c r="L5" s="25"/>
      <c r="M5" s="25"/>
      <c r="N5" s="25"/>
      <c r="O5" s="25"/>
      <c r="P5" s="25"/>
      <c r="Q5" s="25"/>
      <c r="R5" s="23"/>
    </row>
    <row r="6" spans="1:66" ht="25.35" customHeight="1">
      <c r="B6" s="22"/>
      <c r="C6" s="25"/>
      <c r="D6" s="29" t="s">
        <v>18</v>
      </c>
      <c r="E6" s="25"/>
      <c r="F6" s="237" t="str">
        <f>'Rekapitulácia stavby'!K6</f>
        <v>Revitalizácia predpolia radnice v Kežmarku - vodný prvok</v>
      </c>
      <c r="G6" s="238"/>
      <c r="H6" s="238"/>
      <c r="I6" s="238"/>
      <c r="J6" s="238"/>
      <c r="K6" s="238"/>
      <c r="L6" s="238"/>
      <c r="M6" s="238"/>
      <c r="N6" s="238"/>
      <c r="O6" s="238"/>
      <c r="P6" s="238"/>
      <c r="Q6" s="25"/>
      <c r="R6" s="23"/>
    </row>
    <row r="7" spans="1:66" s="1" customFormat="1" ht="32.85" customHeight="1">
      <c r="B7" s="34"/>
      <c r="C7" s="35"/>
      <c r="D7" s="28" t="s">
        <v>128</v>
      </c>
      <c r="E7" s="35"/>
      <c r="F7" s="220" t="s">
        <v>129</v>
      </c>
      <c r="G7" s="230"/>
      <c r="H7" s="230"/>
      <c r="I7" s="230"/>
      <c r="J7" s="230"/>
      <c r="K7" s="230"/>
      <c r="L7" s="230"/>
      <c r="M7" s="230"/>
      <c r="N7" s="230"/>
      <c r="O7" s="230"/>
      <c r="P7" s="230"/>
      <c r="Q7" s="35"/>
      <c r="R7" s="36"/>
    </row>
    <row r="8" spans="1:66" s="1" customFormat="1" ht="14.45" customHeight="1">
      <c r="B8" s="34"/>
      <c r="C8" s="35"/>
      <c r="D8" s="29" t="s">
        <v>20</v>
      </c>
      <c r="E8" s="35"/>
      <c r="F8" s="27" t="s">
        <v>21</v>
      </c>
      <c r="G8" s="35"/>
      <c r="H8" s="35"/>
      <c r="I8" s="35"/>
      <c r="J8" s="35"/>
      <c r="K8" s="35"/>
      <c r="L8" s="35"/>
      <c r="M8" s="29" t="s">
        <v>22</v>
      </c>
      <c r="N8" s="35"/>
      <c r="O8" s="27" t="s">
        <v>21</v>
      </c>
      <c r="P8" s="35"/>
      <c r="Q8" s="35"/>
      <c r="R8" s="36"/>
    </row>
    <row r="9" spans="1:66" s="1" customFormat="1" ht="14.45" customHeight="1">
      <c r="B9" s="34"/>
      <c r="C9" s="35"/>
      <c r="D9" s="29" t="s">
        <v>23</v>
      </c>
      <c r="E9" s="35"/>
      <c r="F9" s="27" t="s">
        <v>24</v>
      </c>
      <c r="G9" s="35"/>
      <c r="H9" s="35"/>
      <c r="I9" s="35"/>
      <c r="J9" s="35"/>
      <c r="K9" s="35"/>
      <c r="L9" s="35"/>
      <c r="M9" s="29" t="s">
        <v>25</v>
      </c>
      <c r="N9" s="35"/>
      <c r="O9" s="239" t="str">
        <f>'Rekapitulácia stavby'!AN8</f>
        <v>26. 2. 2019</v>
      </c>
      <c r="P9" s="240"/>
      <c r="Q9" s="35"/>
      <c r="R9" s="36"/>
    </row>
    <row r="10" spans="1:66" s="1" customFormat="1" ht="10.9" customHeight="1">
      <c r="B10" s="34"/>
      <c r="C10" s="35"/>
      <c r="D10" s="35"/>
      <c r="E10" s="35"/>
      <c r="F10" s="35"/>
      <c r="G10" s="35"/>
      <c r="H10" s="35"/>
      <c r="I10" s="35"/>
      <c r="J10" s="35"/>
      <c r="K10" s="35"/>
      <c r="L10" s="35"/>
      <c r="M10" s="35"/>
      <c r="N10" s="35"/>
      <c r="O10" s="35"/>
      <c r="P10" s="35"/>
      <c r="Q10" s="35"/>
      <c r="R10" s="36"/>
    </row>
    <row r="11" spans="1:66" s="1" customFormat="1" ht="14.45" customHeight="1">
      <c r="B11" s="34"/>
      <c r="C11" s="35"/>
      <c r="D11" s="29" t="s">
        <v>27</v>
      </c>
      <c r="E11" s="35"/>
      <c r="F11" s="35"/>
      <c r="G11" s="35"/>
      <c r="H11" s="35"/>
      <c r="I11" s="35"/>
      <c r="J11" s="35"/>
      <c r="K11" s="35"/>
      <c r="L11" s="35"/>
      <c r="M11" s="29" t="s">
        <v>28</v>
      </c>
      <c r="N11" s="35"/>
      <c r="O11" s="218" t="s">
        <v>29</v>
      </c>
      <c r="P11" s="218"/>
      <c r="Q11" s="35"/>
      <c r="R11" s="36"/>
    </row>
    <row r="12" spans="1:66" s="1" customFormat="1" ht="18" customHeight="1">
      <c r="B12" s="34"/>
      <c r="C12" s="35"/>
      <c r="D12" s="35"/>
      <c r="E12" s="27" t="s">
        <v>30</v>
      </c>
      <c r="F12" s="35"/>
      <c r="G12" s="35"/>
      <c r="H12" s="35"/>
      <c r="I12" s="35"/>
      <c r="J12" s="35"/>
      <c r="K12" s="35"/>
      <c r="L12" s="35"/>
      <c r="M12" s="29" t="s">
        <v>31</v>
      </c>
      <c r="N12" s="35"/>
      <c r="O12" s="218" t="s">
        <v>32</v>
      </c>
      <c r="P12" s="218"/>
      <c r="Q12" s="35"/>
      <c r="R12" s="36"/>
    </row>
    <row r="13" spans="1:66" s="1" customFormat="1" ht="6.95" customHeight="1">
      <c r="B13" s="34"/>
      <c r="C13" s="35"/>
      <c r="D13" s="35"/>
      <c r="E13" s="35"/>
      <c r="F13" s="35"/>
      <c r="G13" s="35"/>
      <c r="H13" s="35"/>
      <c r="I13" s="35"/>
      <c r="J13" s="35"/>
      <c r="K13" s="35"/>
      <c r="L13" s="35"/>
      <c r="M13" s="35"/>
      <c r="N13" s="35"/>
      <c r="O13" s="35"/>
      <c r="P13" s="35"/>
      <c r="Q13" s="35"/>
      <c r="R13" s="36"/>
    </row>
    <row r="14" spans="1:66" s="1" customFormat="1" ht="14.45" customHeight="1">
      <c r="B14" s="34"/>
      <c r="C14" s="35"/>
      <c r="D14" s="29" t="s">
        <v>33</v>
      </c>
      <c r="E14" s="35"/>
      <c r="F14" s="35"/>
      <c r="G14" s="35"/>
      <c r="H14" s="35"/>
      <c r="I14" s="35"/>
      <c r="J14" s="35"/>
      <c r="K14" s="35"/>
      <c r="L14" s="35"/>
      <c r="M14" s="29" t="s">
        <v>28</v>
      </c>
      <c r="N14" s="35"/>
      <c r="O14" s="234" t="str">
        <f>IF('Rekapitulácia stavby'!AN13="","",'Rekapitulácia stavby'!AN13)</f>
        <v>Vyplň údaj</v>
      </c>
      <c r="P14" s="218"/>
      <c r="Q14" s="35"/>
      <c r="R14" s="36"/>
    </row>
    <row r="15" spans="1:66" s="1" customFormat="1" ht="18" customHeight="1">
      <c r="B15" s="34"/>
      <c r="C15" s="35"/>
      <c r="D15" s="35"/>
      <c r="E15" s="234" t="str">
        <f>IF('Rekapitulácia stavby'!E14="","",'Rekapitulácia stavby'!E14)</f>
        <v>Vyplň údaj</v>
      </c>
      <c r="F15" s="235"/>
      <c r="G15" s="235"/>
      <c r="H15" s="235"/>
      <c r="I15" s="235"/>
      <c r="J15" s="235"/>
      <c r="K15" s="235"/>
      <c r="L15" s="235"/>
      <c r="M15" s="29" t="s">
        <v>31</v>
      </c>
      <c r="N15" s="35"/>
      <c r="O15" s="234" t="str">
        <f>IF('Rekapitulácia stavby'!AN14="","",'Rekapitulácia stavby'!AN14)</f>
        <v>Vyplň údaj</v>
      </c>
      <c r="P15" s="218"/>
      <c r="Q15" s="35"/>
      <c r="R15" s="36"/>
    </row>
    <row r="16" spans="1:66" s="1" customFormat="1" ht="6.95" customHeight="1">
      <c r="B16" s="34"/>
      <c r="C16" s="35"/>
      <c r="D16" s="35"/>
      <c r="E16" s="35"/>
      <c r="F16" s="35"/>
      <c r="G16" s="35"/>
      <c r="H16" s="35"/>
      <c r="I16" s="35"/>
      <c r="J16" s="35"/>
      <c r="K16" s="35"/>
      <c r="L16" s="35"/>
      <c r="M16" s="35"/>
      <c r="N16" s="35"/>
      <c r="O16" s="35"/>
      <c r="P16" s="35"/>
      <c r="Q16" s="35"/>
      <c r="R16" s="36"/>
    </row>
    <row r="17" spans="2:18" s="1" customFormat="1" ht="14.45" customHeight="1">
      <c r="B17" s="34"/>
      <c r="C17" s="35"/>
      <c r="D17" s="29" t="s">
        <v>35</v>
      </c>
      <c r="E17" s="35"/>
      <c r="F17" s="35"/>
      <c r="G17" s="35"/>
      <c r="H17" s="35"/>
      <c r="I17" s="35"/>
      <c r="J17" s="35"/>
      <c r="K17" s="35"/>
      <c r="L17" s="35"/>
      <c r="M17" s="29" t="s">
        <v>28</v>
      </c>
      <c r="N17" s="35"/>
      <c r="O17" s="218" t="s">
        <v>36</v>
      </c>
      <c r="P17" s="218"/>
      <c r="Q17" s="35"/>
      <c r="R17" s="36"/>
    </row>
    <row r="18" spans="2:18" s="1" customFormat="1" ht="18" customHeight="1">
      <c r="B18" s="34"/>
      <c r="C18" s="35"/>
      <c r="D18" s="35"/>
      <c r="E18" s="27" t="s">
        <v>37</v>
      </c>
      <c r="F18" s="35"/>
      <c r="G18" s="35"/>
      <c r="H18" s="35"/>
      <c r="I18" s="35"/>
      <c r="J18" s="35"/>
      <c r="K18" s="35"/>
      <c r="L18" s="35"/>
      <c r="M18" s="29" t="s">
        <v>31</v>
      </c>
      <c r="N18" s="35"/>
      <c r="O18" s="218" t="s">
        <v>38</v>
      </c>
      <c r="P18" s="218"/>
      <c r="Q18" s="35"/>
      <c r="R18" s="36"/>
    </row>
    <row r="19" spans="2:18" s="1" customFormat="1" ht="6.95" customHeight="1">
      <c r="B19" s="34"/>
      <c r="C19" s="35"/>
      <c r="D19" s="35"/>
      <c r="E19" s="35"/>
      <c r="F19" s="35"/>
      <c r="G19" s="35"/>
      <c r="H19" s="35"/>
      <c r="I19" s="35"/>
      <c r="J19" s="35"/>
      <c r="K19" s="35"/>
      <c r="L19" s="35"/>
      <c r="M19" s="35"/>
      <c r="N19" s="35"/>
      <c r="O19" s="35"/>
      <c r="P19" s="35"/>
      <c r="Q19" s="35"/>
      <c r="R19" s="36"/>
    </row>
    <row r="20" spans="2:18" s="1" customFormat="1" ht="14.45" customHeight="1">
      <c r="B20" s="34"/>
      <c r="C20" s="35"/>
      <c r="D20" s="29" t="s">
        <v>40</v>
      </c>
      <c r="E20" s="35"/>
      <c r="F20" s="35"/>
      <c r="G20" s="35"/>
      <c r="H20" s="35"/>
      <c r="I20" s="35"/>
      <c r="J20" s="35"/>
      <c r="K20" s="35"/>
      <c r="L20" s="35"/>
      <c r="M20" s="29" t="s">
        <v>28</v>
      </c>
      <c r="N20" s="35"/>
      <c r="O20" s="218" t="str">
        <f>IF('Rekapitulácia stavby'!AN19="","",'Rekapitulácia stavby'!AN19)</f>
        <v/>
      </c>
      <c r="P20" s="218"/>
      <c r="Q20" s="35"/>
      <c r="R20" s="36"/>
    </row>
    <row r="21" spans="2:18" s="1" customFormat="1" ht="18" customHeight="1">
      <c r="B21" s="34"/>
      <c r="C21" s="35"/>
      <c r="D21" s="35"/>
      <c r="E21" s="27" t="str">
        <f>IF('Rekapitulácia stavby'!E20="","",'Rekapitulácia stavby'!E20)</f>
        <v xml:space="preserve"> </v>
      </c>
      <c r="F21" s="35"/>
      <c r="G21" s="35"/>
      <c r="H21" s="35"/>
      <c r="I21" s="35"/>
      <c r="J21" s="35"/>
      <c r="K21" s="35"/>
      <c r="L21" s="35"/>
      <c r="M21" s="29" t="s">
        <v>31</v>
      </c>
      <c r="N21" s="35"/>
      <c r="O21" s="218" t="str">
        <f>IF('Rekapitulácia stavby'!AN20="","",'Rekapitulácia stavby'!AN20)</f>
        <v/>
      </c>
      <c r="P21" s="218"/>
      <c r="Q21" s="35"/>
      <c r="R21" s="36"/>
    </row>
    <row r="22" spans="2:18" s="1" customFormat="1" ht="6.95" customHeight="1">
      <c r="B22" s="34"/>
      <c r="C22" s="35"/>
      <c r="D22" s="35"/>
      <c r="E22" s="35"/>
      <c r="F22" s="35"/>
      <c r="G22" s="35"/>
      <c r="H22" s="35"/>
      <c r="I22" s="35"/>
      <c r="J22" s="35"/>
      <c r="K22" s="35"/>
      <c r="L22" s="35"/>
      <c r="M22" s="35"/>
      <c r="N22" s="35"/>
      <c r="O22" s="35"/>
      <c r="P22" s="35"/>
      <c r="Q22" s="35"/>
      <c r="R22" s="36"/>
    </row>
    <row r="23" spans="2:18" s="1" customFormat="1" ht="14.45" customHeight="1">
      <c r="B23" s="34"/>
      <c r="C23" s="35"/>
      <c r="D23" s="29" t="s">
        <v>42</v>
      </c>
      <c r="E23" s="35"/>
      <c r="F23" s="35"/>
      <c r="G23" s="35"/>
      <c r="H23" s="35"/>
      <c r="I23" s="35"/>
      <c r="J23" s="35"/>
      <c r="K23" s="35"/>
      <c r="L23" s="35"/>
      <c r="M23" s="35"/>
      <c r="N23" s="35"/>
      <c r="O23" s="35"/>
      <c r="P23" s="35"/>
      <c r="Q23" s="35"/>
      <c r="R23" s="36"/>
    </row>
    <row r="24" spans="2:18" s="1" customFormat="1" ht="16.5" customHeight="1">
      <c r="B24" s="34"/>
      <c r="C24" s="35"/>
      <c r="D24" s="35"/>
      <c r="E24" s="225" t="s">
        <v>21</v>
      </c>
      <c r="F24" s="225"/>
      <c r="G24" s="225"/>
      <c r="H24" s="225"/>
      <c r="I24" s="225"/>
      <c r="J24" s="225"/>
      <c r="K24" s="225"/>
      <c r="L24" s="225"/>
      <c r="M24" s="35"/>
      <c r="N24" s="35"/>
      <c r="O24" s="35"/>
      <c r="P24" s="35"/>
      <c r="Q24" s="35"/>
      <c r="R24" s="36"/>
    </row>
    <row r="25" spans="2:18" s="1" customFormat="1" ht="6.95" customHeight="1">
      <c r="B25" s="34"/>
      <c r="C25" s="35"/>
      <c r="D25" s="35"/>
      <c r="E25" s="35"/>
      <c r="F25" s="35"/>
      <c r="G25" s="35"/>
      <c r="H25" s="35"/>
      <c r="I25" s="35"/>
      <c r="J25" s="35"/>
      <c r="K25" s="35"/>
      <c r="L25" s="35"/>
      <c r="M25" s="35"/>
      <c r="N25" s="35"/>
      <c r="O25" s="35"/>
      <c r="P25" s="35"/>
      <c r="Q25" s="35"/>
      <c r="R25" s="36"/>
    </row>
    <row r="26" spans="2:18" s="1" customFormat="1" ht="6.95" customHeight="1">
      <c r="B26" s="34"/>
      <c r="C26" s="35"/>
      <c r="D26" s="50"/>
      <c r="E26" s="50"/>
      <c r="F26" s="50"/>
      <c r="G26" s="50"/>
      <c r="H26" s="50"/>
      <c r="I26" s="50"/>
      <c r="J26" s="50"/>
      <c r="K26" s="50"/>
      <c r="L26" s="50"/>
      <c r="M26" s="50"/>
      <c r="N26" s="50"/>
      <c r="O26" s="50"/>
      <c r="P26" s="50"/>
      <c r="Q26" s="35"/>
      <c r="R26" s="36"/>
    </row>
    <row r="27" spans="2:18" s="1" customFormat="1" ht="14.45" customHeight="1">
      <c r="B27" s="34"/>
      <c r="C27" s="35"/>
      <c r="D27" s="119" t="s">
        <v>130</v>
      </c>
      <c r="E27" s="35"/>
      <c r="F27" s="35"/>
      <c r="G27" s="35"/>
      <c r="H27" s="35"/>
      <c r="I27" s="35"/>
      <c r="J27" s="35"/>
      <c r="K27" s="35"/>
      <c r="L27" s="35"/>
      <c r="M27" s="226">
        <f>N88</f>
        <v>0</v>
      </c>
      <c r="N27" s="226"/>
      <c r="O27" s="226"/>
      <c r="P27" s="226"/>
      <c r="Q27" s="35"/>
      <c r="R27" s="36"/>
    </row>
    <row r="28" spans="2:18" s="1" customFormat="1" ht="14.45" customHeight="1">
      <c r="B28" s="34"/>
      <c r="C28" s="35"/>
      <c r="D28" s="33" t="s">
        <v>116</v>
      </c>
      <c r="E28" s="35"/>
      <c r="F28" s="35"/>
      <c r="G28" s="35"/>
      <c r="H28" s="35"/>
      <c r="I28" s="35"/>
      <c r="J28" s="35"/>
      <c r="K28" s="35"/>
      <c r="L28" s="35"/>
      <c r="M28" s="226">
        <f>N99</f>
        <v>0</v>
      </c>
      <c r="N28" s="226"/>
      <c r="O28" s="226"/>
      <c r="P28" s="226"/>
      <c r="Q28" s="35"/>
      <c r="R28" s="36"/>
    </row>
    <row r="29" spans="2:18" s="1" customFormat="1" ht="6.95" customHeight="1">
      <c r="B29" s="34"/>
      <c r="C29" s="35"/>
      <c r="D29" s="35"/>
      <c r="E29" s="35"/>
      <c r="F29" s="35"/>
      <c r="G29" s="35"/>
      <c r="H29" s="35"/>
      <c r="I29" s="35"/>
      <c r="J29" s="35"/>
      <c r="K29" s="35"/>
      <c r="L29" s="35"/>
      <c r="M29" s="35"/>
      <c r="N29" s="35"/>
      <c r="O29" s="35"/>
      <c r="P29" s="35"/>
      <c r="Q29" s="35"/>
      <c r="R29" s="36"/>
    </row>
    <row r="30" spans="2:18" s="1" customFormat="1" ht="25.35" customHeight="1">
      <c r="B30" s="34"/>
      <c r="C30" s="35"/>
      <c r="D30" s="120" t="s">
        <v>45</v>
      </c>
      <c r="E30" s="35"/>
      <c r="F30" s="35"/>
      <c r="G30" s="35"/>
      <c r="H30" s="35"/>
      <c r="I30" s="35"/>
      <c r="J30" s="35"/>
      <c r="K30" s="35"/>
      <c r="L30" s="35"/>
      <c r="M30" s="233">
        <f>ROUND(M27+M28,2)</f>
        <v>0</v>
      </c>
      <c r="N30" s="230"/>
      <c r="O30" s="230"/>
      <c r="P30" s="230"/>
      <c r="Q30" s="35"/>
      <c r="R30" s="36"/>
    </row>
    <row r="31" spans="2:18" s="1" customFormat="1" ht="6.95" customHeight="1">
      <c r="B31" s="34"/>
      <c r="C31" s="35"/>
      <c r="D31" s="50"/>
      <c r="E31" s="50"/>
      <c r="F31" s="50"/>
      <c r="G31" s="50"/>
      <c r="H31" s="50"/>
      <c r="I31" s="50"/>
      <c r="J31" s="50"/>
      <c r="K31" s="50"/>
      <c r="L31" s="50"/>
      <c r="M31" s="50"/>
      <c r="N31" s="50"/>
      <c r="O31" s="50"/>
      <c r="P31" s="50"/>
      <c r="Q31" s="35"/>
      <c r="R31" s="36"/>
    </row>
    <row r="32" spans="2:18" s="1" customFormat="1" ht="14.45" customHeight="1">
      <c r="B32" s="34"/>
      <c r="C32" s="35"/>
      <c r="D32" s="41" t="s">
        <v>46</v>
      </c>
      <c r="E32" s="41" t="s">
        <v>47</v>
      </c>
      <c r="F32" s="42">
        <v>0.2</v>
      </c>
      <c r="G32" s="121" t="s">
        <v>48</v>
      </c>
      <c r="H32" s="229">
        <f>ROUND((((SUM(BE99:BE106)+SUM(BE124:BE158))+SUM(BE160:BE164))),2)</f>
        <v>0</v>
      </c>
      <c r="I32" s="230"/>
      <c r="J32" s="230"/>
      <c r="K32" s="35"/>
      <c r="L32" s="35"/>
      <c r="M32" s="229">
        <f>ROUND(((ROUND((SUM(BE99:BE106)+SUM(BE124:BE158)), 2)*F32)+SUM(BE160:BE164)*F32),2)</f>
        <v>0</v>
      </c>
      <c r="N32" s="230"/>
      <c r="O32" s="230"/>
      <c r="P32" s="230"/>
      <c r="Q32" s="35"/>
      <c r="R32" s="36"/>
    </row>
    <row r="33" spans="2:18" s="1" customFormat="1" ht="14.45" customHeight="1">
      <c r="B33" s="34"/>
      <c r="C33" s="35"/>
      <c r="D33" s="35"/>
      <c r="E33" s="41" t="s">
        <v>49</v>
      </c>
      <c r="F33" s="42">
        <v>0.2</v>
      </c>
      <c r="G33" s="121" t="s">
        <v>48</v>
      </c>
      <c r="H33" s="229">
        <f>ROUND((((SUM(BF99:BF106)+SUM(BF124:BF158))+SUM(BF160:BF164))),2)</f>
        <v>0</v>
      </c>
      <c r="I33" s="230"/>
      <c r="J33" s="230"/>
      <c r="K33" s="35"/>
      <c r="L33" s="35"/>
      <c r="M33" s="229">
        <f>ROUND(((ROUND((SUM(BF99:BF106)+SUM(BF124:BF158)), 2)*F33)+SUM(BF160:BF164)*F33),2)</f>
        <v>0</v>
      </c>
      <c r="N33" s="230"/>
      <c r="O33" s="230"/>
      <c r="P33" s="230"/>
      <c r="Q33" s="35"/>
      <c r="R33" s="36"/>
    </row>
    <row r="34" spans="2:18" s="1" customFormat="1" ht="14.45" hidden="1" customHeight="1">
      <c r="B34" s="34"/>
      <c r="C34" s="35"/>
      <c r="D34" s="35"/>
      <c r="E34" s="41" t="s">
        <v>50</v>
      </c>
      <c r="F34" s="42">
        <v>0.2</v>
      </c>
      <c r="G34" s="121" t="s">
        <v>48</v>
      </c>
      <c r="H34" s="229">
        <f>ROUND((((SUM(BG99:BG106)+SUM(BG124:BG158))+SUM(BG160:BG164))),2)</f>
        <v>0</v>
      </c>
      <c r="I34" s="230"/>
      <c r="J34" s="230"/>
      <c r="K34" s="35"/>
      <c r="L34" s="35"/>
      <c r="M34" s="229">
        <v>0</v>
      </c>
      <c r="N34" s="230"/>
      <c r="O34" s="230"/>
      <c r="P34" s="230"/>
      <c r="Q34" s="35"/>
      <c r="R34" s="36"/>
    </row>
    <row r="35" spans="2:18" s="1" customFormat="1" ht="14.45" hidden="1" customHeight="1">
      <c r="B35" s="34"/>
      <c r="C35" s="35"/>
      <c r="D35" s="35"/>
      <c r="E35" s="41" t="s">
        <v>51</v>
      </c>
      <c r="F35" s="42">
        <v>0.2</v>
      </c>
      <c r="G35" s="121" t="s">
        <v>48</v>
      </c>
      <c r="H35" s="229">
        <f>ROUND((((SUM(BH99:BH106)+SUM(BH124:BH158))+SUM(BH160:BH164))),2)</f>
        <v>0</v>
      </c>
      <c r="I35" s="230"/>
      <c r="J35" s="230"/>
      <c r="K35" s="35"/>
      <c r="L35" s="35"/>
      <c r="M35" s="229">
        <v>0</v>
      </c>
      <c r="N35" s="230"/>
      <c r="O35" s="230"/>
      <c r="P35" s="230"/>
      <c r="Q35" s="35"/>
      <c r="R35" s="36"/>
    </row>
    <row r="36" spans="2:18" s="1" customFormat="1" ht="14.45" hidden="1" customHeight="1">
      <c r="B36" s="34"/>
      <c r="C36" s="35"/>
      <c r="D36" s="35"/>
      <c r="E36" s="41" t="s">
        <v>52</v>
      </c>
      <c r="F36" s="42">
        <v>0</v>
      </c>
      <c r="G36" s="121" t="s">
        <v>48</v>
      </c>
      <c r="H36" s="229">
        <f>ROUND((((SUM(BI99:BI106)+SUM(BI124:BI158))+SUM(BI160:BI164))),2)</f>
        <v>0</v>
      </c>
      <c r="I36" s="230"/>
      <c r="J36" s="230"/>
      <c r="K36" s="35"/>
      <c r="L36" s="35"/>
      <c r="M36" s="229">
        <v>0</v>
      </c>
      <c r="N36" s="230"/>
      <c r="O36" s="230"/>
      <c r="P36" s="230"/>
      <c r="Q36" s="35"/>
      <c r="R36" s="36"/>
    </row>
    <row r="37" spans="2:18" s="1" customFormat="1" ht="6.95" customHeight="1">
      <c r="B37" s="34"/>
      <c r="C37" s="35"/>
      <c r="D37" s="35"/>
      <c r="E37" s="35"/>
      <c r="F37" s="35"/>
      <c r="G37" s="35"/>
      <c r="H37" s="35"/>
      <c r="I37" s="35"/>
      <c r="J37" s="35"/>
      <c r="K37" s="35"/>
      <c r="L37" s="35"/>
      <c r="M37" s="35"/>
      <c r="N37" s="35"/>
      <c r="O37" s="35"/>
      <c r="P37" s="35"/>
      <c r="Q37" s="35"/>
      <c r="R37" s="36"/>
    </row>
    <row r="38" spans="2:18" s="1" customFormat="1" ht="25.35" customHeight="1">
      <c r="B38" s="34"/>
      <c r="C38" s="117"/>
      <c r="D38" s="122" t="s">
        <v>53</v>
      </c>
      <c r="E38" s="78"/>
      <c r="F38" s="78"/>
      <c r="G38" s="123" t="s">
        <v>54</v>
      </c>
      <c r="H38" s="124" t="s">
        <v>55</v>
      </c>
      <c r="I38" s="78"/>
      <c r="J38" s="78"/>
      <c r="K38" s="78"/>
      <c r="L38" s="231">
        <f>SUM(M30:M36)</f>
        <v>0</v>
      </c>
      <c r="M38" s="231"/>
      <c r="N38" s="231"/>
      <c r="O38" s="231"/>
      <c r="P38" s="232"/>
      <c r="Q38" s="117"/>
      <c r="R38" s="36"/>
    </row>
    <row r="39" spans="2:18" s="1" customFormat="1" ht="14.45" customHeight="1">
      <c r="B39" s="34"/>
      <c r="C39" s="35"/>
      <c r="D39" s="35"/>
      <c r="E39" s="35"/>
      <c r="F39" s="35"/>
      <c r="G39" s="35"/>
      <c r="H39" s="35"/>
      <c r="I39" s="35"/>
      <c r="J39" s="35"/>
      <c r="K39" s="35"/>
      <c r="L39" s="35"/>
      <c r="M39" s="35"/>
      <c r="N39" s="35"/>
      <c r="O39" s="35"/>
      <c r="P39" s="35"/>
      <c r="Q39" s="35"/>
      <c r="R39" s="36"/>
    </row>
    <row r="40" spans="2:18" s="1" customFormat="1" ht="14.45" customHeight="1">
      <c r="B40" s="34"/>
      <c r="C40" s="35"/>
      <c r="D40" s="35"/>
      <c r="E40" s="35"/>
      <c r="F40" s="35"/>
      <c r="G40" s="35"/>
      <c r="H40" s="35"/>
      <c r="I40" s="35"/>
      <c r="J40" s="35"/>
      <c r="K40" s="35"/>
      <c r="L40" s="35"/>
      <c r="M40" s="35"/>
      <c r="N40" s="35"/>
      <c r="O40" s="35"/>
      <c r="P40" s="35"/>
      <c r="Q40" s="35"/>
      <c r="R40" s="36"/>
    </row>
    <row r="41" spans="2:18">
      <c r="B41" s="22"/>
      <c r="C41" s="25"/>
      <c r="D41" s="25"/>
      <c r="E41" s="25"/>
      <c r="F41" s="25"/>
      <c r="G41" s="25"/>
      <c r="H41" s="25"/>
      <c r="I41" s="25"/>
      <c r="J41" s="25"/>
      <c r="K41" s="25"/>
      <c r="L41" s="25"/>
      <c r="M41" s="25"/>
      <c r="N41" s="25"/>
      <c r="O41" s="25"/>
      <c r="P41" s="25"/>
      <c r="Q41" s="25"/>
      <c r="R41" s="23"/>
    </row>
    <row r="42" spans="2:18">
      <c r="B42" s="22"/>
      <c r="C42" s="25"/>
      <c r="D42" s="25"/>
      <c r="E42" s="25"/>
      <c r="F42" s="25"/>
      <c r="G42" s="25"/>
      <c r="H42" s="25"/>
      <c r="I42" s="25"/>
      <c r="J42" s="25"/>
      <c r="K42" s="25"/>
      <c r="L42" s="25"/>
      <c r="M42" s="25"/>
      <c r="N42" s="25"/>
      <c r="O42" s="25"/>
      <c r="P42" s="25"/>
      <c r="Q42" s="25"/>
      <c r="R42" s="23"/>
    </row>
    <row r="43" spans="2:18">
      <c r="B43" s="22"/>
      <c r="C43" s="25"/>
      <c r="D43" s="25"/>
      <c r="E43" s="25"/>
      <c r="F43" s="25"/>
      <c r="G43" s="25"/>
      <c r="H43" s="25"/>
      <c r="I43" s="25"/>
      <c r="J43" s="25"/>
      <c r="K43" s="25"/>
      <c r="L43" s="25"/>
      <c r="M43" s="25"/>
      <c r="N43" s="25"/>
      <c r="O43" s="25"/>
      <c r="P43" s="25"/>
      <c r="Q43" s="25"/>
      <c r="R43" s="23"/>
    </row>
    <row r="44" spans="2:18">
      <c r="B44" s="22"/>
      <c r="C44" s="25"/>
      <c r="D44" s="25"/>
      <c r="E44" s="25"/>
      <c r="F44" s="25"/>
      <c r="G44" s="25"/>
      <c r="H44" s="25"/>
      <c r="I44" s="25"/>
      <c r="J44" s="25"/>
      <c r="K44" s="25"/>
      <c r="L44" s="25"/>
      <c r="M44" s="25"/>
      <c r="N44" s="25"/>
      <c r="O44" s="25"/>
      <c r="P44" s="25"/>
      <c r="Q44" s="25"/>
      <c r="R44" s="23"/>
    </row>
    <row r="45" spans="2:18">
      <c r="B45" s="22"/>
      <c r="C45" s="25"/>
      <c r="D45" s="25"/>
      <c r="E45" s="25"/>
      <c r="F45" s="25"/>
      <c r="G45" s="25"/>
      <c r="H45" s="25"/>
      <c r="I45" s="25"/>
      <c r="J45" s="25"/>
      <c r="K45" s="25"/>
      <c r="L45" s="25"/>
      <c r="M45" s="25"/>
      <c r="N45" s="25"/>
      <c r="O45" s="25"/>
      <c r="P45" s="25"/>
      <c r="Q45" s="25"/>
      <c r="R45" s="23"/>
    </row>
    <row r="46" spans="2:18">
      <c r="B46" s="22"/>
      <c r="C46" s="25"/>
      <c r="D46" s="25"/>
      <c r="E46" s="25"/>
      <c r="F46" s="25"/>
      <c r="G46" s="25"/>
      <c r="H46" s="25"/>
      <c r="I46" s="25"/>
      <c r="J46" s="25"/>
      <c r="K46" s="25"/>
      <c r="L46" s="25"/>
      <c r="M46" s="25"/>
      <c r="N46" s="25"/>
      <c r="O46" s="25"/>
      <c r="P46" s="25"/>
      <c r="Q46" s="25"/>
      <c r="R46" s="23"/>
    </row>
    <row r="47" spans="2:18">
      <c r="B47" s="22"/>
      <c r="C47" s="25"/>
      <c r="D47" s="25"/>
      <c r="E47" s="25"/>
      <c r="F47" s="25"/>
      <c r="G47" s="25"/>
      <c r="H47" s="25"/>
      <c r="I47" s="25"/>
      <c r="J47" s="25"/>
      <c r="K47" s="25"/>
      <c r="L47" s="25"/>
      <c r="M47" s="25"/>
      <c r="N47" s="25"/>
      <c r="O47" s="25"/>
      <c r="P47" s="25"/>
      <c r="Q47" s="25"/>
      <c r="R47" s="23"/>
    </row>
    <row r="48" spans="2:18">
      <c r="B48" s="22"/>
      <c r="C48" s="25"/>
      <c r="D48" s="25"/>
      <c r="E48" s="25"/>
      <c r="F48" s="25"/>
      <c r="G48" s="25"/>
      <c r="H48" s="25"/>
      <c r="I48" s="25"/>
      <c r="J48" s="25"/>
      <c r="K48" s="25"/>
      <c r="L48" s="25"/>
      <c r="M48" s="25"/>
      <c r="N48" s="25"/>
      <c r="O48" s="25"/>
      <c r="P48" s="25"/>
      <c r="Q48" s="25"/>
      <c r="R48" s="23"/>
    </row>
    <row r="49" spans="2:18">
      <c r="B49" s="22"/>
      <c r="C49" s="25"/>
      <c r="D49" s="25"/>
      <c r="E49" s="25"/>
      <c r="F49" s="25"/>
      <c r="G49" s="25"/>
      <c r="H49" s="25"/>
      <c r="I49" s="25"/>
      <c r="J49" s="25"/>
      <c r="K49" s="25"/>
      <c r="L49" s="25"/>
      <c r="M49" s="25"/>
      <c r="N49" s="25"/>
      <c r="O49" s="25"/>
      <c r="P49" s="25"/>
      <c r="Q49" s="25"/>
      <c r="R49" s="23"/>
    </row>
    <row r="50" spans="2:18" s="1" customFormat="1" ht="15">
      <c r="B50" s="34"/>
      <c r="C50" s="35"/>
      <c r="D50" s="49" t="s">
        <v>56</v>
      </c>
      <c r="E50" s="50"/>
      <c r="F50" s="50"/>
      <c r="G50" s="50"/>
      <c r="H50" s="51"/>
      <c r="I50" s="35"/>
      <c r="J50" s="49" t="s">
        <v>57</v>
      </c>
      <c r="K50" s="50"/>
      <c r="L50" s="50"/>
      <c r="M50" s="50"/>
      <c r="N50" s="50"/>
      <c r="O50" s="50"/>
      <c r="P50" s="51"/>
      <c r="Q50" s="35"/>
      <c r="R50" s="36"/>
    </row>
    <row r="51" spans="2:18">
      <c r="B51" s="22"/>
      <c r="C51" s="25"/>
      <c r="D51" s="52"/>
      <c r="E51" s="25"/>
      <c r="F51" s="25"/>
      <c r="G51" s="25"/>
      <c r="H51" s="53"/>
      <c r="I51" s="25"/>
      <c r="J51" s="52"/>
      <c r="K51" s="25"/>
      <c r="L51" s="25"/>
      <c r="M51" s="25"/>
      <c r="N51" s="25"/>
      <c r="O51" s="25"/>
      <c r="P51" s="53"/>
      <c r="Q51" s="25"/>
      <c r="R51" s="23"/>
    </row>
    <row r="52" spans="2:18">
      <c r="B52" s="22"/>
      <c r="C52" s="25"/>
      <c r="D52" s="52"/>
      <c r="E52" s="25"/>
      <c r="F52" s="25"/>
      <c r="G52" s="25"/>
      <c r="H52" s="53"/>
      <c r="I52" s="25"/>
      <c r="J52" s="52"/>
      <c r="K52" s="25"/>
      <c r="L52" s="25"/>
      <c r="M52" s="25"/>
      <c r="N52" s="25"/>
      <c r="O52" s="25"/>
      <c r="P52" s="53"/>
      <c r="Q52" s="25"/>
      <c r="R52" s="23"/>
    </row>
    <row r="53" spans="2:18">
      <c r="B53" s="22"/>
      <c r="C53" s="25"/>
      <c r="D53" s="52"/>
      <c r="E53" s="25"/>
      <c r="F53" s="25"/>
      <c r="G53" s="25"/>
      <c r="H53" s="53"/>
      <c r="I53" s="25"/>
      <c r="J53" s="52"/>
      <c r="K53" s="25"/>
      <c r="L53" s="25"/>
      <c r="M53" s="25"/>
      <c r="N53" s="25"/>
      <c r="O53" s="25"/>
      <c r="P53" s="53"/>
      <c r="Q53" s="25"/>
      <c r="R53" s="23"/>
    </row>
    <row r="54" spans="2:18">
      <c r="B54" s="22"/>
      <c r="C54" s="25"/>
      <c r="D54" s="52"/>
      <c r="E54" s="25"/>
      <c r="F54" s="25"/>
      <c r="G54" s="25"/>
      <c r="H54" s="53"/>
      <c r="I54" s="25"/>
      <c r="J54" s="52"/>
      <c r="K54" s="25"/>
      <c r="L54" s="25"/>
      <c r="M54" s="25"/>
      <c r="N54" s="25"/>
      <c r="O54" s="25"/>
      <c r="P54" s="53"/>
      <c r="Q54" s="25"/>
      <c r="R54" s="23"/>
    </row>
    <row r="55" spans="2:18">
      <c r="B55" s="22"/>
      <c r="C55" s="25"/>
      <c r="D55" s="52"/>
      <c r="E55" s="25"/>
      <c r="F55" s="25"/>
      <c r="G55" s="25"/>
      <c r="H55" s="53"/>
      <c r="I55" s="25"/>
      <c r="J55" s="52"/>
      <c r="K55" s="25"/>
      <c r="L55" s="25"/>
      <c r="M55" s="25"/>
      <c r="N55" s="25"/>
      <c r="O55" s="25"/>
      <c r="P55" s="53"/>
      <c r="Q55" s="25"/>
      <c r="R55" s="23"/>
    </row>
    <row r="56" spans="2:18">
      <c r="B56" s="22"/>
      <c r="C56" s="25"/>
      <c r="D56" s="52"/>
      <c r="E56" s="25"/>
      <c r="F56" s="25"/>
      <c r="G56" s="25"/>
      <c r="H56" s="53"/>
      <c r="I56" s="25"/>
      <c r="J56" s="52"/>
      <c r="K56" s="25"/>
      <c r="L56" s="25"/>
      <c r="M56" s="25"/>
      <c r="N56" s="25"/>
      <c r="O56" s="25"/>
      <c r="P56" s="53"/>
      <c r="Q56" s="25"/>
      <c r="R56" s="23"/>
    </row>
    <row r="57" spans="2:18">
      <c r="B57" s="22"/>
      <c r="C57" s="25"/>
      <c r="D57" s="52"/>
      <c r="E57" s="25"/>
      <c r="F57" s="25"/>
      <c r="G57" s="25"/>
      <c r="H57" s="53"/>
      <c r="I57" s="25"/>
      <c r="J57" s="52"/>
      <c r="K57" s="25"/>
      <c r="L57" s="25"/>
      <c r="M57" s="25"/>
      <c r="N57" s="25"/>
      <c r="O57" s="25"/>
      <c r="P57" s="53"/>
      <c r="Q57" s="25"/>
      <c r="R57" s="23"/>
    </row>
    <row r="58" spans="2:18">
      <c r="B58" s="22"/>
      <c r="C58" s="25"/>
      <c r="D58" s="52"/>
      <c r="E58" s="25"/>
      <c r="F58" s="25"/>
      <c r="G58" s="25"/>
      <c r="H58" s="53"/>
      <c r="I58" s="25"/>
      <c r="J58" s="52"/>
      <c r="K58" s="25"/>
      <c r="L58" s="25"/>
      <c r="M58" s="25"/>
      <c r="N58" s="25"/>
      <c r="O58" s="25"/>
      <c r="P58" s="53"/>
      <c r="Q58" s="25"/>
      <c r="R58" s="23"/>
    </row>
    <row r="59" spans="2:18" s="1" customFormat="1" ht="15">
      <c r="B59" s="34"/>
      <c r="C59" s="35"/>
      <c r="D59" s="54" t="s">
        <v>58</v>
      </c>
      <c r="E59" s="55"/>
      <c r="F59" s="55"/>
      <c r="G59" s="56" t="s">
        <v>59</v>
      </c>
      <c r="H59" s="57"/>
      <c r="I59" s="35"/>
      <c r="J59" s="54" t="s">
        <v>58</v>
      </c>
      <c r="K59" s="55"/>
      <c r="L59" s="55"/>
      <c r="M59" s="55"/>
      <c r="N59" s="56" t="s">
        <v>59</v>
      </c>
      <c r="O59" s="55"/>
      <c r="P59" s="57"/>
      <c r="Q59" s="35"/>
      <c r="R59" s="36"/>
    </row>
    <row r="60" spans="2:18">
      <c r="B60" s="22"/>
      <c r="C60" s="25"/>
      <c r="D60" s="25"/>
      <c r="E60" s="25"/>
      <c r="F60" s="25"/>
      <c r="G60" s="25"/>
      <c r="H60" s="25"/>
      <c r="I60" s="25"/>
      <c r="J60" s="25"/>
      <c r="K60" s="25"/>
      <c r="L60" s="25"/>
      <c r="M60" s="25"/>
      <c r="N60" s="25"/>
      <c r="O60" s="25"/>
      <c r="P60" s="25"/>
      <c r="Q60" s="25"/>
      <c r="R60" s="23"/>
    </row>
    <row r="61" spans="2:18" s="1" customFormat="1" ht="15">
      <c r="B61" s="34"/>
      <c r="C61" s="35"/>
      <c r="D61" s="49" t="s">
        <v>60</v>
      </c>
      <c r="E61" s="50"/>
      <c r="F61" s="50"/>
      <c r="G61" s="50"/>
      <c r="H61" s="51"/>
      <c r="I61" s="35"/>
      <c r="J61" s="49" t="s">
        <v>61</v>
      </c>
      <c r="K61" s="50"/>
      <c r="L61" s="50"/>
      <c r="M61" s="50"/>
      <c r="N61" s="50"/>
      <c r="O61" s="50"/>
      <c r="P61" s="51"/>
      <c r="Q61" s="35"/>
      <c r="R61" s="36"/>
    </row>
    <row r="62" spans="2:18">
      <c r="B62" s="22"/>
      <c r="C62" s="25"/>
      <c r="D62" s="52"/>
      <c r="E62" s="25"/>
      <c r="F62" s="25"/>
      <c r="G62" s="25"/>
      <c r="H62" s="53"/>
      <c r="I62" s="25"/>
      <c r="J62" s="52"/>
      <c r="K62" s="25"/>
      <c r="L62" s="25"/>
      <c r="M62" s="25"/>
      <c r="N62" s="25"/>
      <c r="O62" s="25"/>
      <c r="P62" s="53"/>
      <c r="Q62" s="25"/>
      <c r="R62" s="23"/>
    </row>
    <row r="63" spans="2:18">
      <c r="B63" s="22"/>
      <c r="C63" s="25"/>
      <c r="D63" s="52"/>
      <c r="E63" s="25"/>
      <c r="F63" s="25"/>
      <c r="G63" s="25"/>
      <c r="H63" s="53"/>
      <c r="I63" s="25"/>
      <c r="J63" s="52"/>
      <c r="K63" s="25"/>
      <c r="L63" s="25"/>
      <c r="M63" s="25"/>
      <c r="N63" s="25"/>
      <c r="O63" s="25"/>
      <c r="P63" s="53"/>
      <c r="Q63" s="25"/>
      <c r="R63" s="23"/>
    </row>
    <row r="64" spans="2:18">
      <c r="B64" s="22"/>
      <c r="C64" s="25"/>
      <c r="D64" s="52"/>
      <c r="E64" s="25"/>
      <c r="F64" s="25"/>
      <c r="G64" s="25"/>
      <c r="H64" s="53"/>
      <c r="I64" s="25"/>
      <c r="J64" s="52"/>
      <c r="K64" s="25"/>
      <c r="L64" s="25"/>
      <c r="M64" s="25"/>
      <c r="N64" s="25"/>
      <c r="O64" s="25"/>
      <c r="P64" s="53"/>
      <c r="Q64" s="25"/>
      <c r="R64" s="23"/>
    </row>
    <row r="65" spans="2:21">
      <c r="B65" s="22"/>
      <c r="C65" s="25"/>
      <c r="D65" s="52"/>
      <c r="E65" s="25"/>
      <c r="F65" s="25"/>
      <c r="G65" s="25"/>
      <c r="H65" s="53"/>
      <c r="I65" s="25"/>
      <c r="J65" s="52"/>
      <c r="K65" s="25"/>
      <c r="L65" s="25"/>
      <c r="M65" s="25"/>
      <c r="N65" s="25"/>
      <c r="O65" s="25"/>
      <c r="P65" s="53"/>
      <c r="Q65" s="25"/>
      <c r="R65" s="23"/>
    </row>
    <row r="66" spans="2:21">
      <c r="B66" s="22"/>
      <c r="C66" s="25"/>
      <c r="D66" s="52"/>
      <c r="E66" s="25"/>
      <c r="F66" s="25"/>
      <c r="G66" s="25"/>
      <c r="H66" s="53"/>
      <c r="I66" s="25"/>
      <c r="J66" s="52"/>
      <c r="K66" s="25"/>
      <c r="L66" s="25"/>
      <c r="M66" s="25"/>
      <c r="N66" s="25"/>
      <c r="O66" s="25"/>
      <c r="P66" s="53"/>
      <c r="Q66" s="25"/>
      <c r="R66" s="23"/>
    </row>
    <row r="67" spans="2:21">
      <c r="B67" s="22"/>
      <c r="C67" s="25"/>
      <c r="D67" s="52"/>
      <c r="E67" s="25"/>
      <c r="F67" s="25"/>
      <c r="G67" s="25"/>
      <c r="H67" s="53"/>
      <c r="I67" s="25"/>
      <c r="J67" s="52"/>
      <c r="K67" s="25"/>
      <c r="L67" s="25"/>
      <c r="M67" s="25"/>
      <c r="N67" s="25"/>
      <c r="O67" s="25"/>
      <c r="P67" s="53"/>
      <c r="Q67" s="25"/>
      <c r="R67" s="23"/>
    </row>
    <row r="68" spans="2:21">
      <c r="B68" s="22"/>
      <c r="C68" s="25"/>
      <c r="D68" s="52"/>
      <c r="E68" s="25"/>
      <c r="F68" s="25"/>
      <c r="G68" s="25"/>
      <c r="H68" s="53"/>
      <c r="I68" s="25"/>
      <c r="J68" s="52"/>
      <c r="K68" s="25"/>
      <c r="L68" s="25"/>
      <c r="M68" s="25"/>
      <c r="N68" s="25"/>
      <c r="O68" s="25"/>
      <c r="P68" s="53"/>
      <c r="Q68" s="25"/>
      <c r="R68" s="23"/>
    </row>
    <row r="69" spans="2:21">
      <c r="B69" s="22"/>
      <c r="C69" s="25"/>
      <c r="D69" s="52"/>
      <c r="E69" s="25"/>
      <c r="F69" s="25"/>
      <c r="G69" s="25"/>
      <c r="H69" s="53"/>
      <c r="I69" s="25"/>
      <c r="J69" s="52"/>
      <c r="K69" s="25"/>
      <c r="L69" s="25"/>
      <c r="M69" s="25"/>
      <c r="N69" s="25"/>
      <c r="O69" s="25"/>
      <c r="P69" s="53"/>
      <c r="Q69" s="25"/>
      <c r="R69" s="23"/>
    </row>
    <row r="70" spans="2:21" s="1" customFormat="1" ht="15">
      <c r="B70" s="34"/>
      <c r="C70" s="35"/>
      <c r="D70" s="54" t="s">
        <v>58</v>
      </c>
      <c r="E70" s="55"/>
      <c r="F70" s="55"/>
      <c r="G70" s="56" t="s">
        <v>59</v>
      </c>
      <c r="H70" s="57"/>
      <c r="I70" s="35"/>
      <c r="J70" s="54" t="s">
        <v>58</v>
      </c>
      <c r="K70" s="55"/>
      <c r="L70" s="55"/>
      <c r="M70" s="55"/>
      <c r="N70" s="56" t="s">
        <v>59</v>
      </c>
      <c r="O70" s="55"/>
      <c r="P70" s="57"/>
      <c r="Q70" s="35"/>
      <c r="R70" s="36"/>
    </row>
    <row r="71" spans="2:21" s="1" customFormat="1" ht="14.45" customHeight="1">
      <c r="B71" s="58"/>
      <c r="C71" s="59"/>
      <c r="D71" s="59"/>
      <c r="E71" s="59"/>
      <c r="F71" s="59"/>
      <c r="G71" s="59"/>
      <c r="H71" s="59"/>
      <c r="I71" s="59"/>
      <c r="J71" s="59"/>
      <c r="K71" s="59"/>
      <c r="L71" s="59"/>
      <c r="M71" s="59"/>
      <c r="N71" s="59"/>
      <c r="O71" s="59"/>
      <c r="P71" s="59"/>
      <c r="Q71" s="59"/>
      <c r="R71" s="60"/>
    </row>
    <row r="75" spans="2:21" s="1" customFormat="1" ht="6.95" customHeight="1">
      <c r="B75" s="125"/>
      <c r="C75" s="126"/>
      <c r="D75" s="126"/>
      <c r="E75" s="126"/>
      <c r="F75" s="126"/>
      <c r="G75" s="126"/>
      <c r="H75" s="126"/>
      <c r="I75" s="126"/>
      <c r="J75" s="126"/>
      <c r="K75" s="126"/>
      <c r="L75" s="126"/>
      <c r="M75" s="126"/>
      <c r="N75" s="126"/>
      <c r="O75" s="126"/>
      <c r="P75" s="126"/>
      <c r="Q75" s="126"/>
      <c r="R75" s="127"/>
    </row>
    <row r="76" spans="2:21" s="1" customFormat="1" ht="36.950000000000003" customHeight="1">
      <c r="B76" s="34"/>
      <c r="C76" s="203" t="s">
        <v>131</v>
      </c>
      <c r="D76" s="204"/>
      <c r="E76" s="204"/>
      <c r="F76" s="204"/>
      <c r="G76" s="204"/>
      <c r="H76" s="204"/>
      <c r="I76" s="204"/>
      <c r="J76" s="204"/>
      <c r="K76" s="204"/>
      <c r="L76" s="204"/>
      <c r="M76" s="204"/>
      <c r="N76" s="204"/>
      <c r="O76" s="204"/>
      <c r="P76" s="204"/>
      <c r="Q76" s="204"/>
      <c r="R76" s="36"/>
      <c r="T76" s="128"/>
      <c r="U76" s="128"/>
    </row>
    <row r="77" spans="2:21" s="1" customFormat="1" ht="6.95" customHeight="1">
      <c r="B77" s="34"/>
      <c r="C77" s="35"/>
      <c r="D77" s="35"/>
      <c r="E77" s="35"/>
      <c r="F77" s="35"/>
      <c r="G77" s="35"/>
      <c r="H77" s="35"/>
      <c r="I77" s="35"/>
      <c r="J77" s="35"/>
      <c r="K77" s="35"/>
      <c r="L77" s="35"/>
      <c r="M77" s="35"/>
      <c r="N77" s="35"/>
      <c r="O77" s="35"/>
      <c r="P77" s="35"/>
      <c r="Q77" s="35"/>
      <c r="R77" s="36"/>
      <c r="T77" s="128"/>
      <c r="U77" s="128"/>
    </row>
    <row r="78" spans="2:21" s="1" customFormat="1" ht="30" customHeight="1">
      <c r="B78" s="34"/>
      <c r="C78" s="29" t="s">
        <v>18</v>
      </c>
      <c r="D78" s="35"/>
      <c r="E78" s="35"/>
      <c r="F78" s="237" t="str">
        <f>F6</f>
        <v>Revitalizácia predpolia radnice v Kežmarku - vodný prvok</v>
      </c>
      <c r="G78" s="238"/>
      <c r="H78" s="238"/>
      <c r="I78" s="238"/>
      <c r="J78" s="238"/>
      <c r="K78" s="238"/>
      <c r="L78" s="238"/>
      <c r="M78" s="238"/>
      <c r="N78" s="238"/>
      <c r="O78" s="238"/>
      <c r="P78" s="238"/>
      <c r="Q78" s="35"/>
      <c r="R78" s="36"/>
      <c r="T78" s="128"/>
      <c r="U78" s="128"/>
    </row>
    <row r="79" spans="2:21" s="1" customFormat="1" ht="36.950000000000003" customHeight="1">
      <c r="B79" s="34"/>
      <c r="C79" s="68" t="s">
        <v>128</v>
      </c>
      <c r="D79" s="35"/>
      <c r="E79" s="35"/>
      <c r="F79" s="205" t="str">
        <f>F7</f>
        <v>SO 01 - Vodný prvok</v>
      </c>
      <c r="G79" s="230"/>
      <c r="H79" s="230"/>
      <c r="I79" s="230"/>
      <c r="J79" s="230"/>
      <c r="K79" s="230"/>
      <c r="L79" s="230"/>
      <c r="M79" s="230"/>
      <c r="N79" s="230"/>
      <c r="O79" s="230"/>
      <c r="P79" s="230"/>
      <c r="Q79" s="35"/>
      <c r="R79" s="36"/>
      <c r="T79" s="128"/>
      <c r="U79" s="128"/>
    </row>
    <row r="80" spans="2:21" s="1" customFormat="1" ht="6.95" customHeight="1">
      <c r="B80" s="34"/>
      <c r="C80" s="35"/>
      <c r="D80" s="35"/>
      <c r="E80" s="35"/>
      <c r="F80" s="35"/>
      <c r="G80" s="35"/>
      <c r="H80" s="35"/>
      <c r="I80" s="35"/>
      <c r="J80" s="35"/>
      <c r="K80" s="35"/>
      <c r="L80" s="35"/>
      <c r="M80" s="35"/>
      <c r="N80" s="35"/>
      <c r="O80" s="35"/>
      <c r="P80" s="35"/>
      <c r="Q80" s="35"/>
      <c r="R80" s="36"/>
      <c r="T80" s="128"/>
      <c r="U80" s="128"/>
    </row>
    <row r="81" spans="2:47" s="1" customFormat="1" ht="18" customHeight="1">
      <c r="B81" s="34"/>
      <c r="C81" s="29" t="s">
        <v>23</v>
      </c>
      <c r="D81" s="35"/>
      <c r="E81" s="35"/>
      <c r="F81" s="27" t="str">
        <f>F9</f>
        <v>Kežmarok, parc.č. KN-C 3221/1, 3221/2</v>
      </c>
      <c r="G81" s="35"/>
      <c r="H81" s="35"/>
      <c r="I81" s="35"/>
      <c r="J81" s="35"/>
      <c r="K81" s="29" t="s">
        <v>25</v>
      </c>
      <c r="L81" s="35"/>
      <c r="M81" s="240" t="str">
        <f>IF(O9="","",O9)</f>
        <v>26. 2. 2019</v>
      </c>
      <c r="N81" s="240"/>
      <c r="O81" s="240"/>
      <c r="P81" s="240"/>
      <c r="Q81" s="35"/>
      <c r="R81" s="36"/>
      <c r="T81" s="128"/>
      <c r="U81" s="128"/>
    </row>
    <row r="82" spans="2:47" s="1" customFormat="1" ht="6.95" customHeight="1">
      <c r="B82" s="34"/>
      <c r="C82" s="35"/>
      <c r="D82" s="35"/>
      <c r="E82" s="35"/>
      <c r="F82" s="35"/>
      <c r="G82" s="35"/>
      <c r="H82" s="35"/>
      <c r="I82" s="35"/>
      <c r="J82" s="35"/>
      <c r="K82" s="35"/>
      <c r="L82" s="35"/>
      <c r="M82" s="35"/>
      <c r="N82" s="35"/>
      <c r="O82" s="35"/>
      <c r="P82" s="35"/>
      <c r="Q82" s="35"/>
      <c r="R82" s="36"/>
      <c r="T82" s="128"/>
      <c r="U82" s="128"/>
    </row>
    <row r="83" spans="2:47" s="1" customFormat="1" ht="15">
      <c r="B83" s="34"/>
      <c r="C83" s="29" t="s">
        <v>27</v>
      </c>
      <c r="D83" s="35"/>
      <c r="E83" s="35"/>
      <c r="F83" s="27" t="str">
        <f>E12</f>
        <v>Mesto Kežmarok</v>
      </c>
      <c r="G83" s="35"/>
      <c r="H83" s="35"/>
      <c r="I83" s="35"/>
      <c r="J83" s="35"/>
      <c r="K83" s="29" t="s">
        <v>35</v>
      </c>
      <c r="L83" s="35"/>
      <c r="M83" s="218" t="str">
        <f>E18</f>
        <v>Ing. Arch. Jozef Figlár</v>
      </c>
      <c r="N83" s="218"/>
      <c r="O83" s="218"/>
      <c r="P83" s="218"/>
      <c r="Q83" s="218"/>
      <c r="R83" s="36"/>
      <c r="T83" s="128"/>
      <c r="U83" s="128"/>
    </row>
    <row r="84" spans="2:47" s="1" customFormat="1" ht="14.45" customHeight="1">
      <c r="B84" s="34"/>
      <c r="C84" s="29" t="s">
        <v>33</v>
      </c>
      <c r="D84" s="35"/>
      <c r="E84" s="35"/>
      <c r="F84" s="27" t="str">
        <f>IF(E15="","",E15)</f>
        <v>Vyplň údaj</v>
      </c>
      <c r="G84" s="35"/>
      <c r="H84" s="35"/>
      <c r="I84" s="35"/>
      <c r="J84" s="35"/>
      <c r="K84" s="29" t="s">
        <v>40</v>
      </c>
      <c r="L84" s="35"/>
      <c r="M84" s="218" t="str">
        <f>E21</f>
        <v xml:space="preserve"> </v>
      </c>
      <c r="N84" s="218"/>
      <c r="O84" s="218"/>
      <c r="P84" s="218"/>
      <c r="Q84" s="218"/>
      <c r="R84" s="36"/>
      <c r="T84" s="128"/>
      <c r="U84" s="128"/>
    </row>
    <row r="85" spans="2:47" s="1" customFormat="1" ht="10.35" customHeight="1">
      <c r="B85" s="34"/>
      <c r="C85" s="35"/>
      <c r="D85" s="35"/>
      <c r="E85" s="35"/>
      <c r="F85" s="35"/>
      <c r="G85" s="35"/>
      <c r="H85" s="35"/>
      <c r="I85" s="35"/>
      <c r="J85" s="35"/>
      <c r="K85" s="35"/>
      <c r="L85" s="35"/>
      <c r="M85" s="35"/>
      <c r="N85" s="35"/>
      <c r="O85" s="35"/>
      <c r="P85" s="35"/>
      <c r="Q85" s="35"/>
      <c r="R85" s="36"/>
      <c r="T85" s="128"/>
      <c r="U85" s="128"/>
    </row>
    <row r="86" spans="2:47" s="1" customFormat="1" ht="29.25" customHeight="1">
      <c r="B86" s="34"/>
      <c r="C86" s="262" t="s">
        <v>132</v>
      </c>
      <c r="D86" s="263"/>
      <c r="E86" s="263"/>
      <c r="F86" s="263"/>
      <c r="G86" s="263"/>
      <c r="H86" s="117"/>
      <c r="I86" s="117"/>
      <c r="J86" s="117"/>
      <c r="K86" s="117"/>
      <c r="L86" s="117"/>
      <c r="M86" s="117"/>
      <c r="N86" s="262" t="s">
        <v>133</v>
      </c>
      <c r="O86" s="263"/>
      <c r="P86" s="263"/>
      <c r="Q86" s="263"/>
      <c r="R86" s="36"/>
      <c r="T86" s="128"/>
      <c r="U86" s="128"/>
    </row>
    <row r="87" spans="2:47" s="1" customFormat="1" ht="10.35" customHeight="1">
      <c r="B87" s="34"/>
      <c r="C87" s="35"/>
      <c r="D87" s="35"/>
      <c r="E87" s="35"/>
      <c r="F87" s="35"/>
      <c r="G87" s="35"/>
      <c r="H87" s="35"/>
      <c r="I87" s="35"/>
      <c r="J87" s="35"/>
      <c r="K87" s="35"/>
      <c r="L87" s="35"/>
      <c r="M87" s="35"/>
      <c r="N87" s="35"/>
      <c r="O87" s="35"/>
      <c r="P87" s="35"/>
      <c r="Q87" s="35"/>
      <c r="R87" s="36"/>
      <c r="T87" s="128"/>
      <c r="U87" s="128"/>
    </row>
    <row r="88" spans="2:47" s="1" customFormat="1" ht="29.25" customHeight="1">
      <c r="B88" s="34"/>
      <c r="C88" s="129" t="s">
        <v>134</v>
      </c>
      <c r="D88" s="35"/>
      <c r="E88" s="35"/>
      <c r="F88" s="35"/>
      <c r="G88" s="35"/>
      <c r="H88" s="35"/>
      <c r="I88" s="35"/>
      <c r="J88" s="35"/>
      <c r="K88" s="35"/>
      <c r="L88" s="35"/>
      <c r="M88" s="35"/>
      <c r="N88" s="182">
        <f>N124</f>
        <v>0</v>
      </c>
      <c r="O88" s="264"/>
      <c r="P88" s="264"/>
      <c r="Q88" s="264"/>
      <c r="R88" s="36"/>
      <c r="T88" s="128"/>
      <c r="U88" s="128"/>
      <c r="AU88" s="18" t="s">
        <v>135</v>
      </c>
    </row>
    <row r="89" spans="2:47" s="6" customFormat="1" ht="24.95" customHeight="1">
      <c r="B89" s="130"/>
      <c r="C89" s="131"/>
      <c r="D89" s="132" t="s">
        <v>136</v>
      </c>
      <c r="E89" s="131"/>
      <c r="F89" s="131"/>
      <c r="G89" s="131"/>
      <c r="H89" s="131"/>
      <c r="I89" s="131"/>
      <c r="J89" s="131"/>
      <c r="K89" s="131"/>
      <c r="L89" s="131"/>
      <c r="M89" s="131"/>
      <c r="N89" s="261">
        <f>N125</f>
        <v>0</v>
      </c>
      <c r="O89" s="265"/>
      <c r="P89" s="265"/>
      <c r="Q89" s="265"/>
      <c r="R89" s="133"/>
      <c r="T89" s="134"/>
      <c r="U89" s="134"/>
    </row>
    <row r="90" spans="2:47" s="7" customFormat="1" ht="19.899999999999999" customHeight="1">
      <c r="B90" s="135"/>
      <c r="C90" s="136"/>
      <c r="D90" s="105" t="s">
        <v>137</v>
      </c>
      <c r="E90" s="136"/>
      <c r="F90" s="136"/>
      <c r="G90" s="136"/>
      <c r="H90" s="136"/>
      <c r="I90" s="136"/>
      <c r="J90" s="136"/>
      <c r="K90" s="136"/>
      <c r="L90" s="136"/>
      <c r="M90" s="136"/>
      <c r="N90" s="189">
        <f>N126</f>
        <v>0</v>
      </c>
      <c r="O90" s="266"/>
      <c r="P90" s="266"/>
      <c r="Q90" s="266"/>
      <c r="R90" s="137"/>
      <c r="T90" s="138"/>
      <c r="U90" s="138"/>
    </row>
    <row r="91" spans="2:47" s="7" customFormat="1" ht="19.899999999999999" customHeight="1">
      <c r="B91" s="135"/>
      <c r="C91" s="136"/>
      <c r="D91" s="105" t="s">
        <v>138</v>
      </c>
      <c r="E91" s="136"/>
      <c r="F91" s="136"/>
      <c r="G91" s="136"/>
      <c r="H91" s="136"/>
      <c r="I91" s="136"/>
      <c r="J91" s="136"/>
      <c r="K91" s="136"/>
      <c r="L91" s="136"/>
      <c r="M91" s="136"/>
      <c r="N91" s="189">
        <f>N135</f>
        <v>0</v>
      </c>
      <c r="O91" s="266"/>
      <c r="P91" s="266"/>
      <c r="Q91" s="266"/>
      <c r="R91" s="137"/>
      <c r="T91" s="138"/>
      <c r="U91" s="138"/>
    </row>
    <row r="92" spans="2:47" s="7" customFormat="1" ht="19.899999999999999" customHeight="1">
      <c r="B92" s="135"/>
      <c r="C92" s="136"/>
      <c r="D92" s="105" t="s">
        <v>139</v>
      </c>
      <c r="E92" s="136"/>
      <c r="F92" s="136"/>
      <c r="G92" s="136"/>
      <c r="H92" s="136"/>
      <c r="I92" s="136"/>
      <c r="J92" s="136"/>
      <c r="K92" s="136"/>
      <c r="L92" s="136"/>
      <c r="M92" s="136"/>
      <c r="N92" s="189">
        <f>N143</f>
        <v>0</v>
      </c>
      <c r="O92" s="266"/>
      <c r="P92" s="266"/>
      <c r="Q92" s="266"/>
      <c r="R92" s="137"/>
      <c r="T92" s="138"/>
      <c r="U92" s="138"/>
    </row>
    <row r="93" spans="2:47" s="7" customFormat="1" ht="19.899999999999999" customHeight="1">
      <c r="B93" s="135"/>
      <c r="C93" s="136"/>
      <c r="D93" s="105" t="s">
        <v>140</v>
      </c>
      <c r="E93" s="136"/>
      <c r="F93" s="136"/>
      <c r="G93" s="136"/>
      <c r="H93" s="136"/>
      <c r="I93" s="136"/>
      <c r="J93" s="136"/>
      <c r="K93" s="136"/>
      <c r="L93" s="136"/>
      <c r="M93" s="136"/>
      <c r="N93" s="189">
        <f>N145</f>
        <v>0</v>
      </c>
      <c r="O93" s="266"/>
      <c r="P93" s="266"/>
      <c r="Q93" s="266"/>
      <c r="R93" s="137"/>
      <c r="T93" s="138"/>
      <c r="U93" s="138"/>
    </row>
    <row r="94" spans="2:47" s="6" customFormat="1" ht="24.95" customHeight="1">
      <c r="B94" s="130"/>
      <c r="C94" s="131"/>
      <c r="D94" s="132" t="s">
        <v>141</v>
      </c>
      <c r="E94" s="131"/>
      <c r="F94" s="131"/>
      <c r="G94" s="131"/>
      <c r="H94" s="131"/>
      <c r="I94" s="131"/>
      <c r="J94" s="131"/>
      <c r="K94" s="131"/>
      <c r="L94" s="131"/>
      <c r="M94" s="131"/>
      <c r="N94" s="261">
        <f>N147</f>
        <v>0</v>
      </c>
      <c r="O94" s="265"/>
      <c r="P94" s="265"/>
      <c r="Q94" s="265"/>
      <c r="R94" s="133"/>
      <c r="T94" s="134"/>
      <c r="U94" s="134"/>
    </row>
    <row r="95" spans="2:47" s="7" customFormat="1" ht="19.899999999999999" customHeight="1">
      <c r="B95" s="135"/>
      <c r="C95" s="136"/>
      <c r="D95" s="105" t="s">
        <v>142</v>
      </c>
      <c r="E95" s="136"/>
      <c r="F95" s="136"/>
      <c r="G95" s="136"/>
      <c r="H95" s="136"/>
      <c r="I95" s="136"/>
      <c r="J95" s="136"/>
      <c r="K95" s="136"/>
      <c r="L95" s="136"/>
      <c r="M95" s="136"/>
      <c r="N95" s="189">
        <f>N148</f>
        <v>0</v>
      </c>
      <c r="O95" s="266"/>
      <c r="P95" s="266"/>
      <c r="Q95" s="266"/>
      <c r="R95" s="137"/>
      <c r="T95" s="138"/>
      <c r="U95" s="138"/>
    </row>
    <row r="96" spans="2:47" s="7" customFormat="1" ht="19.899999999999999" customHeight="1">
      <c r="B96" s="135"/>
      <c r="C96" s="136"/>
      <c r="D96" s="105" t="s">
        <v>143</v>
      </c>
      <c r="E96" s="136"/>
      <c r="F96" s="136"/>
      <c r="G96" s="136"/>
      <c r="H96" s="136"/>
      <c r="I96" s="136"/>
      <c r="J96" s="136"/>
      <c r="K96" s="136"/>
      <c r="L96" s="136"/>
      <c r="M96" s="136"/>
      <c r="N96" s="189">
        <f>N155</f>
        <v>0</v>
      </c>
      <c r="O96" s="266"/>
      <c r="P96" s="266"/>
      <c r="Q96" s="266"/>
      <c r="R96" s="137"/>
      <c r="T96" s="138"/>
      <c r="U96" s="138"/>
    </row>
    <row r="97" spans="2:65" s="6" customFormat="1" ht="21.75" customHeight="1">
      <c r="B97" s="130"/>
      <c r="C97" s="131"/>
      <c r="D97" s="132" t="s">
        <v>144</v>
      </c>
      <c r="E97" s="131"/>
      <c r="F97" s="131"/>
      <c r="G97" s="131"/>
      <c r="H97" s="131"/>
      <c r="I97" s="131"/>
      <c r="J97" s="131"/>
      <c r="K97" s="131"/>
      <c r="L97" s="131"/>
      <c r="M97" s="131"/>
      <c r="N97" s="260">
        <f>N159</f>
        <v>0</v>
      </c>
      <c r="O97" s="265"/>
      <c r="P97" s="265"/>
      <c r="Q97" s="265"/>
      <c r="R97" s="133"/>
      <c r="T97" s="134"/>
      <c r="U97" s="134"/>
    </row>
    <row r="98" spans="2:65" s="1" customFormat="1" ht="21.75" customHeight="1">
      <c r="B98" s="34"/>
      <c r="C98" s="35"/>
      <c r="D98" s="35"/>
      <c r="E98" s="35"/>
      <c r="F98" s="35"/>
      <c r="G98" s="35"/>
      <c r="H98" s="35"/>
      <c r="I98" s="35"/>
      <c r="J98" s="35"/>
      <c r="K98" s="35"/>
      <c r="L98" s="35"/>
      <c r="M98" s="35"/>
      <c r="N98" s="35"/>
      <c r="O98" s="35"/>
      <c r="P98" s="35"/>
      <c r="Q98" s="35"/>
      <c r="R98" s="36"/>
      <c r="T98" s="128"/>
      <c r="U98" s="128"/>
    </row>
    <row r="99" spans="2:65" s="1" customFormat="1" ht="29.25" customHeight="1">
      <c r="B99" s="34"/>
      <c r="C99" s="129" t="s">
        <v>145</v>
      </c>
      <c r="D99" s="35"/>
      <c r="E99" s="35"/>
      <c r="F99" s="35"/>
      <c r="G99" s="35"/>
      <c r="H99" s="35"/>
      <c r="I99" s="35"/>
      <c r="J99" s="35"/>
      <c r="K99" s="35"/>
      <c r="L99" s="35"/>
      <c r="M99" s="35"/>
      <c r="N99" s="264">
        <f>ROUND(N100+N101+N102+N103+N104+N105,2)</f>
        <v>0</v>
      </c>
      <c r="O99" s="267"/>
      <c r="P99" s="267"/>
      <c r="Q99" s="267"/>
      <c r="R99" s="36"/>
      <c r="T99" s="139"/>
      <c r="U99" s="140" t="s">
        <v>46</v>
      </c>
    </row>
    <row r="100" spans="2:65" s="1" customFormat="1" ht="18" customHeight="1">
      <c r="B100" s="34"/>
      <c r="C100" s="35"/>
      <c r="D100" s="191" t="s">
        <v>146</v>
      </c>
      <c r="E100" s="192"/>
      <c r="F100" s="192"/>
      <c r="G100" s="192"/>
      <c r="H100" s="192"/>
      <c r="I100" s="35"/>
      <c r="J100" s="35"/>
      <c r="K100" s="35"/>
      <c r="L100" s="35"/>
      <c r="M100" s="35"/>
      <c r="N100" s="190">
        <f>ROUND(N88*T100,2)</f>
        <v>0</v>
      </c>
      <c r="O100" s="189"/>
      <c r="P100" s="189"/>
      <c r="Q100" s="189"/>
      <c r="R100" s="36"/>
      <c r="S100" s="141"/>
      <c r="T100" s="142"/>
      <c r="U100" s="143" t="s">
        <v>49</v>
      </c>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4" t="s">
        <v>147</v>
      </c>
      <c r="AZ100" s="141"/>
      <c r="BA100" s="141"/>
      <c r="BB100" s="141"/>
      <c r="BC100" s="141"/>
      <c r="BD100" s="141"/>
      <c r="BE100" s="145">
        <f t="shared" ref="BE100:BE105" si="0">IF(U100="základná",N100,0)</f>
        <v>0</v>
      </c>
      <c r="BF100" s="145">
        <f t="shared" ref="BF100:BF105" si="1">IF(U100="znížená",N100,0)</f>
        <v>0</v>
      </c>
      <c r="BG100" s="145">
        <f t="shared" ref="BG100:BG105" si="2">IF(U100="zákl. prenesená",N100,0)</f>
        <v>0</v>
      </c>
      <c r="BH100" s="145">
        <f t="shared" ref="BH100:BH105" si="3">IF(U100="zníž. prenesená",N100,0)</f>
        <v>0</v>
      </c>
      <c r="BI100" s="145">
        <f t="shared" ref="BI100:BI105" si="4">IF(U100="nulová",N100,0)</f>
        <v>0</v>
      </c>
      <c r="BJ100" s="144" t="s">
        <v>148</v>
      </c>
      <c r="BK100" s="141"/>
      <c r="BL100" s="141"/>
      <c r="BM100" s="141"/>
    </row>
    <row r="101" spans="2:65" s="1" customFormat="1" ht="18" customHeight="1">
      <c r="B101" s="34"/>
      <c r="C101" s="35"/>
      <c r="D101" s="191" t="s">
        <v>149</v>
      </c>
      <c r="E101" s="192"/>
      <c r="F101" s="192"/>
      <c r="G101" s="192"/>
      <c r="H101" s="192"/>
      <c r="I101" s="35"/>
      <c r="J101" s="35"/>
      <c r="K101" s="35"/>
      <c r="L101" s="35"/>
      <c r="M101" s="35"/>
      <c r="N101" s="190">
        <f>ROUND(N88*T101,2)</f>
        <v>0</v>
      </c>
      <c r="O101" s="189"/>
      <c r="P101" s="189"/>
      <c r="Q101" s="189"/>
      <c r="R101" s="36"/>
      <c r="S101" s="141"/>
      <c r="T101" s="142"/>
      <c r="U101" s="143" t="s">
        <v>49</v>
      </c>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4" t="s">
        <v>147</v>
      </c>
      <c r="AZ101" s="141"/>
      <c r="BA101" s="141"/>
      <c r="BB101" s="141"/>
      <c r="BC101" s="141"/>
      <c r="BD101" s="141"/>
      <c r="BE101" s="145">
        <f t="shared" si="0"/>
        <v>0</v>
      </c>
      <c r="BF101" s="145">
        <f t="shared" si="1"/>
        <v>0</v>
      </c>
      <c r="BG101" s="145">
        <f t="shared" si="2"/>
        <v>0</v>
      </c>
      <c r="BH101" s="145">
        <f t="shared" si="3"/>
        <v>0</v>
      </c>
      <c r="BI101" s="145">
        <f t="shared" si="4"/>
        <v>0</v>
      </c>
      <c r="BJ101" s="144" t="s">
        <v>148</v>
      </c>
      <c r="BK101" s="141"/>
      <c r="BL101" s="141"/>
      <c r="BM101" s="141"/>
    </row>
    <row r="102" spans="2:65" s="1" customFormat="1" ht="18" customHeight="1">
      <c r="B102" s="34"/>
      <c r="C102" s="35"/>
      <c r="D102" s="191" t="s">
        <v>150</v>
      </c>
      <c r="E102" s="192"/>
      <c r="F102" s="192"/>
      <c r="G102" s="192"/>
      <c r="H102" s="192"/>
      <c r="I102" s="35"/>
      <c r="J102" s="35"/>
      <c r="K102" s="35"/>
      <c r="L102" s="35"/>
      <c r="M102" s="35"/>
      <c r="N102" s="190">
        <f>ROUND(N88*T102,2)</f>
        <v>0</v>
      </c>
      <c r="O102" s="189"/>
      <c r="P102" s="189"/>
      <c r="Q102" s="189"/>
      <c r="R102" s="36"/>
      <c r="S102" s="141"/>
      <c r="T102" s="142"/>
      <c r="U102" s="143" t="s">
        <v>49</v>
      </c>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4" t="s">
        <v>147</v>
      </c>
      <c r="AZ102" s="141"/>
      <c r="BA102" s="141"/>
      <c r="BB102" s="141"/>
      <c r="BC102" s="141"/>
      <c r="BD102" s="141"/>
      <c r="BE102" s="145">
        <f t="shared" si="0"/>
        <v>0</v>
      </c>
      <c r="BF102" s="145">
        <f t="shared" si="1"/>
        <v>0</v>
      </c>
      <c r="BG102" s="145">
        <f t="shared" si="2"/>
        <v>0</v>
      </c>
      <c r="BH102" s="145">
        <f t="shared" si="3"/>
        <v>0</v>
      </c>
      <c r="BI102" s="145">
        <f t="shared" si="4"/>
        <v>0</v>
      </c>
      <c r="BJ102" s="144" t="s">
        <v>148</v>
      </c>
      <c r="BK102" s="141"/>
      <c r="BL102" s="141"/>
      <c r="BM102" s="141"/>
    </row>
    <row r="103" spans="2:65" s="1" customFormat="1" ht="18" customHeight="1">
      <c r="B103" s="34"/>
      <c r="C103" s="35"/>
      <c r="D103" s="191" t="s">
        <v>151</v>
      </c>
      <c r="E103" s="192"/>
      <c r="F103" s="192"/>
      <c r="G103" s="192"/>
      <c r="H103" s="192"/>
      <c r="I103" s="35"/>
      <c r="J103" s="35"/>
      <c r="K103" s="35"/>
      <c r="L103" s="35"/>
      <c r="M103" s="35"/>
      <c r="N103" s="190">
        <f>ROUND(N88*T103,2)</f>
        <v>0</v>
      </c>
      <c r="O103" s="189"/>
      <c r="P103" s="189"/>
      <c r="Q103" s="189"/>
      <c r="R103" s="36"/>
      <c r="S103" s="141"/>
      <c r="T103" s="142"/>
      <c r="U103" s="143" t="s">
        <v>49</v>
      </c>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4" t="s">
        <v>147</v>
      </c>
      <c r="AZ103" s="141"/>
      <c r="BA103" s="141"/>
      <c r="BB103" s="141"/>
      <c r="BC103" s="141"/>
      <c r="BD103" s="141"/>
      <c r="BE103" s="145">
        <f t="shared" si="0"/>
        <v>0</v>
      </c>
      <c r="BF103" s="145">
        <f t="shared" si="1"/>
        <v>0</v>
      </c>
      <c r="BG103" s="145">
        <f t="shared" si="2"/>
        <v>0</v>
      </c>
      <c r="BH103" s="145">
        <f t="shared" si="3"/>
        <v>0</v>
      </c>
      <c r="BI103" s="145">
        <f t="shared" si="4"/>
        <v>0</v>
      </c>
      <c r="BJ103" s="144" t="s">
        <v>148</v>
      </c>
      <c r="BK103" s="141"/>
      <c r="BL103" s="141"/>
      <c r="BM103" s="141"/>
    </row>
    <row r="104" spans="2:65" s="1" customFormat="1" ht="18" customHeight="1">
      <c r="B104" s="34"/>
      <c r="C104" s="35"/>
      <c r="D104" s="191" t="s">
        <v>152</v>
      </c>
      <c r="E104" s="192"/>
      <c r="F104" s="192"/>
      <c r="G104" s="192"/>
      <c r="H104" s="192"/>
      <c r="I104" s="35"/>
      <c r="J104" s="35"/>
      <c r="K104" s="35"/>
      <c r="L104" s="35"/>
      <c r="M104" s="35"/>
      <c r="N104" s="190">
        <f>ROUND(N88*T104,2)</f>
        <v>0</v>
      </c>
      <c r="O104" s="189"/>
      <c r="P104" s="189"/>
      <c r="Q104" s="189"/>
      <c r="R104" s="36"/>
      <c r="S104" s="141"/>
      <c r="T104" s="142"/>
      <c r="U104" s="143" t="s">
        <v>49</v>
      </c>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4" t="s">
        <v>147</v>
      </c>
      <c r="AZ104" s="141"/>
      <c r="BA104" s="141"/>
      <c r="BB104" s="141"/>
      <c r="BC104" s="141"/>
      <c r="BD104" s="141"/>
      <c r="BE104" s="145">
        <f t="shared" si="0"/>
        <v>0</v>
      </c>
      <c r="BF104" s="145">
        <f t="shared" si="1"/>
        <v>0</v>
      </c>
      <c r="BG104" s="145">
        <f t="shared" si="2"/>
        <v>0</v>
      </c>
      <c r="BH104" s="145">
        <f t="shared" si="3"/>
        <v>0</v>
      </c>
      <c r="BI104" s="145">
        <f t="shared" si="4"/>
        <v>0</v>
      </c>
      <c r="BJ104" s="144" t="s">
        <v>148</v>
      </c>
      <c r="BK104" s="141"/>
      <c r="BL104" s="141"/>
      <c r="BM104" s="141"/>
    </row>
    <row r="105" spans="2:65" s="1" customFormat="1" ht="18" customHeight="1">
      <c r="B105" s="34"/>
      <c r="C105" s="35"/>
      <c r="D105" s="105" t="s">
        <v>153</v>
      </c>
      <c r="E105" s="35"/>
      <c r="F105" s="35"/>
      <c r="G105" s="35"/>
      <c r="H105" s="35"/>
      <c r="I105" s="35"/>
      <c r="J105" s="35"/>
      <c r="K105" s="35"/>
      <c r="L105" s="35"/>
      <c r="M105" s="35"/>
      <c r="N105" s="190">
        <f>ROUND(N88*T105,2)</f>
        <v>0</v>
      </c>
      <c r="O105" s="189"/>
      <c r="P105" s="189"/>
      <c r="Q105" s="189"/>
      <c r="R105" s="36"/>
      <c r="S105" s="141"/>
      <c r="T105" s="146"/>
      <c r="U105" s="147" t="s">
        <v>49</v>
      </c>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41"/>
      <c r="AR105" s="141"/>
      <c r="AS105" s="141"/>
      <c r="AT105" s="141"/>
      <c r="AU105" s="141"/>
      <c r="AV105" s="141"/>
      <c r="AW105" s="141"/>
      <c r="AX105" s="141"/>
      <c r="AY105" s="144" t="s">
        <v>154</v>
      </c>
      <c r="AZ105" s="141"/>
      <c r="BA105" s="141"/>
      <c r="BB105" s="141"/>
      <c r="BC105" s="141"/>
      <c r="BD105" s="141"/>
      <c r="BE105" s="145">
        <f t="shared" si="0"/>
        <v>0</v>
      </c>
      <c r="BF105" s="145">
        <f t="shared" si="1"/>
        <v>0</v>
      </c>
      <c r="BG105" s="145">
        <f t="shared" si="2"/>
        <v>0</v>
      </c>
      <c r="BH105" s="145">
        <f t="shared" si="3"/>
        <v>0</v>
      </c>
      <c r="BI105" s="145">
        <f t="shared" si="4"/>
        <v>0</v>
      </c>
      <c r="BJ105" s="144" t="s">
        <v>148</v>
      </c>
      <c r="BK105" s="141"/>
      <c r="BL105" s="141"/>
      <c r="BM105" s="141"/>
    </row>
    <row r="106" spans="2:65" s="1" customFormat="1">
      <c r="B106" s="34"/>
      <c r="C106" s="35"/>
      <c r="D106" s="35"/>
      <c r="E106" s="35"/>
      <c r="F106" s="35"/>
      <c r="G106" s="35"/>
      <c r="H106" s="35"/>
      <c r="I106" s="35"/>
      <c r="J106" s="35"/>
      <c r="K106" s="35"/>
      <c r="L106" s="35"/>
      <c r="M106" s="35"/>
      <c r="N106" s="35"/>
      <c r="O106" s="35"/>
      <c r="P106" s="35"/>
      <c r="Q106" s="35"/>
      <c r="R106" s="36"/>
      <c r="T106" s="128"/>
      <c r="U106" s="128"/>
    </row>
    <row r="107" spans="2:65" s="1" customFormat="1" ht="29.25" customHeight="1">
      <c r="B107" s="34"/>
      <c r="C107" s="116" t="s">
        <v>121</v>
      </c>
      <c r="D107" s="117"/>
      <c r="E107" s="117"/>
      <c r="F107" s="117"/>
      <c r="G107" s="117"/>
      <c r="H107" s="117"/>
      <c r="I107" s="117"/>
      <c r="J107" s="117"/>
      <c r="K107" s="117"/>
      <c r="L107" s="183">
        <f>ROUND(SUM(N88+N99),2)</f>
        <v>0</v>
      </c>
      <c r="M107" s="183"/>
      <c r="N107" s="183"/>
      <c r="O107" s="183"/>
      <c r="P107" s="183"/>
      <c r="Q107" s="183"/>
      <c r="R107" s="36"/>
      <c r="T107" s="128"/>
      <c r="U107" s="128"/>
    </row>
    <row r="108" spans="2:65" s="1" customFormat="1" ht="6.95" customHeight="1">
      <c r="B108" s="58"/>
      <c r="C108" s="59"/>
      <c r="D108" s="59"/>
      <c r="E108" s="59"/>
      <c r="F108" s="59"/>
      <c r="G108" s="59"/>
      <c r="H108" s="59"/>
      <c r="I108" s="59"/>
      <c r="J108" s="59"/>
      <c r="K108" s="59"/>
      <c r="L108" s="59"/>
      <c r="M108" s="59"/>
      <c r="N108" s="59"/>
      <c r="O108" s="59"/>
      <c r="P108" s="59"/>
      <c r="Q108" s="59"/>
      <c r="R108" s="60"/>
      <c r="T108" s="128"/>
      <c r="U108" s="128"/>
    </row>
    <row r="112" spans="2:65" s="1" customFormat="1" ht="6.95" customHeight="1">
      <c r="B112" s="61"/>
      <c r="C112" s="62"/>
      <c r="D112" s="62"/>
      <c r="E112" s="62"/>
      <c r="F112" s="62"/>
      <c r="G112" s="62"/>
      <c r="H112" s="62"/>
      <c r="I112" s="62"/>
      <c r="J112" s="62"/>
      <c r="K112" s="62"/>
      <c r="L112" s="62"/>
      <c r="M112" s="62"/>
      <c r="N112" s="62"/>
      <c r="O112" s="62"/>
      <c r="P112" s="62"/>
      <c r="Q112" s="62"/>
      <c r="R112" s="63"/>
    </row>
    <row r="113" spans="2:65" s="1" customFormat="1" ht="36.950000000000003" customHeight="1">
      <c r="B113" s="34"/>
      <c r="C113" s="203" t="s">
        <v>155</v>
      </c>
      <c r="D113" s="230"/>
      <c r="E113" s="230"/>
      <c r="F113" s="230"/>
      <c r="G113" s="230"/>
      <c r="H113" s="230"/>
      <c r="I113" s="230"/>
      <c r="J113" s="230"/>
      <c r="K113" s="230"/>
      <c r="L113" s="230"/>
      <c r="M113" s="230"/>
      <c r="N113" s="230"/>
      <c r="O113" s="230"/>
      <c r="P113" s="230"/>
      <c r="Q113" s="230"/>
      <c r="R113" s="36"/>
    </row>
    <row r="114" spans="2:65" s="1" customFormat="1" ht="6.95" customHeight="1">
      <c r="B114" s="34"/>
      <c r="C114" s="35"/>
      <c r="D114" s="35"/>
      <c r="E114" s="35"/>
      <c r="F114" s="35"/>
      <c r="G114" s="35"/>
      <c r="H114" s="35"/>
      <c r="I114" s="35"/>
      <c r="J114" s="35"/>
      <c r="K114" s="35"/>
      <c r="L114" s="35"/>
      <c r="M114" s="35"/>
      <c r="N114" s="35"/>
      <c r="O114" s="35"/>
      <c r="P114" s="35"/>
      <c r="Q114" s="35"/>
      <c r="R114" s="36"/>
    </row>
    <row r="115" spans="2:65" s="1" customFormat="1" ht="30" customHeight="1">
      <c r="B115" s="34"/>
      <c r="C115" s="29" t="s">
        <v>18</v>
      </c>
      <c r="D115" s="35"/>
      <c r="E115" s="35"/>
      <c r="F115" s="237" t="str">
        <f>F6</f>
        <v>Revitalizácia predpolia radnice v Kežmarku - vodný prvok</v>
      </c>
      <c r="G115" s="238"/>
      <c r="H115" s="238"/>
      <c r="I115" s="238"/>
      <c r="J115" s="238"/>
      <c r="K115" s="238"/>
      <c r="L115" s="238"/>
      <c r="M115" s="238"/>
      <c r="N115" s="238"/>
      <c r="O115" s="238"/>
      <c r="P115" s="238"/>
      <c r="Q115" s="35"/>
      <c r="R115" s="36"/>
    </row>
    <row r="116" spans="2:65" s="1" customFormat="1" ht="36.950000000000003" customHeight="1">
      <c r="B116" s="34"/>
      <c r="C116" s="68" t="s">
        <v>128</v>
      </c>
      <c r="D116" s="35"/>
      <c r="E116" s="35"/>
      <c r="F116" s="205" t="str">
        <f>F7</f>
        <v>SO 01 - Vodný prvok</v>
      </c>
      <c r="G116" s="230"/>
      <c r="H116" s="230"/>
      <c r="I116" s="230"/>
      <c r="J116" s="230"/>
      <c r="K116" s="230"/>
      <c r="L116" s="230"/>
      <c r="M116" s="230"/>
      <c r="N116" s="230"/>
      <c r="O116" s="230"/>
      <c r="P116" s="230"/>
      <c r="Q116" s="35"/>
      <c r="R116" s="36"/>
    </row>
    <row r="117" spans="2:65" s="1" customFormat="1" ht="6.95" customHeight="1">
      <c r="B117" s="34"/>
      <c r="C117" s="35"/>
      <c r="D117" s="35"/>
      <c r="E117" s="35"/>
      <c r="F117" s="35"/>
      <c r="G117" s="35"/>
      <c r="H117" s="35"/>
      <c r="I117" s="35"/>
      <c r="J117" s="35"/>
      <c r="K117" s="35"/>
      <c r="L117" s="35"/>
      <c r="M117" s="35"/>
      <c r="N117" s="35"/>
      <c r="O117" s="35"/>
      <c r="P117" s="35"/>
      <c r="Q117" s="35"/>
      <c r="R117" s="36"/>
    </row>
    <row r="118" spans="2:65" s="1" customFormat="1" ht="18" customHeight="1">
      <c r="B118" s="34"/>
      <c r="C118" s="29" t="s">
        <v>23</v>
      </c>
      <c r="D118" s="35"/>
      <c r="E118" s="35"/>
      <c r="F118" s="27" t="str">
        <f>F9</f>
        <v>Kežmarok, parc.č. KN-C 3221/1, 3221/2</v>
      </c>
      <c r="G118" s="35"/>
      <c r="H118" s="35"/>
      <c r="I118" s="35"/>
      <c r="J118" s="35"/>
      <c r="K118" s="29" t="s">
        <v>25</v>
      </c>
      <c r="L118" s="35"/>
      <c r="M118" s="240" t="str">
        <f>IF(O9="","",O9)</f>
        <v>26. 2. 2019</v>
      </c>
      <c r="N118" s="240"/>
      <c r="O118" s="240"/>
      <c r="P118" s="240"/>
      <c r="Q118" s="35"/>
      <c r="R118" s="36"/>
    </row>
    <row r="119" spans="2:65" s="1" customFormat="1" ht="6.95" customHeight="1">
      <c r="B119" s="34"/>
      <c r="C119" s="35"/>
      <c r="D119" s="35"/>
      <c r="E119" s="35"/>
      <c r="F119" s="35"/>
      <c r="G119" s="35"/>
      <c r="H119" s="35"/>
      <c r="I119" s="35"/>
      <c r="J119" s="35"/>
      <c r="K119" s="35"/>
      <c r="L119" s="35"/>
      <c r="M119" s="35"/>
      <c r="N119" s="35"/>
      <c r="O119" s="35"/>
      <c r="P119" s="35"/>
      <c r="Q119" s="35"/>
      <c r="R119" s="36"/>
    </row>
    <row r="120" spans="2:65" s="1" customFormat="1" ht="15">
      <c r="B120" s="34"/>
      <c r="C120" s="29" t="s">
        <v>27</v>
      </c>
      <c r="D120" s="35"/>
      <c r="E120" s="35"/>
      <c r="F120" s="27" t="str">
        <f>E12</f>
        <v>Mesto Kežmarok</v>
      </c>
      <c r="G120" s="35"/>
      <c r="H120" s="35"/>
      <c r="I120" s="35"/>
      <c r="J120" s="35"/>
      <c r="K120" s="29" t="s">
        <v>35</v>
      </c>
      <c r="L120" s="35"/>
      <c r="M120" s="218" t="str">
        <f>E18</f>
        <v>Ing. Arch. Jozef Figlár</v>
      </c>
      <c r="N120" s="218"/>
      <c r="O120" s="218"/>
      <c r="P120" s="218"/>
      <c r="Q120" s="218"/>
      <c r="R120" s="36"/>
    </row>
    <row r="121" spans="2:65" s="1" customFormat="1" ht="14.45" customHeight="1">
      <c r="B121" s="34"/>
      <c r="C121" s="29" t="s">
        <v>33</v>
      </c>
      <c r="D121" s="35"/>
      <c r="E121" s="35"/>
      <c r="F121" s="27" t="str">
        <f>IF(E15="","",E15)</f>
        <v>Vyplň údaj</v>
      </c>
      <c r="G121" s="35"/>
      <c r="H121" s="35"/>
      <c r="I121" s="35"/>
      <c r="J121" s="35"/>
      <c r="K121" s="29" t="s">
        <v>40</v>
      </c>
      <c r="L121" s="35"/>
      <c r="M121" s="218" t="str">
        <f>E21</f>
        <v xml:space="preserve"> </v>
      </c>
      <c r="N121" s="218"/>
      <c r="O121" s="218"/>
      <c r="P121" s="218"/>
      <c r="Q121" s="218"/>
      <c r="R121" s="36"/>
    </row>
    <row r="122" spans="2:65" s="1" customFormat="1" ht="10.35" customHeight="1">
      <c r="B122" s="34"/>
      <c r="C122" s="35"/>
      <c r="D122" s="35"/>
      <c r="E122" s="35"/>
      <c r="F122" s="35"/>
      <c r="G122" s="35"/>
      <c r="H122" s="35"/>
      <c r="I122" s="35"/>
      <c r="J122" s="35"/>
      <c r="K122" s="35"/>
      <c r="L122" s="35"/>
      <c r="M122" s="35"/>
      <c r="N122" s="35"/>
      <c r="O122" s="35"/>
      <c r="P122" s="35"/>
      <c r="Q122" s="35"/>
      <c r="R122" s="36"/>
    </row>
    <row r="123" spans="2:65" s="8" customFormat="1" ht="29.25" customHeight="1">
      <c r="B123" s="148"/>
      <c r="C123" s="149" t="s">
        <v>156</v>
      </c>
      <c r="D123" s="150" t="s">
        <v>157</v>
      </c>
      <c r="E123" s="150" t="s">
        <v>64</v>
      </c>
      <c r="F123" s="256" t="s">
        <v>158</v>
      </c>
      <c r="G123" s="256"/>
      <c r="H123" s="256"/>
      <c r="I123" s="256"/>
      <c r="J123" s="150" t="s">
        <v>159</v>
      </c>
      <c r="K123" s="150" t="s">
        <v>160</v>
      </c>
      <c r="L123" s="256" t="s">
        <v>161</v>
      </c>
      <c r="M123" s="256"/>
      <c r="N123" s="256" t="s">
        <v>133</v>
      </c>
      <c r="O123" s="256"/>
      <c r="P123" s="256"/>
      <c r="Q123" s="257"/>
      <c r="R123" s="151"/>
      <c r="T123" s="79" t="s">
        <v>162</v>
      </c>
      <c r="U123" s="80" t="s">
        <v>46</v>
      </c>
      <c r="V123" s="80" t="s">
        <v>163</v>
      </c>
      <c r="W123" s="80" t="s">
        <v>164</v>
      </c>
      <c r="X123" s="80" t="s">
        <v>165</v>
      </c>
      <c r="Y123" s="80" t="s">
        <v>166</v>
      </c>
      <c r="Z123" s="80" t="s">
        <v>167</v>
      </c>
      <c r="AA123" s="81" t="s">
        <v>168</v>
      </c>
    </row>
    <row r="124" spans="2:65" s="1" customFormat="1" ht="29.25" customHeight="1">
      <c r="B124" s="34"/>
      <c r="C124" s="83" t="s">
        <v>130</v>
      </c>
      <c r="D124" s="35"/>
      <c r="E124" s="35"/>
      <c r="F124" s="35"/>
      <c r="G124" s="35"/>
      <c r="H124" s="35"/>
      <c r="I124" s="35"/>
      <c r="J124" s="35"/>
      <c r="K124" s="35"/>
      <c r="L124" s="35"/>
      <c r="M124" s="35"/>
      <c r="N124" s="258">
        <f>BK124</f>
        <v>0</v>
      </c>
      <c r="O124" s="259"/>
      <c r="P124" s="259"/>
      <c r="Q124" s="259"/>
      <c r="R124" s="36"/>
      <c r="T124" s="82"/>
      <c r="U124" s="50"/>
      <c r="V124" s="50"/>
      <c r="W124" s="152">
        <f>W125+W147+W159</f>
        <v>0</v>
      </c>
      <c r="X124" s="50"/>
      <c r="Y124" s="152">
        <f>Y125+Y147+Y159</f>
        <v>62.278001779999997</v>
      </c>
      <c r="Z124" s="50"/>
      <c r="AA124" s="153">
        <f>AA125+AA147+AA159</f>
        <v>0</v>
      </c>
      <c r="AT124" s="18" t="s">
        <v>81</v>
      </c>
      <c r="AU124" s="18" t="s">
        <v>135</v>
      </c>
      <c r="BK124" s="154">
        <f>BK125+BK147+BK159</f>
        <v>0</v>
      </c>
    </row>
    <row r="125" spans="2:65" s="9" customFormat="1" ht="37.35" customHeight="1">
      <c r="B125" s="155"/>
      <c r="C125" s="156"/>
      <c r="D125" s="157" t="s">
        <v>136</v>
      </c>
      <c r="E125" s="157"/>
      <c r="F125" s="157"/>
      <c r="G125" s="157"/>
      <c r="H125" s="157"/>
      <c r="I125" s="157"/>
      <c r="J125" s="157"/>
      <c r="K125" s="157"/>
      <c r="L125" s="157"/>
      <c r="M125" s="157"/>
      <c r="N125" s="260">
        <f>BK125</f>
        <v>0</v>
      </c>
      <c r="O125" s="261"/>
      <c r="P125" s="261"/>
      <c r="Q125" s="261"/>
      <c r="R125" s="158"/>
      <c r="T125" s="159"/>
      <c r="U125" s="156"/>
      <c r="V125" s="156"/>
      <c r="W125" s="160">
        <f>W126+W135+W143+W145</f>
        <v>0</v>
      </c>
      <c r="X125" s="156"/>
      <c r="Y125" s="160">
        <f>Y126+Y135+Y143+Y145</f>
        <v>60.664025299999999</v>
      </c>
      <c r="Z125" s="156"/>
      <c r="AA125" s="161">
        <f>AA126+AA135+AA143+AA145</f>
        <v>0</v>
      </c>
      <c r="AR125" s="162" t="s">
        <v>90</v>
      </c>
      <c r="AT125" s="163" t="s">
        <v>81</v>
      </c>
      <c r="AU125" s="163" t="s">
        <v>82</v>
      </c>
      <c r="AY125" s="162" t="s">
        <v>169</v>
      </c>
      <c r="BK125" s="164">
        <f>BK126+BK135+BK143+BK145</f>
        <v>0</v>
      </c>
    </row>
    <row r="126" spans="2:65" s="9" customFormat="1" ht="19.899999999999999" customHeight="1">
      <c r="B126" s="155"/>
      <c r="C126" s="156"/>
      <c r="D126" s="165" t="s">
        <v>137</v>
      </c>
      <c r="E126" s="165"/>
      <c r="F126" s="165"/>
      <c r="G126" s="165"/>
      <c r="H126" s="165"/>
      <c r="I126" s="165"/>
      <c r="J126" s="165"/>
      <c r="K126" s="165"/>
      <c r="L126" s="165"/>
      <c r="M126" s="165"/>
      <c r="N126" s="245">
        <f>BK126</f>
        <v>0</v>
      </c>
      <c r="O126" s="246"/>
      <c r="P126" s="246"/>
      <c r="Q126" s="246"/>
      <c r="R126" s="158"/>
      <c r="T126" s="159"/>
      <c r="U126" s="156"/>
      <c r="V126" s="156"/>
      <c r="W126" s="160">
        <f>SUM(W127:W134)</f>
        <v>0</v>
      </c>
      <c r="X126" s="156"/>
      <c r="Y126" s="160">
        <f>SUM(Y127:Y134)</f>
        <v>15.89</v>
      </c>
      <c r="Z126" s="156"/>
      <c r="AA126" s="161">
        <f>SUM(AA127:AA134)</f>
        <v>0</v>
      </c>
      <c r="AR126" s="162" t="s">
        <v>90</v>
      </c>
      <c r="AT126" s="163" t="s">
        <v>81</v>
      </c>
      <c r="AU126" s="163" t="s">
        <v>90</v>
      </c>
      <c r="AY126" s="162" t="s">
        <v>169</v>
      </c>
      <c r="BK126" s="164">
        <f>SUM(BK127:BK134)</f>
        <v>0</v>
      </c>
    </row>
    <row r="127" spans="2:65" s="1" customFormat="1" ht="25.5" customHeight="1">
      <c r="B127" s="34"/>
      <c r="C127" s="166" t="s">
        <v>90</v>
      </c>
      <c r="D127" s="166" t="s">
        <v>170</v>
      </c>
      <c r="E127" s="167" t="s">
        <v>171</v>
      </c>
      <c r="F127" s="253" t="s">
        <v>172</v>
      </c>
      <c r="G127" s="253"/>
      <c r="H127" s="253"/>
      <c r="I127" s="253"/>
      <c r="J127" s="168" t="s">
        <v>173</v>
      </c>
      <c r="K127" s="169">
        <v>7.3150000000000004</v>
      </c>
      <c r="L127" s="249">
        <v>0</v>
      </c>
      <c r="M127" s="250"/>
      <c r="N127" s="243">
        <f t="shared" ref="N127:N134" si="5">ROUND(L127*K127,2)</f>
        <v>0</v>
      </c>
      <c r="O127" s="243"/>
      <c r="P127" s="243"/>
      <c r="Q127" s="243"/>
      <c r="R127" s="36"/>
      <c r="T127" s="170" t="s">
        <v>21</v>
      </c>
      <c r="U127" s="43" t="s">
        <v>49</v>
      </c>
      <c r="V127" s="35"/>
      <c r="W127" s="171">
        <f t="shared" ref="W127:W134" si="6">V127*K127</f>
        <v>0</v>
      </c>
      <c r="X127" s="171">
        <v>0</v>
      </c>
      <c r="Y127" s="171">
        <f t="shared" ref="Y127:Y134" si="7">X127*K127</f>
        <v>0</v>
      </c>
      <c r="Z127" s="171">
        <v>0</v>
      </c>
      <c r="AA127" s="172">
        <f t="shared" ref="AA127:AA134" si="8">Z127*K127</f>
        <v>0</v>
      </c>
      <c r="AR127" s="18" t="s">
        <v>174</v>
      </c>
      <c r="AT127" s="18" t="s">
        <v>170</v>
      </c>
      <c r="AU127" s="18" t="s">
        <v>148</v>
      </c>
      <c r="AY127" s="18" t="s">
        <v>169</v>
      </c>
      <c r="BE127" s="109">
        <f t="shared" ref="BE127:BE134" si="9">IF(U127="základná",N127,0)</f>
        <v>0</v>
      </c>
      <c r="BF127" s="109">
        <f t="shared" ref="BF127:BF134" si="10">IF(U127="znížená",N127,0)</f>
        <v>0</v>
      </c>
      <c r="BG127" s="109">
        <f t="shared" ref="BG127:BG134" si="11">IF(U127="zákl. prenesená",N127,0)</f>
        <v>0</v>
      </c>
      <c r="BH127" s="109">
        <f t="shared" ref="BH127:BH134" si="12">IF(U127="zníž. prenesená",N127,0)</f>
        <v>0</v>
      </c>
      <c r="BI127" s="109">
        <f t="shared" ref="BI127:BI134" si="13">IF(U127="nulová",N127,0)</f>
        <v>0</v>
      </c>
      <c r="BJ127" s="18" t="s">
        <v>148</v>
      </c>
      <c r="BK127" s="109">
        <f t="shared" ref="BK127:BK134" si="14">ROUND(L127*K127,2)</f>
        <v>0</v>
      </c>
      <c r="BL127" s="18" t="s">
        <v>174</v>
      </c>
      <c r="BM127" s="18" t="s">
        <v>175</v>
      </c>
    </row>
    <row r="128" spans="2:65" s="1" customFormat="1" ht="51" customHeight="1">
      <c r="B128" s="34"/>
      <c r="C128" s="166" t="s">
        <v>148</v>
      </c>
      <c r="D128" s="166" t="s">
        <v>170</v>
      </c>
      <c r="E128" s="167" t="s">
        <v>176</v>
      </c>
      <c r="F128" s="253" t="s">
        <v>177</v>
      </c>
      <c r="G128" s="253"/>
      <c r="H128" s="253"/>
      <c r="I128" s="253"/>
      <c r="J128" s="168" t="s">
        <v>173</v>
      </c>
      <c r="K128" s="169">
        <v>7.3150000000000004</v>
      </c>
      <c r="L128" s="249">
        <v>0</v>
      </c>
      <c r="M128" s="250"/>
      <c r="N128" s="243">
        <f t="shared" si="5"/>
        <v>0</v>
      </c>
      <c r="O128" s="243"/>
      <c r="P128" s="243"/>
      <c r="Q128" s="243"/>
      <c r="R128" s="36"/>
      <c r="T128" s="170" t="s">
        <v>21</v>
      </c>
      <c r="U128" s="43" t="s">
        <v>49</v>
      </c>
      <c r="V128" s="35"/>
      <c r="W128" s="171">
        <f t="shared" si="6"/>
        <v>0</v>
      </c>
      <c r="X128" s="171">
        <v>0</v>
      </c>
      <c r="Y128" s="171">
        <f t="shared" si="7"/>
        <v>0</v>
      </c>
      <c r="Z128" s="171">
        <v>0</v>
      </c>
      <c r="AA128" s="172">
        <f t="shared" si="8"/>
        <v>0</v>
      </c>
      <c r="AR128" s="18" t="s">
        <v>174</v>
      </c>
      <c r="AT128" s="18" t="s">
        <v>170</v>
      </c>
      <c r="AU128" s="18" t="s">
        <v>148</v>
      </c>
      <c r="AY128" s="18" t="s">
        <v>169</v>
      </c>
      <c r="BE128" s="109">
        <f t="shared" si="9"/>
        <v>0</v>
      </c>
      <c r="BF128" s="109">
        <f t="shared" si="10"/>
        <v>0</v>
      </c>
      <c r="BG128" s="109">
        <f t="shared" si="11"/>
        <v>0</v>
      </c>
      <c r="BH128" s="109">
        <f t="shared" si="12"/>
        <v>0</v>
      </c>
      <c r="BI128" s="109">
        <f t="shared" si="13"/>
        <v>0</v>
      </c>
      <c r="BJ128" s="18" t="s">
        <v>148</v>
      </c>
      <c r="BK128" s="109">
        <f t="shared" si="14"/>
        <v>0</v>
      </c>
      <c r="BL128" s="18" t="s">
        <v>174</v>
      </c>
      <c r="BM128" s="18" t="s">
        <v>178</v>
      </c>
    </row>
    <row r="129" spans="2:65" s="1" customFormat="1" ht="38.25" customHeight="1">
      <c r="B129" s="34"/>
      <c r="C129" s="166" t="s">
        <v>179</v>
      </c>
      <c r="D129" s="166" t="s">
        <v>170</v>
      </c>
      <c r="E129" s="167" t="s">
        <v>180</v>
      </c>
      <c r="F129" s="253" t="s">
        <v>181</v>
      </c>
      <c r="G129" s="253"/>
      <c r="H129" s="253"/>
      <c r="I129" s="253"/>
      <c r="J129" s="168" t="s">
        <v>173</v>
      </c>
      <c r="K129" s="169">
        <v>7.3150000000000004</v>
      </c>
      <c r="L129" s="249">
        <v>0</v>
      </c>
      <c r="M129" s="250"/>
      <c r="N129" s="243">
        <f t="shared" si="5"/>
        <v>0</v>
      </c>
      <c r="O129" s="243"/>
      <c r="P129" s="243"/>
      <c r="Q129" s="243"/>
      <c r="R129" s="36"/>
      <c r="T129" s="170" t="s">
        <v>21</v>
      </c>
      <c r="U129" s="43" t="s">
        <v>49</v>
      </c>
      <c r="V129" s="35"/>
      <c r="W129" s="171">
        <f t="shared" si="6"/>
        <v>0</v>
      </c>
      <c r="X129" s="171">
        <v>0</v>
      </c>
      <c r="Y129" s="171">
        <f t="shared" si="7"/>
        <v>0</v>
      </c>
      <c r="Z129" s="171">
        <v>0</v>
      </c>
      <c r="AA129" s="172">
        <f t="shared" si="8"/>
        <v>0</v>
      </c>
      <c r="AR129" s="18" t="s">
        <v>174</v>
      </c>
      <c r="AT129" s="18" t="s">
        <v>170</v>
      </c>
      <c r="AU129" s="18" t="s">
        <v>148</v>
      </c>
      <c r="AY129" s="18" t="s">
        <v>169</v>
      </c>
      <c r="BE129" s="109">
        <f t="shared" si="9"/>
        <v>0</v>
      </c>
      <c r="BF129" s="109">
        <f t="shared" si="10"/>
        <v>0</v>
      </c>
      <c r="BG129" s="109">
        <f t="shared" si="11"/>
        <v>0</v>
      </c>
      <c r="BH129" s="109">
        <f t="shared" si="12"/>
        <v>0</v>
      </c>
      <c r="BI129" s="109">
        <f t="shared" si="13"/>
        <v>0</v>
      </c>
      <c r="BJ129" s="18" t="s">
        <v>148</v>
      </c>
      <c r="BK129" s="109">
        <f t="shared" si="14"/>
        <v>0</v>
      </c>
      <c r="BL129" s="18" t="s">
        <v>174</v>
      </c>
      <c r="BM129" s="18" t="s">
        <v>182</v>
      </c>
    </row>
    <row r="130" spans="2:65" s="1" customFormat="1" ht="16.5" customHeight="1">
      <c r="B130" s="34"/>
      <c r="C130" s="166" t="s">
        <v>174</v>
      </c>
      <c r="D130" s="166" t="s">
        <v>170</v>
      </c>
      <c r="E130" s="167" t="s">
        <v>183</v>
      </c>
      <c r="F130" s="253" t="s">
        <v>184</v>
      </c>
      <c r="G130" s="253"/>
      <c r="H130" s="253"/>
      <c r="I130" s="253"/>
      <c r="J130" s="168" t="s">
        <v>173</v>
      </c>
      <c r="K130" s="169">
        <v>7.3150000000000004</v>
      </c>
      <c r="L130" s="249">
        <v>0</v>
      </c>
      <c r="M130" s="250"/>
      <c r="N130" s="243">
        <f t="shared" si="5"/>
        <v>0</v>
      </c>
      <c r="O130" s="243"/>
      <c r="P130" s="243"/>
      <c r="Q130" s="243"/>
      <c r="R130" s="36"/>
      <c r="T130" s="170" t="s">
        <v>21</v>
      </c>
      <c r="U130" s="43" t="s">
        <v>49</v>
      </c>
      <c r="V130" s="35"/>
      <c r="W130" s="171">
        <f t="shared" si="6"/>
        <v>0</v>
      </c>
      <c r="X130" s="171">
        <v>0</v>
      </c>
      <c r="Y130" s="171">
        <f t="shared" si="7"/>
        <v>0</v>
      </c>
      <c r="Z130" s="171">
        <v>0</v>
      </c>
      <c r="AA130" s="172">
        <f t="shared" si="8"/>
        <v>0</v>
      </c>
      <c r="AR130" s="18" t="s">
        <v>174</v>
      </c>
      <c r="AT130" s="18" t="s">
        <v>170</v>
      </c>
      <c r="AU130" s="18" t="s">
        <v>148</v>
      </c>
      <c r="AY130" s="18" t="s">
        <v>169</v>
      </c>
      <c r="BE130" s="109">
        <f t="shared" si="9"/>
        <v>0</v>
      </c>
      <c r="BF130" s="109">
        <f t="shared" si="10"/>
        <v>0</v>
      </c>
      <c r="BG130" s="109">
        <f t="shared" si="11"/>
        <v>0</v>
      </c>
      <c r="BH130" s="109">
        <f t="shared" si="12"/>
        <v>0</v>
      </c>
      <c r="BI130" s="109">
        <f t="shared" si="13"/>
        <v>0</v>
      </c>
      <c r="BJ130" s="18" t="s">
        <v>148</v>
      </c>
      <c r="BK130" s="109">
        <f t="shared" si="14"/>
        <v>0</v>
      </c>
      <c r="BL130" s="18" t="s">
        <v>174</v>
      </c>
      <c r="BM130" s="18" t="s">
        <v>185</v>
      </c>
    </row>
    <row r="131" spans="2:65" s="1" customFormat="1" ht="25.5" customHeight="1">
      <c r="B131" s="34"/>
      <c r="C131" s="166" t="s">
        <v>186</v>
      </c>
      <c r="D131" s="166" t="s">
        <v>170</v>
      </c>
      <c r="E131" s="167" t="s">
        <v>187</v>
      </c>
      <c r="F131" s="253" t="s">
        <v>188</v>
      </c>
      <c r="G131" s="253"/>
      <c r="H131" s="253"/>
      <c r="I131" s="253"/>
      <c r="J131" s="168" t="s">
        <v>173</v>
      </c>
      <c r="K131" s="169">
        <v>7.3150000000000004</v>
      </c>
      <c r="L131" s="249">
        <v>0</v>
      </c>
      <c r="M131" s="250"/>
      <c r="N131" s="243">
        <f t="shared" si="5"/>
        <v>0</v>
      </c>
      <c r="O131" s="243"/>
      <c r="P131" s="243"/>
      <c r="Q131" s="243"/>
      <c r="R131" s="36"/>
      <c r="T131" s="170" t="s">
        <v>21</v>
      </c>
      <c r="U131" s="43" t="s">
        <v>49</v>
      </c>
      <c r="V131" s="35"/>
      <c r="W131" s="171">
        <f t="shared" si="6"/>
        <v>0</v>
      </c>
      <c r="X131" s="171">
        <v>0</v>
      </c>
      <c r="Y131" s="171">
        <f t="shared" si="7"/>
        <v>0</v>
      </c>
      <c r="Z131" s="171">
        <v>0</v>
      </c>
      <c r="AA131" s="172">
        <f t="shared" si="8"/>
        <v>0</v>
      </c>
      <c r="AR131" s="18" t="s">
        <v>174</v>
      </c>
      <c r="AT131" s="18" t="s">
        <v>170</v>
      </c>
      <c r="AU131" s="18" t="s">
        <v>148</v>
      </c>
      <c r="AY131" s="18" t="s">
        <v>169</v>
      </c>
      <c r="BE131" s="109">
        <f t="shared" si="9"/>
        <v>0</v>
      </c>
      <c r="BF131" s="109">
        <f t="shared" si="10"/>
        <v>0</v>
      </c>
      <c r="BG131" s="109">
        <f t="shared" si="11"/>
        <v>0</v>
      </c>
      <c r="BH131" s="109">
        <f t="shared" si="12"/>
        <v>0</v>
      </c>
      <c r="BI131" s="109">
        <f t="shared" si="13"/>
        <v>0</v>
      </c>
      <c r="BJ131" s="18" t="s">
        <v>148</v>
      </c>
      <c r="BK131" s="109">
        <f t="shared" si="14"/>
        <v>0</v>
      </c>
      <c r="BL131" s="18" t="s">
        <v>174</v>
      </c>
      <c r="BM131" s="18" t="s">
        <v>189</v>
      </c>
    </row>
    <row r="132" spans="2:65" s="1" customFormat="1" ht="38.25" customHeight="1">
      <c r="B132" s="34"/>
      <c r="C132" s="166" t="s">
        <v>190</v>
      </c>
      <c r="D132" s="166" t="s">
        <v>170</v>
      </c>
      <c r="E132" s="167" t="s">
        <v>191</v>
      </c>
      <c r="F132" s="253" t="s">
        <v>192</v>
      </c>
      <c r="G132" s="253"/>
      <c r="H132" s="253"/>
      <c r="I132" s="253"/>
      <c r="J132" s="168" t="s">
        <v>173</v>
      </c>
      <c r="K132" s="169">
        <v>8.8279999999999994</v>
      </c>
      <c r="L132" s="249">
        <v>0</v>
      </c>
      <c r="M132" s="250"/>
      <c r="N132" s="243">
        <f t="shared" si="5"/>
        <v>0</v>
      </c>
      <c r="O132" s="243"/>
      <c r="P132" s="243"/>
      <c r="Q132" s="243"/>
      <c r="R132" s="36"/>
      <c r="T132" s="170" t="s">
        <v>21</v>
      </c>
      <c r="U132" s="43" t="s">
        <v>49</v>
      </c>
      <c r="V132" s="35"/>
      <c r="W132" s="171">
        <f t="shared" si="6"/>
        <v>0</v>
      </c>
      <c r="X132" s="171">
        <v>0</v>
      </c>
      <c r="Y132" s="171">
        <f t="shared" si="7"/>
        <v>0</v>
      </c>
      <c r="Z132" s="171">
        <v>0</v>
      </c>
      <c r="AA132" s="172">
        <f t="shared" si="8"/>
        <v>0</v>
      </c>
      <c r="AR132" s="18" t="s">
        <v>174</v>
      </c>
      <c r="AT132" s="18" t="s">
        <v>170</v>
      </c>
      <c r="AU132" s="18" t="s">
        <v>148</v>
      </c>
      <c r="AY132" s="18" t="s">
        <v>169</v>
      </c>
      <c r="BE132" s="109">
        <f t="shared" si="9"/>
        <v>0</v>
      </c>
      <c r="BF132" s="109">
        <f t="shared" si="10"/>
        <v>0</v>
      </c>
      <c r="BG132" s="109">
        <f t="shared" si="11"/>
        <v>0</v>
      </c>
      <c r="BH132" s="109">
        <f t="shared" si="12"/>
        <v>0</v>
      </c>
      <c r="BI132" s="109">
        <f t="shared" si="13"/>
        <v>0</v>
      </c>
      <c r="BJ132" s="18" t="s">
        <v>148</v>
      </c>
      <c r="BK132" s="109">
        <f t="shared" si="14"/>
        <v>0</v>
      </c>
      <c r="BL132" s="18" t="s">
        <v>174</v>
      </c>
      <c r="BM132" s="18" t="s">
        <v>193</v>
      </c>
    </row>
    <row r="133" spans="2:65" s="1" customFormat="1" ht="25.5" customHeight="1">
      <c r="B133" s="34"/>
      <c r="C133" s="173" t="s">
        <v>194</v>
      </c>
      <c r="D133" s="173" t="s">
        <v>195</v>
      </c>
      <c r="E133" s="174" t="s">
        <v>196</v>
      </c>
      <c r="F133" s="254" t="s">
        <v>197</v>
      </c>
      <c r="G133" s="254"/>
      <c r="H133" s="254"/>
      <c r="I133" s="254"/>
      <c r="J133" s="175" t="s">
        <v>198</v>
      </c>
      <c r="K133" s="176">
        <v>15.89</v>
      </c>
      <c r="L133" s="251">
        <v>0</v>
      </c>
      <c r="M133" s="252"/>
      <c r="N133" s="244">
        <f t="shared" si="5"/>
        <v>0</v>
      </c>
      <c r="O133" s="243"/>
      <c r="P133" s="243"/>
      <c r="Q133" s="243"/>
      <c r="R133" s="36"/>
      <c r="T133" s="170" t="s">
        <v>21</v>
      </c>
      <c r="U133" s="43" t="s">
        <v>49</v>
      </c>
      <c r="V133" s="35"/>
      <c r="W133" s="171">
        <f t="shared" si="6"/>
        <v>0</v>
      </c>
      <c r="X133" s="171">
        <v>1</v>
      </c>
      <c r="Y133" s="171">
        <f t="shared" si="7"/>
        <v>15.89</v>
      </c>
      <c r="Z133" s="171">
        <v>0</v>
      </c>
      <c r="AA133" s="172">
        <f t="shared" si="8"/>
        <v>0</v>
      </c>
      <c r="AR133" s="18" t="s">
        <v>199</v>
      </c>
      <c r="AT133" s="18" t="s">
        <v>195</v>
      </c>
      <c r="AU133" s="18" t="s">
        <v>148</v>
      </c>
      <c r="AY133" s="18" t="s">
        <v>169</v>
      </c>
      <c r="BE133" s="109">
        <f t="shared" si="9"/>
        <v>0</v>
      </c>
      <c r="BF133" s="109">
        <f t="shared" si="10"/>
        <v>0</v>
      </c>
      <c r="BG133" s="109">
        <f t="shared" si="11"/>
        <v>0</v>
      </c>
      <c r="BH133" s="109">
        <f t="shared" si="12"/>
        <v>0</v>
      </c>
      <c r="BI133" s="109">
        <f t="shared" si="13"/>
        <v>0</v>
      </c>
      <c r="BJ133" s="18" t="s">
        <v>148</v>
      </c>
      <c r="BK133" s="109">
        <f t="shared" si="14"/>
        <v>0</v>
      </c>
      <c r="BL133" s="18" t="s">
        <v>174</v>
      </c>
      <c r="BM133" s="18" t="s">
        <v>200</v>
      </c>
    </row>
    <row r="134" spans="2:65" s="1" customFormat="1" ht="25.5" customHeight="1">
      <c r="B134" s="34"/>
      <c r="C134" s="166" t="s">
        <v>199</v>
      </c>
      <c r="D134" s="166" t="s">
        <v>170</v>
      </c>
      <c r="E134" s="167" t="s">
        <v>201</v>
      </c>
      <c r="F134" s="253" t="s">
        <v>202</v>
      </c>
      <c r="G134" s="253"/>
      <c r="H134" s="253"/>
      <c r="I134" s="253"/>
      <c r="J134" s="168" t="s">
        <v>203</v>
      </c>
      <c r="K134" s="169">
        <v>44.16</v>
      </c>
      <c r="L134" s="249">
        <v>0</v>
      </c>
      <c r="M134" s="250"/>
      <c r="N134" s="243">
        <f t="shared" si="5"/>
        <v>0</v>
      </c>
      <c r="O134" s="243"/>
      <c r="P134" s="243"/>
      <c r="Q134" s="243"/>
      <c r="R134" s="36"/>
      <c r="T134" s="170" t="s">
        <v>21</v>
      </c>
      <c r="U134" s="43" t="s">
        <v>49</v>
      </c>
      <c r="V134" s="35"/>
      <c r="W134" s="171">
        <f t="shared" si="6"/>
        <v>0</v>
      </c>
      <c r="X134" s="171">
        <v>0</v>
      </c>
      <c r="Y134" s="171">
        <f t="shared" si="7"/>
        <v>0</v>
      </c>
      <c r="Z134" s="171">
        <v>0</v>
      </c>
      <c r="AA134" s="172">
        <f t="shared" si="8"/>
        <v>0</v>
      </c>
      <c r="AR134" s="18" t="s">
        <v>174</v>
      </c>
      <c r="AT134" s="18" t="s">
        <v>170</v>
      </c>
      <c r="AU134" s="18" t="s">
        <v>148</v>
      </c>
      <c r="AY134" s="18" t="s">
        <v>169</v>
      </c>
      <c r="BE134" s="109">
        <f t="shared" si="9"/>
        <v>0</v>
      </c>
      <c r="BF134" s="109">
        <f t="shared" si="10"/>
        <v>0</v>
      </c>
      <c r="BG134" s="109">
        <f t="shared" si="11"/>
        <v>0</v>
      </c>
      <c r="BH134" s="109">
        <f t="shared" si="12"/>
        <v>0</v>
      </c>
      <c r="BI134" s="109">
        <f t="shared" si="13"/>
        <v>0</v>
      </c>
      <c r="BJ134" s="18" t="s">
        <v>148</v>
      </c>
      <c r="BK134" s="109">
        <f t="shared" si="14"/>
        <v>0</v>
      </c>
      <c r="BL134" s="18" t="s">
        <v>174</v>
      </c>
      <c r="BM134" s="18" t="s">
        <v>204</v>
      </c>
    </row>
    <row r="135" spans="2:65" s="9" customFormat="1" ht="29.85" customHeight="1">
      <c r="B135" s="155"/>
      <c r="C135" s="156"/>
      <c r="D135" s="165" t="s">
        <v>138</v>
      </c>
      <c r="E135" s="165"/>
      <c r="F135" s="165"/>
      <c r="G135" s="165"/>
      <c r="H135" s="165"/>
      <c r="I135" s="165"/>
      <c r="J135" s="165"/>
      <c r="K135" s="165"/>
      <c r="L135" s="165"/>
      <c r="M135" s="165"/>
      <c r="N135" s="241">
        <f>BK135</f>
        <v>0</v>
      </c>
      <c r="O135" s="242"/>
      <c r="P135" s="242"/>
      <c r="Q135" s="242"/>
      <c r="R135" s="158"/>
      <c r="T135" s="159"/>
      <c r="U135" s="156"/>
      <c r="V135" s="156"/>
      <c r="W135" s="160">
        <f>SUM(W136:W142)</f>
        <v>0</v>
      </c>
      <c r="X135" s="156"/>
      <c r="Y135" s="160">
        <f>SUM(Y136:Y142)</f>
        <v>38.715153299999997</v>
      </c>
      <c r="Z135" s="156"/>
      <c r="AA135" s="161">
        <f>SUM(AA136:AA142)</f>
        <v>0</v>
      </c>
      <c r="AR135" s="162" t="s">
        <v>90</v>
      </c>
      <c r="AT135" s="163" t="s">
        <v>81</v>
      </c>
      <c r="AU135" s="163" t="s">
        <v>90</v>
      </c>
      <c r="AY135" s="162" t="s">
        <v>169</v>
      </c>
      <c r="BK135" s="164">
        <f>SUM(BK136:BK142)</f>
        <v>0</v>
      </c>
    </row>
    <row r="136" spans="2:65" s="1" customFormat="1" ht="25.5" customHeight="1">
      <c r="B136" s="34"/>
      <c r="C136" s="166" t="s">
        <v>205</v>
      </c>
      <c r="D136" s="166" t="s">
        <v>170</v>
      </c>
      <c r="E136" s="167" t="s">
        <v>206</v>
      </c>
      <c r="F136" s="253" t="s">
        <v>207</v>
      </c>
      <c r="G136" s="253"/>
      <c r="H136" s="253"/>
      <c r="I136" s="253"/>
      <c r="J136" s="168" t="s">
        <v>173</v>
      </c>
      <c r="K136" s="169">
        <v>8.3049999999999997</v>
      </c>
      <c r="L136" s="249">
        <v>0</v>
      </c>
      <c r="M136" s="250"/>
      <c r="N136" s="243">
        <f t="shared" ref="N136:N142" si="15">ROUND(L136*K136,2)</f>
        <v>0</v>
      </c>
      <c r="O136" s="243"/>
      <c r="P136" s="243"/>
      <c r="Q136" s="243"/>
      <c r="R136" s="36"/>
      <c r="T136" s="170" t="s">
        <v>21</v>
      </c>
      <c r="U136" s="43" t="s">
        <v>49</v>
      </c>
      <c r="V136" s="35"/>
      <c r="W136" s="171">
        <f t="shared" ref="W136:W142" si="16">V136*K136</f>
        <v>0</v>
      </c>
      <c r="X136" s="171">
        <v>2.3132299999999999</v>
      </c>
      <c r="Y136" s="171">
        <f t="shared" ref="Y136:Y142" si="17">X136*K136</f>
        <v>19.211375149999999</v>
      </c>
      <c r="Z136" s="171">
        <v>0</v>
      </c>
      <c r="AA136" s="172">
        <f t="shared" ref="AA136:AA142" si="18">Z136*K136</f>
        <v>0</v>
      </c>
      <c r="AR136" s="18" t="s">
        <v>174</v>
      </c>
      <c r="AT136" s="18" t="s">
        <v>170</v>
      </c>
      <c r="AU136" s="18" t="s">
        <v>148</v>
      </c>
      <c r="AY136" s="18" t="s">
        <v>169</v>
      </c>
      <c r="BE136" s="109">
        <f t="shared" ref="BE136:BE142" si="19">IF(U136="základná",N136,0)</f>
        <v>0</v>
      </c>
      <c r="BF136" s="109">
        <f t="shared" ref="BF136:BF142" si="20">IF(U136="znížená",N136,0)</f>
        <v>0</v>
      </c>
      <c r="BG136" s="109">
        <f t="shared" ref="BG136:BG142" si="21">IF(U136="zákl. prenesená",N136,0)</f>
        <v>0</v>
      </c>
      <c r="BH136" s="109">
        <f t="shared" ref="BH136:BH142" si="22">IF(U136="zníž. prenesená",N136,0)</f>
        <v>0</v>
      </c>
      <c r="BI136" s="109">
        <f t="shared" ref="BI136:BI142" si="23">IF(U136="nulová",N136,0)</f>
        <v>0</v>
      </c>
      <c r="BJ136" s="18" t="s">
        <v>148</v>
      </c>
      <c r="BK136" s="109">
        <f t="shared" ref="BK136:BK142" si="24">ROUND(L136*K136,2)</f>
        <v>0</v>
      </c>
      <c r="BL136" s="18" t="s">
        <v>174</v>
      </c>
      <c r="BM136" s="18" t="s">
        <v>208</v>
      </c>
    </row>
    <row r="137" spans="2:65" s="1" customFormat="1" ht="25.5" customHeight="1">
      <c r="B137" s="34"/>
      <c r="C137" s="166" t="s">
        <v>209</v>
      </c>
      <c r="D137" s="166" t="s">
        <v>170</v>
      </c>
      <c r="E137" s="167" t="s">
        <v>210</v>
      </c>
      <c r="F137" s="253" t="s">
        <v>211</v>
      </c>
      <c r="G137" s="253"/>
      <c r="H137" s="253"/>
      <c r="I137" s="253"/>
      <c r="J137" s="168" t="s">
        <v>203</v>
      </c>
      <c r="K137" s="169">
        <v>17.946000000000002</v>
      </c>
      <c r="L137" s="249">
        <v>0</v>
      </c>
      <c r="M137" s="250"/>
      <c r="N137" s="243">
        <f t="shared" si="15"/>
        <v>0</v>
      </c>
      <c r="O137" s="243"/>
      <c r="P137" s="243"/>
      <c r="Q137" s="243"/>
      <c r="R137" s="36"/>
      <c r="T137" s="170" t="s">
        <v>21</v>
      </c>
      <c r="U137" s="43" t="s">
        <v>49</v>
      </c>
      <c r="V137" s="35"/>
      <c r="W137" s="171">
        <f t="shared" si="16"/>
        <v>0</v>
      </c>
      <c r="X137" s="171">
        <v>4.0699999999999998E-3</v>
      </c>
      <c r="Y137" s="171">
        <f t="shared" si="17"/>
        <v>7.3040220000000003E-2</v>
      </c>
      <c r="Z137" s="171">
        <v>0</v>
      </c>
      <c r="AA137" s="172">
        <f t="shared" si="18"/>
        <v>0</v>
      </c>
      <c r="AR137" s="18" t="s">
        <v>174</v>
      </c>
      <c r="AT137" s="18" t="s">
        <v>170</v>
      </c>
      <c r="AU137" s="18" t="s">
        <v>148</v>
      </c>
      <c r="AY137" s="18" t="s">
        <v>169</v>
      </c>
      <c r="BE137" s="109">
        <f t="shared" si="19"/>
        <v>0</v>
      </c>
      <c r="BF137" s="109">
        <f t="shared" si="20"/>
        <v>0</v>
      </c>
      <c r="BG137" s="109">
        <f t="shared" si="21"/>
        <v>0</v>
      </c>
      <c r="BH137" s="109">
        <f t="shared" si="22"/>
        <v>0</v>
      </c>
      <c r="BI137" s="109">
        <f t="shared" si="23"/>
        <v>0</v>
      </c>
      <c r="BJ137" s="18" t="s">
        <v>148</v>
      </c>
      <c r="BK137" s="109">
        <f t="shared" si="24"/>
        <v>0</v>
      </c>
      <c r="BL137" s="18" t="s">
        <v>174</v>
      </c>
      <c r="BM137" s="18" t="s">
        <v>212</v>
      </c>
    </row>
    <row r="138" spans="2:65" s="1" customFormat="1" ht="25.5" customHeight="1">
      <c r="B138" s="34"/>
      <c r="C138" s="166" t="s">
        <v>213</v>
      </c>
      <c r="D138" s="166" t="s">
        <v>170</v>
      </c>
      <c r="E138" s="167" t="s">
        <v>214</v>
      </c>
      <c r="F138" s="253" t="s">
        <v>215</v>
      </c>
      <c r="G138" s="253"/>
      <c r="H138" s="253"/>
      <c r="I138" s="253"/>
      <c r="J138" s="168" t="s">
        <v>203</v>
      </c>
      <c r="K138" s="169">
        <v>17.946000000000002</v>
      </c>
      <c r="L138" s="249">
        <v>0</v>
      </c>
      <c r="M138" s="250"/>
      <c r="N138" s="243">
        <f t="shared" si="15"/>
        <v>0</v>
      </c>
      <c r="O138" s="243"/>
      <c r="P138" s="243"/>
      <c r="Q138" s="243"/>
      <c r="R138" s="36"/>
      <c r="T138" s="170" t="s">
        <v>21</v>
      </c>
      <c r="U138" s="43" t="s">
        <v>49</v>
      </c>
      <c r="V138" s="35"/>
      <c r="W138" s="171">
        <f t="shared" si="16"/>
        <v>0</v>
      </c>
      <c r="X138" s="171">
        <v>0</v>
      </c>
      <c r="Y138" s="171">
        <f t="shared" si="17"/>
        <v>0</v>
      </c>
      <c r="Z138" s="171">
        <v>0</v>
      </c>
      <c r="AA138" s="172">
        <f t="shared" si="18"/>
        <v>0</v>
      </c>
      <c r="AR138" s="18" t="s">
        <v>174</v>
      </c>
      <c r="AT138" s="18" t="s">
        <v>170</v>
      </c>
      <c r="AU138" s="18" t="s">
        <v>148</v>
      </c>
      <c r="AY138" s="18" t="s">
        <v>169</v>
      </c>
      <c r="BE138" s="109">
        <f t="shared" si="19"/>
        <v>0</v>
      </c>
      <c r="BF138" s="109">
        <f t="shared" si="20"/>
        <v>0</v>
      </c>
      <c r="BG138" s="109">
        <f t="shared" si="21"/>
        <v>0</v>
      </c>
      <c r="BH138" s="109">
        <f t="shared" si="22"/>
        <v>0</v>
      </c>
      <c r="BI138" s="109">
        <f t="shared" si="23"/>
        <v>0</v>
      </c>
      <c r="BJ138" s="18" t="s">
        <v>148</v>
      </c>
      <c r="BK138" s="109">
        <f t="shared" si="24"/>
        <v>0</v>
      </c>
      <c r="BL138" s="18" t="s">
        <v>174</v>
      </c>
      <c r="BM138" s="18" t="s">
        <v>216</v>
      </c>
    </row>
    <row r="139" spans="2:65" s="1" customFormat="1" ht="16.5" customHeight="1">
      <c r="B139" s="34"/>
      <c r="C139" s="166" t="s">
        <v>217</v>
      </c>
      <c r="D139" s="166" t="s">
        <v>170</v>
      </c>
      <c r="E139" s="167" t="s">
        <v>218</v>
      </c>
      <c r="F139" s="253" t="s">
        <v>219</v>
      </c>
      <c r="G139" s="253"/>
      <c r="H139" s="253"/>
      <c r="I139" s="253"/>
      <c r="J139" s="168" t="s">
        <v>198</v>
      </c>
      <c r="K139" s="169">
        <v>0.15</v>
      </c>
      <c r="L139" s="249">
        <v>0</v>
      </c>
      <c r="M139" s="250"/>
      <c r="N139" s="243">
        <f t="shared" si="15"/>
        <v>0</v>
      </c>
      <c r="O139" s="243"/>
      <c r="P139" s="243"/>
      <c r="Q139" s="243"/>
      <c r="R139" s="36"/>
      <c r="T139" s="170" t="s">
        <v>21</v>
      </c>
      <c r="U139" s="43" t="s">
        <v>49</v>
      </c>
      <c r="V139" s="35"/>
      <c r="W139" s="171">
        <f t="shared" si="16"/>
        <v>0</v>
      </c>
      <c r="X139" s="171">
        <v>1.01895</v>
      </c>
      <c r="Y139" s="171">
        <f t="shared" si="17"/>
        <v>0.15284249999999999</v>
      </c>
      <c r="Z139" s="171">
        <v>0</v>
      </c>
      <c r="AA139" s="172">
        <f t="shared" si="18"/>
        <v>0</v>
      </c>
      <c r="AR139" s="18" t="s">
        <v>174</v>
      </c>
      <c r="AT139" s="18" t="s">
        <v>170</v>
      </c>
      <c r="AU139" s="18" t="s">
        <v>148</v>
      </c>
      <c r="AY139" s="18" t="s">
        <v>169</v>
      </c>
      <c r="BE139" s="109">
        <f t="shared" si="19"/>
        <v>0</v>
      </c>
      <c r="BF139" s="109">
        <f t="shared" si="20"/>
        <v>0</v>
      </c>
      <c r="BG139" s="109">
        <f t="shared" si="21"/>
        <v>0</v>
      </c>
      <c r="BH139" s="109">
        <f t="shared" si="22"/>
        <v>0</v>
      </c>
      <c r="BI139" s="109">
        <f t="shared" si="23"/>
        <v>0</v>
      </c>
      <c r="BJ139" s="18" t="s">
        <v>148</v>
      </c>
      <c r="BK139" s="109">
        <f t="shared" si="24"/>
        <v>0</v>
      </c>
      <c r="BL139" s="18" t="s">
        <v>174</v>
      </c>
      <c r="BM139" s="18" t="s">
        <v>220</v>
      </c>
    </row>
    <row r="140" spans="2:65" s="1" customFormat="1" ht="25.5" customHeight="1">
      <c r="B140" s="34"/>
      <c r="C140" s="166" t="s">
        <v>221</v>
      </c>
      <c r="D140" s="166" t="s">
        <v>170</v>
      </c>
      <c r="E140" s="167" t="s">
        <v>222</v>
      </c>
      <c r="F140" s="253" t="s">
        <v>223</v>
      </c>
      <c r="G140" s="253"/>
      <c r="H140" s="253"/>
      <c r="I140" s="253"/>
      <c r="J140" s="168" t="s">
        <v>173</v>
      </c>
      <c r="K140" s="169">
        <v>8.3230000000000004</v>
      </c>
      <c r="L140" s="249">
        <v>0</v>
      </c>
      <c r="M140" s="250"/>
      <c r="N140" s="243">
        <f t="shared" si="15"/>
        <v>0</v>
      </c>
      <c r="O140" s="243"/>
      <c r="P140" s="243"/>
      <c r="Q140" s="243"/>
      <c r="R140" s="36"/>
      <c r="T140" s="170" t="s">
        <v>21</v>
      </c>
      <c r="U140" s="43" t="s">
        <v>49</v>
      </c>
      <c r="V140" s="35"/>
      <c r="W140" s="171">
        <f t="shared" si="16"/>
        <v>0</v>
      </c>
      <c r="X140" s="171">
        <v>2.3143699999999998</v>
      </c>
      <c r="Y140" s="171">
        <f t="shared" si="17"/>
        <v>19.26250151</v>
      </c>
      <c r="Z140" s="171">
        <v>0</v>
      </c>
      <c r="AA140" s="172">
        <f t="shared" si="18"/>
        <v>0</v>
      </c>
      <c r="AR140" s="18" t="s">
        <v>174</v>
      </c>
      <c r="AT140" s="18" t="s">
        <v>170</v>
      </c>
      <c r="AU140" s="18" t="s">
        <v>148</v>
      </c>
      <c r="AY140" s="18" t="s">
        <v>169</v>
      </c>
      <c r="BE140" s="109">
        <f t="shared" si="19"/>
        <v>0</v>
      </c>
      <c r="BF140" s="109">
        <f t="shared" si="20"/>
        <v>0</v>
      </c>
      <c r="BG140" s="109">
        <f t="shared" si="21"/>
        <v>0</v>
      </c>
      <c r="BH140" s="109">
        <f t="shared" si="22"/>
        <v>0</v>
      </c>
      <c r="BI140" s="109">
        <f t="shared" si="23"/>
        <v>0</v>
      </c>
      <c r="BJ140" s="18" t="s">
        <v>148</v>
      </c>
      <c r="BK140" s="109">
        <f t="shared" si="24"/>
        <v>0</v>
      </c>
      <c r="BL140" s="18" t="s">
        <v>174</v>
      </c>
      <c r="BM140" s="18" t="s">
        <v>224</v>
      </c>
    </row>
    <row r="141" spans="2:65" s="1" customFormat="1" ht="25.5" customHeight="1">
      <c r="B141" s="34"/>
      <c r="C141" s="166" t="s">
        <v>225</v>
      </c>
      <c r="D141" s="166" t="s">
        <v>170</v>
      </c>
      <c r="E141" s="167" t="s">
        <v>226</v>
      </c>
      <c r="F141" s="253" t="s">
        <v>227</v>
      </c>
      <c r="G141" s="253"/>
      <c r="H141" s="253"/>
      <c r="I141" s="253"/>
      <c r="J141" s="168" t="s">
        <v>203</v>
      </c>
      <c r="K141" s="169">
        <v>22.975999999999999</v>
      </c>
      <c r="L141" s="249">
        <v>0</v>
      </c>
      <c r="M141" s="250"/>
      <c r="N141" s="243">
        <f t="shared" si="15"/>
        <v>0</v>
      </c>
      <c r="O141" s="243"/>
      <c r="P141" s="243"/>
      <c r="Q141" s="243"/>
      <c r="R141" s="36"/>
      <c r="T141" s="170" t="s">
        <v>21</v>
      </c>
      <c r="U141" s="43" t="s">
        <v>49</v>
      </c>
      <c r="V141" s="35"/>
      <c r="W141" s="171">
        <f t="shared" si="16"/>
        <v>0</v>
      </c>
      <c r="X141" s="171">
        <v>6.7000000000000002E-4</v>
      </c>
      <c r="Y141" s="171">
        <f t="shared" si="17"/>
        <v>1.539392E-2</v>
      </c>
      <c r="Z141" s="171">
        <v>0</v>
      </c>
      <c r="AA141" s="172">
        <f t="shared" si="18"/>
        <v>0</v>
      </c>
      <c r="AR141" s="18" t="s">
        <v>174</v>
      </c>
      <c r="AT141" s="18" t="s">
        <v>170</v>
      </c>
      <c r="AU141" s="18" t="s">
        <v>148</v>
      </c>
      <c r="AY141" s="18" t="s">
        <v>169</v>
      </c>
      <c r="BE141" s="109">
        <f t="shared" si="19"/>
        <v>0</v>
      </c>
      <c r="BF141" s="109">
        <f t="shared" si="20"/>
        <v>0</v>
      </c>
      <c r="BG141" s="109">
        <f t="shared" si="21"/>
        <v>0</v>
      </c>
      <c r="BH141" s="109">
        <f t="shared" si="22"/>
        <v>0</v>
      </c>
      <c r="BI141" s="109">
        <f t="shared" si="23"/>
        <v>0</v>
      </c>
      <c r="BJ141" s="18" t="s">
        <v>148</v>
      </c>
      <c r="BK141" s="109">
        <f t="shared" si="24"/>
        <v>0</v>
      </c>
      <c r="BL141" s="18" t="s">
        <v>174</v>
      </c>
      <c r="BM141" s="18" t="s">
        <v>228</v>
      </c>
    </row>
    <row r="142" spans="2:65" s="1" customFormat="1" ht="25.5" customHeight="1">
      <c r="B142" s="34"/>
      <c r="C142" s="166" t="s">
        <v>229</v>
      </c>
      <c r="D142" s="166" t="s">
        <v>170</v>
      </c>
      <c r="E142" s="167" t="s">
        <v>230</v>
      </c>
      <c r="F142" s="253" t="s">
        <v>231</v>
      </c>
      <c r="G142" s="253"/>
      <c r="H142" s="253"/>
      <c r="I142" s="253"/>
      <c r="J142" s="168" t="s">
        <v>203</v>
      </c>
      <c r="K142" s="169">
        <v>22.975999999999999</v>
      </c>
      <c r="L142" s="249">
        <v>0</v>
      </c>
      <c r="M142" s="250"/>
      <c r="N142" s="243">
        <f t="shared" si="15"/>
        <v>0</v>
      </c>
      <c r="O142" s="243"/>
      <c r="P142" s="243"/>
      <c r="Q142" s="243"/>
      <c r="R142" s="36"/>
      <c r="T142" s="170" t="s">
        <v>21</v>
      </c>
      <c r="U142" s="43" t="s">
        <v>49</v>
      </c>
      <c r="V142" s="35"/>
      <c r="W142" s="171">
        <f t="shared" si="16"/>
        <v>0</v>
      </c>
      <c r="X142" s="171">
        <v>0</v>
      </c>
      <c r="Y142" s="171">
        <f t="shared" si="17"/>
        <v>0</v>
      </c>
      <c r="Z142" s="171">
        <v>0</v>
      </c>
      <c r="AA142" s="172">
        <f t="shared" si="18"/>
        <v>0</v>
      </c>
      <c r="AR142" s="18" t="s">
        <v>174</v>
      </c>
      <c r="AT142" s="18" t="s">
        <v>170</v>
      </c>
      <c r="AU142" s="18" t="s">
        <v>148</v>
      </c>
      <c r="AY142" s="18" t="s">
        <v>169</v>
      </c>
      <c r="BE142" s="109">
        <f t="shared" si="19"/>
        <v>0</v>
      </c>
      <c r="BF142" s="109">
        <f t="shared" si="20"/>
        <v>0</v>
      </c>
      <c r="BG142" s="109">
        <f t="shared" si="21"/>
        <v>0</v>
      </c>
      <c r="BH142" s="109">
        <f t="shared" si="22"/>
        <v>0</v>
      </c>
      <c r="BI142" s="109">
        <f t="shared" si="23"/>
        <v>0</v>
      </c>
      <c r="BJ142" s="18" t="s">
        <v>148</v>
      </c>
      <c r="BK142" s="109">
        <f t="shared" si="24"/>
        <v>0</v>
      </c>
      <c r="BL142" s="18" t="s">
        <v>174</v>
      </c>
      <c r="BM142" s="18" t="s">
        <v>232</v>
      </c>
    </row>
    <row r="143" spans="2:65" s="9" customFormat="1" ht="29.85" customHeight="1">
      <c r="B143" s="155"/>
      <c r="C143" s="156"/>
      <c r="D143" s="165" t="s">
        <v>139</v>
      </c>
      <c r="E143" s="165"/>
      <c r="F143" s="165"/>
      <c r="G143" s="165"/>
      <c r="H143" s="165"/>
      <c r="I143" s="165"/>
      <c r="J143" s="165"/>
      <c r="K143" s="165"/>
      <c r="L143" s="165"/>
      <c r="M143" s="165"/>
      <c r="N143" s="241">
        <f>BK143</f>
        <v>0</v>
      </c>
      <c r="O143" s="242"/>
      <c r="P143" s="242"/>
      <c r="Q143" s="242"/>
      <c r="R143" s="158"/>
      <c r="T143" s="159"/>
      <c r="U143" s="156"/>
      <c r="V143" s="156"/>
      <c r="W143" s="160">
        <f>W144</f>
        <v>0</v>
      </c>
      <c r="X143" s="156"/>
      <c r="Y143" s="160">
        <f>Y144</f>
        <v>6.0588720000000009</v>
      </c>
      <c r="Z143" s="156"/>
      <c r="AA143" s="161">
        <f>AA144</f>
        <v>0</v>
      </c>
      <c r="AR143" s="162" t="s">
        <v>90</v>
      </c>
      <c r="AT143" s="163" t="s">
        <v>81</v>
      </c>
      <c r="AU143" s="163" t="s">
        <v>90</v>
      </c>
      <c r="AY143" s="162" t="s">
        <v>169</v>
      </c>
      <c r="BK143" s="164">
        <f>BK144</f>
        <v>0</v>
      </c>
    </row>
    <row r="144" spans="2:65" s="1" customFormat="1" ht="38.25" customHeight="1">
      <c r="B144" s="34"/>
      <c r="C144" s="166" t="s">
        <v>233</v>
      </c>
      <c r="D144" s="166" t="s">
        <v>170</v>
      </c>
      <c r="E144" s="167" t="s">
        <v>234</v>
      </c>
      <c r="F144" s="253" t="s">
        <v>235</v>
      </c>
      <c r="G144" s="253"/>
      <c r="H144" s="253"/>
      <c r="I144" s="253"/>
      <c r="J144" s="168" t="s">
        <v>203</v>
      </c>
      <c r="K144" s="169">
        <v>30.96</v>
      </c>
      <c r="L144" s="249">
        <v>0</v>
      </c>
      <c r="M144" s="250"/>
      <c r="N144" s="243">
        <f>ROUND(L144*K144,2)</f>
        <v>0</v>
      </c>
      <c r="O144" s="243"/>
      <c r="P144" s="243"/>
      <c r="Q144" s="243"/>
      <c r="R144" s="36"/>
      <c r="T144" s="170" t="s">
        <v>21</v>
      </c>
      <c r="U144" s="43" t="s">
        <v>49</v>
      </c>
      <c r="V144" s="35"/>
      <c r="W144" s="171">
        <f>V144*K144</f>
        <v>0</v>
      </c>
      <c r="X144" s="171">
        <v>0.19570000000000001</v>
      </c>
      <c r="Y144" s="171">
        <f>X144*K144</f>
        <v>6.0588720000000009</v>
      </c>
      <c r="Z144" s="171">
        <v>0</v>
      </c>
      <c r="AA144" s="172">
        <f>Z144*K144</f>
        <v>0</v>
      </c>
      <c r="AR144" s="18" t="s">
        <v>174</v>
      </c>
      <c r="AT144" s="18" t="s">
        <v>170</v>
      </c>
      <c r="AU144" s="18" t="s">
        <v>148</v>
      </c>
      <c r="AY144" s="18" t="s">
        <v>169</v>
      </c>
      <c r="BE144" s="109">
        <f>IF(U144="základná",N144,0)</f>
        <v>0</v>
      </c>
      <c r="BF144" s="109">
        <f>IF(U144="znížená",N144,0)</f>
        <v>0</v>
      </c>
      <c r="BG144" s="109">
        <f>IF(U144="zákl. prenesená",N144,0)</f>
        <v>0</v>
      </c>
      <c r="BH144" s="109">
        <f>IF(U144="zníž. prenesená",N144,0)</f>
        <v>0</v>
      </c>
      <c r="BI144" s="109">
        <f>IF(U144="nulová",N144,0)</f>
        <v>0</v>
      </c>
      <c r="BJ144" s="18" t="s">
        <v>148</v>
      </c>
      <c r="BK144" s="109">
        <f>ROUND(L144*K144,2)</f>
        <v>0</v>
      </c>
      <c r="BL144" s="18" t="s">
        <v>174</v>
      </c>
      <c r="BM144" s="18" t="s">
        <v>236</v>
      </c>
    </row>
    <row r="145" spans="2:65" s="9" customFormat="1" ht="29.85" customHeight="1">
      <c r="B145" s="155"/>
      <c r="C145" s="156"/>
      <c r="D145" s="165" t="s">
        <v>140</v>
      </c>
      <c r="E145" s="165"/>
      <c r="F145" s="165"/>
      <c r="G145" s="165"/>
      <c r="H145" s="165"/>
      <c r="I145" s="165"/>
      <c r="J145" s="165"/>
      <c r="K145" s="165"/>
      <c r="L145" s="165"/>
      <c r="M145" s="165"/>
      <c r="N145" s="241">
        <f>BK145</f>
        <v>0</v>
      </c>
      <c r="O145" s="242"/>
      <c r="P145" s="242"/>
      <c r="Q145" s="242"/>
      <c r="R145" s="158"/>
      <c r="T145" s="159"/>
      <c r="U145" s="156"/>
      <c r="V145" s="156"/>
      <c r="W145" s="160">
        <f>W146</f>
        <v>0</v>
      </c>
      <c r="X145" s="156"/>
      <c r="Y145" s="160">
        <f>Y146</f>
        <v>0</v>
      </c>
      <c r="Z145" s="156"/>
      <c r="AA145" s="161">
        <f>AA146</f>
        <v>0</v>
      </c>
      <c r="AR145" s="162" t="s">
        <v>90</v>
      </c>
      <c r="AT145" s="163" t="s">
        <v>81</v>
      </c>
      <c r="AU145" s="163" t="s">
        <v>90</v>
      </c>
      <c r="AY145" s="162" t="s">
        <v>169</v>
      </c>
      <c r="BK145" s="164">
        <f>BK146</f>
        <v>0</v>
      </c>
    </row>
    <row r="146" spans="2:65" s="1" customFormat="1" ht="38.25" customHeight="1">
      <c r="B146" s="34"/>
      <c r="C146" s="166" t="s">
        <v>237</v>
      </c>
      <c r="D146" s="166" t="s">
        <v>170</v>
      </c>
      <c r="E146" s="167" t="s">
        <v>238</v>
      </c>
      <c r="F146" s="253" t="s">
        <v>239</v>
      </c>
      <c r="G146" s="253"/>
      <c r="H146" s="253"/>
      <c r="I146" s="253"/>
      <c r="J146" s="168" t="s">
        <v>198</v>
      </c>
      <c r="K146" s="169">
        <v>60.664000000000001</v>
      </c>
      <c r="L146" s="249">
        <v>0</v>
      </c>
      <c r="M146" s="250"/>
      <c r="N146" s="243">
        <f>ROUND(L146*K146,2)</f>
        <v>0</v>
      </c>
      <c r="O146" s="243"/>
      <c r="P146" s="243"/>
      <c r="Q146" s="243"/>
      <c r="R146" s="36"/>
      <c r="T146" s="170" t="s">
        <v>21</v>
      </c>
      <c r="U146" s="43" t="s">
        <v>49</v>
      </c>
      <c r="V146" s="35"/>
      <c r="W146" s="171">
        <f>V146*K146</f>
        <v>0</v>
      </c>
      <c r="X146" s="171">
        <v>0</v>
      </c>
      <c r="Y146" s="171">
        <f>X146*K146</f>
        <v>0</v>
      </c>
      <c r="Z146" s="171">
        <v>0</v>
      </c>
      <c r="AA146" s="172">
        <f>Z146*K146</f>
        <v>0</v>
      </c>
      <c r="AR146" s="18" t="s">
        <v>174</v>
      </c>
      <c r="AT146" s="18" t="s">
        <v>170</v>
      </c>
      <c r="AU146" s="18" t="s">
        <v>148</v>
      </c>
      <c r="AY146" s="18" t="s">
        <v>169</v>
      </c>
      <c r="BE146" s="109">
        <f>IF(U146="základná",N146,0)</f>
        <v>0</v>
      </c>
      <c r="BF146" s="109">
        <f>IF(U146="znížená",N146,0)</f>
        <v>0</v>
      </c>
      <c r="BG146" s="109">
        <f>IF(U146="zákl. prenesená",N146,0)</f>
        <v>0</v>
      </c>
      <c r="BH146" s="109">
        <f>IF(U146="zníž. prenesená",N146,0)</f>
        <v>0</v>
      </c>
      <c r="BI146" s="109">
        <f>IF(U146="nulová",N146,0)</f>
        <v>0</v>
      </c>
      <c r="BJ146" s="18" t="s">
        <v>148</v>
      </c>
      <c r="BK146" s="109">
        <f>ROUND(L146*K146,2)</f>
        <v>0</v>
      </c>
      <c r="BL146" s="18" t="s">
        <v>174</v>
      </c>
      <c r="BM146" s="18" t="s">
        <v>240</v>
      </c>
    </row>
    <row r="147" spans="2:65" s="9" customFormat="1" ht="37.35" customHeight="1">
      <c r="B147" s="155"/>
      <c r="C147" s="156"/>
      <c r="D147" s="157" t="s">
        <v>141</v>
      </c>
      <c r="E147" s="157"/>
      <c r="F147" s="157"/>
      <c r="G147" s="157"/>
      <c r="H147" s="157"/>
      <c r="I147" s="157"/>
      <c r="J147" s="157"/>
      <c r="K147" s="157"/>
      <c r="L147" s="157"/>
      <c r="M147" s="157"/>
      <c r="N147" s="247">
        <f>BK147</f>
        <v>0</v>
      </c>
      <c r="O147" s="248"/>
      <c r="P147" s="248"/>
      <c r="Q147" s="248"/>
      <c r="R147" s="158"/>
      <c r="T147" s="159"/>
      <c r="U147" s="156"/>
      <c r="V147" s="156"/>
      <c r="W147" s="160">
        <f>W148+W155</f>
        <v>0</v>
      </c>
      <c r="X147" s="156"/>
      <c r="Y147" s="160">
        <f>Y148+Y155</f>
        <v>1.6139764800000003</v>
      </c>
      <c r="Z147" s="156"/>
      <c r="AA147" s="161">
        <f>AA148+AA155</f>
        <v>0</v>
      </c>
      <c r="AR147" s="162" t="s">
        <v>148</v>
      </c>
      <c r="AT147" s="163" t="s">
        <v>81</v>
      </c>
      <c r="AU147" s="163" t="s">
        <v>82</v>
      </c>
      <c r="AY147" s="162" t="s">
        <v>169</v>
      </c>
      <c r="BK147" s="164">
        <f>BK148+BK155</f>
        <v>0</v>
      </c>
    </row>
    <row r="148" spans="2:65" s="9" customFormat="1" ht="19.899999999999999" customHeight="1">
      <c r="B148" s="155"/>
      <c r="C148" s="156"/>
      <c r="D148" s="165" t="s">
        <v>142</v>
      </c>
      <c r="E148" s="165"/>
      <c r="F148" s="165"/>
      <c r="G148" s="165"/>
      <c r="H148" s="165"/>
      <c r="I148" s="165"/>
      <c r="J148" s="165"/>
      <c r="K148" s="165"/>
      <c r="L148" s="165"/>
      <c r="M148" s="165"/>
      <c r="N148" s="245">
        <f>BK148</f>
        <v>0</v>
      </c>
      <c r="O148" s="246"/>
      <c r="P148" s="246"/>
      <c r="Q148" s="246"/>
      <c r="R148" s="158"/>
      <c r="T148" s="159"/>
      <c r="U148" s="156"/>
      <c r="V148" s="156"/>
      <c r="W148" s="160">
        <f>SUM(W149:W154)</f>
        <v>0</v>
      </c>
      <c r="X148" s="156"/>
      <c r="Y148" s="160">
        <f>SUM(Y149:Y154)</f>
        <v>0.24802128000000001</v>
      </c>
      <c r="Z148" s="156"/>
      <c r="AA148" s="161">
        <f>SUM(AA149:AA154)</f>
        <v>0</v>
      </c>
      <c r="AR148" s="162" t="s">
        <v>148</v>
      </c>
      <c r="AT148" s="163" t="s">
        <v>81</v>
      </c>
      <c r="AU148" s="163" t="s">
        <v>90</v>
      </c>
      <c r="AY148" s="162" t="s">
        <v>169</v>
      </c>
      <c r="BK148" s="164">
        <f>SUM(BK149:BK154)</f>
        <v>0</v>
      </c>
    </row>
    <row r="149" spans="2:65" s="1" customFormat="1" ht="25.5" customHeight="1">
      <c r="B149" s="34"/>
      <c r="C149" s="166" t="s">
        <v>241</v>
      </c>
      <c r="D149" s="166" t="s">
        <v>170</v>
      </c>
      <c r="E149" s="167" t="s">
        <v>242</v>
      </c>
      <c r="F149" s="253" t="s">
        <v>243</v>
      </c>
      <c r="G149" s="253"/>
      <c r="H149" s="253"/>
      <c r="I149" s="253"/>
      <c r="J149" s="168" t="s">
        <v>203</v>
      </c>
      <c r="K149" s="169">
        <v>88.32</v>
      </c>
      <c r="L149" s="249">
        <v>0</v>
      </c>
      <c r="M149" s="250"/>
      <c r="N149" s="243">
        <f t="shared" ref="N149:N154" si="25">ROUND(L149*K149,2)</f>
        <v>0</v>
      </c>
      <c r="O149" s="243"/>
      <c r="P149" s="243"/>
      <c r="Q149" s="243"/>
      <c r="R149" s="36"/>
      <c r="T149" s="170" t="s">
        <v>21</v>
      </c>
      <c r="U149" s="43" t="s">
        <v>49</v>
      </c>
      <c r="V149" s="35"/>
      <c r="W149" s="171">
        <f t="shared" ref="W149:W154" si="26">V149*K149</f>
        <v>0</v>
      </c>
      <c r="X149" s="171">
        <v>0</v>
      </c>
      <c r="Y149" s="171">
        <f t="shared" ref="Y149:Y154" si="27">X149*K149</f>
        <v>0</v>
      </c>
      <c r="Z149" s="171">
        <v>0</v>
      </c>
      <c r="AA149" s="172">
        <f t="shared" ref="AA149:AA154" si="28">Z149*K149</f>
        <v>0</v>
      </c>
      <c r="AR149" s="18" t="s">
        <v>233</v>
      </c>
      <c r="AT149" s="18" t="s">
        <v>170</v>
      </c>
      <c r="AU149" s="18" t="s">
        <v>148</v>
      </c>
      <c r="AY149" s="18" t="s">
        <v>169</v>
      </c>
      <c r="BE149" s="109">
        <f t="shared" ref="BE149:BE154" si="29">IF(U149="základná",N149,0)</f>
        <v>0</v>
      </c>
      <c r="BF149" s="109">
        <f t="shared" ref="BF149:BF154" si="30">IF(U149="znížená",N149,0)</f>
        <v>0</v>
      </c>
      <c r="BG149" s="109">
        <f t="shared" ref="BG149:BG154" si="31">IF(U149="zákl. prenesená",N149,0)</f>
        <v>0</v>
      </c>
      <c r="BH149" s="109">
        <f t="shared" ref="BH149:BH154" si="32">IF(U149="zníž. prenesená",N149,0)</f>
        <v>0</v>
      </c>
      <c r="BI149" s="109">
        <f t="shared" ref="BI149:BI154" si="33">IF(U149="nulová",N149,0)</f>
        <v>0</v>
      </c>
      <c r="BJ149" s="18" t="s">
        <v>148</v>
      </c>
      <c r="BK149" s="109">
        <f t="shared" ref="BK149:BK154" si="34">ROUND(L149*K149,2)</f>
        <v>0</v>
      </c>
      <c r="BL149" s="18" t="s">
        <v>233</v>
      </c>
      <c r="BM149" s="18" t="s">
        <v>244</v>
      </c>
    </row>
    <row r="150" spans="2:65" s="1" customFormat="1" ht="25.5" customHeight="1">
      <c r="B150" s="34"/>
      <c r="C150" s="173" t="s">
        <v>245</v>
      </c>
      <c r="D150" s="173" t="s">
        <v>195</v>
      </c>
      <c r="E150" s="174" t="s">
        <v>246</v>
      </c>
      <c r="F150" s="254" t="s">
        <v>247</v>
      </c>
      <c r="G150" s="254"/>
      <c r="H150" s="254"/>
      <c r="I150" s="254"/>
      <c r="J150" s="175" t="s">
        <v>203</v>
      </c>
      <c r="K150" s="176">
        <v>101.568</v>
      </c>
      <c r="L150" s="251">
        <v>0</v>
      </c>
      <c r="M150" s="252"/>
      <c r="N150" s="244">
        <f t="shared" si="25"/>
        <v>0</v>
      </c>
      <c r="O150" s="243"/>
      <c r="P150" s="243"/>
      <c r="Q150" s="243"/>
      <c r="R150" s="36"/>
      <c r="T150" s="170" t="s">
        <v>21</v>
      </c>
      <c r="U150" s="43" t="s">
        <v>49</v>
      </c>
      <c r="V150" s="35"/>
      <c r="W150" s="171">
        <f t="shared" si="26"/>
        <v>0</v>
      </c>
      <c r="X150" s="171">
        <v>4.0000000000000002E-4</v>
      </c>
      <c r="Y150" s="171">
        <f t="shared" si="27"/>
        <v>4.0627200000000002E-2</v>
      </c>
      <c r="Z150" s="171">
        <v>0</v>
      </c>
      <c r="AA150" s="172">
        <f t="shared" si="28"/>
        <v>0</v>
      </c>
      <c r="AR150" s="18" t="s">
        <v>248</v>
      </c>
      <c r="AT150" s="18" t="s">
        <v>195</v>
      </c>
      <c r="AU150" s="18" t="s">
        <v>148</v>
      </c>
      <c r="AY150" s="18" t="s">
        <v>169</v>
      </c>
      <c r="BE150" s="109">
        <f t="shared" si="29"/>
        <v>0</v>
      </c>
      <c r="BF150" s="109">
        <f t="shared" si="30"/>
        <v>0</v>
      </c>
      <c r="BG150" s="109">
        <f t="shared" si="31"/>
        <v>0</v>
      </c>
      <c r="BH150" s="109">
        <f t="shared" si="32"/>
        <v>0</v>
      </c>
      <c r="BI150" s="109">
        <f t="shared" si="33"/>
        <v>0</v>
      </c>
      <c r="BJ150" s="18" t="s">
        <v>148</v>
      </c>
      <c r="BK150" s="109">
        <f t="shared" si="34"/>
        <v>0</v>
      </c>
      <c r="BL150" s="18" t="s">
        <v>233</v>
      </c>
      <c r="BM150" s="18" t="s">
        <v>249</v>
      </c>
    </row>
    <row r="151" spans="2:65" s="1" customFormat="1" ht="38.25" customHeight="1">
      <c r="B151" s="34"/>
      <c r="C151" s="166" t="s">
        <v>10</v>
      </c>
      <c r="D151" s="166" t="s">
        <v>170</v>
      </c>
      <c r="E151" s="167" t="s">
        <v>250</v>
      </c>
      <c r="F151" s="253" t="s">
        <v>251</v>
      </c>
      <c r="G151" s="253"/>
      <c r="H151" s="253"/>
      <c r="I151" s="253"/>
      <c r="J151" s="168" t="s">
        <v>203</v>
      </c>
      <c r="K151" s="169">
        <v>47.4</v>
      </c>
      <c r="L151" s="249">
        <v>0</v>
      </c>
      <c r="M151" s="250"/>
      <c r="N151" s="243">
        <f t="shared" si="25"/>
        <v>0</v>
      </c>
      <c r="O151" s="243"/>
      <c r="P151" s="243"/>
      <c r="Q151" s="243"/>
      <c r="R151" s="36"/>
      <c r="T151" s="170" t="s">
        <v>21</v>
      </c>
      <c r="U151" s="43" t="s">
        <v>49</v>
      </c>
      <c r="V151" s="35"/>
      <c r="W151" s="171">
        <f t="shared" si="26"/>
        <v>0</v>
      </c>
      <c r="X151" s="171">
        <v>1.58E-3</v>
      </c>
      <c r="Y151" s="171">
        <f t="shared" si="27"/>
        <v>7.4892E-2</v>
      </c>
      <c r="Z151" s="171">
        <v>0</v>
      </c>
      <c r="AA151" s="172">
        <f t="shared" si="28"/>
        <v>0</v>
      </c>
      <c r="AR151" s="18" t="s">
        <v>233</v>
      </c>
      <c r="AT151" s="18" t="s">
        <v>170</v>
      </c>
      <c r="AU151" s="18" t="s">
        <v>148</v>
      </c>
      <c r="AY151" s="18" t="s">
        <v>169</v>
      </c>
      <c r="BE151" s="109">
        <f t="shared" si="29"/>
        <v>0</v>
      </c>
      <c r="BF151" s="109">
        <f t="shared" si="30"/>
        <v>0</v>
      </c>
      <c r="BG151" s="109">
        <f t="shared" si="31"/>
        <v>0</v>
      </c>
      <c r="BH151" s="109">
        <f t="shared" si="32"/>
        <v>0</v>
      </c>
      <c r="BI151" s="109">
        <f t="shared" si="33"/>
        <v>0</v>
      </c>
      <c r="BJ151" s="18" t="s">
        <v>148</v>
      </c>
      <c r="BK151" s="109">
        <f t="shared" si="34"/>
        <v>0</v>
      </c>
      <c r="BL151" s="18" t="s">
        <v>233</v>
      </c>
      <c r="BM151" s="18" t="s">
        <v>252</v>
      </c>
    </row>
    <row r="152" spans="2:65" s="1" customFormat="1" ht="38.25" customHeight="1">
      <c r="B152" s="34"/>
      <c r="C152" s="166" t="s">
        <v>253</v>
      </c>
      <c r="D152" s="166" t="s">
        <v>170</v>
      </c>
      <c r="E152" s="167" t="s">
        <v>254</v>
      </c>
      <c r="F152" s="253" t="s">
        <v>255</v>
      </c>
      <c r="G152" s="253"/>
      <c r="H152" s="253"/>
      <c r="I152" s="253"/>
      <c r="J152" s="168" t="s">
        <v>203</v>
      </c>
      <c r="K152" s="169">
        <v>44.16</v>
      </c>
      <c r="L152" s="249">
        <v>0</v>
      </c>
      <c r="M152" s="250"/>
      <c r="N152" s="243">
        <f t="shared" si="25"/>
        <v>0</v>
      </c>
      <c r="O152" s="243"/>
      <c r="P152" s="243"/>
      <c r="Q152" s="243"/>
      <c r="R152" s="36"/>
      <c r="T152" s="170" t="s">
        <v>21</v>
      </c>
      <c r="U152" s="43" t="s">
        <v>49</v>
      </c>
      <c r="V152" s="35"/>
      <c r="W152" s="171">
        <f t="shared" si="26"/>
        <v>0</v>
      </c>
      <c r="X152" s="171">
        <v>8.4999999999999995E-4</v>
      </c>
      <c r="Y152" s="171">
        <f t="shared" si="27"/>
        <v>3.7535999999999993E-2</v>
      </c>
      <c r="Z152" s="171">
        <v>0</v>
      </c>
      <c r="AA152" s="172">
        <f t="shared" si="28"/>
        <v>0</v>
      </c>
      <c r="AR152" s="18" t="s">
        <v>233</v>
      </c>
      <c r="AT152" s="18" t="s">
        <v>170</v>
      </c>
      <c r="AU152" s="18" t="s">
        <v>148</v>
      </c>
      <c r="AY152" s="18" t="s">
        <v>169</v>
      </c>
      <c r="BE152" s="109">
        <f t="shared" si="29"/>
        <v>0</v>
      </c>
      <c r="BF152" s="109">
        <f t="shared" si="30"/>
        <v>0</v>
      </c>
      <c r="BG152" s="109">
        <f t="shared" si="31"/>
        <v>0</v>
      </c>
      <c r="BH152" s="109">
        <f t="shared" si="32"/>
        <v>0</v>
      </c>
      <c r="BI152" s="109">
        <f t="shared" si="33"/>
        <v>0</v>
      </c>
      <c r="BJ152" s="18" t="s">
        <v>148</v>
      </c>
      <c r="BK152" s="109">
        <f t="shared" si="34"/>
        <v>0</v>
      </c>
      <c r="BL152" s="18" t="s">
        <v>233</v>
      </c>
      <c r="BM152" s="18" t="s">
        <v>256</v>
      </c>
    </row>
    <row r="153" spans="2:65" s="1" customFormat="1" ht="38.25" customHeight="1">
      <c r="B153" s="34"/>
      <c r="C153" s="173" t="s">
        <v>257</v>
      </c>
      <c r="D153" s="173" t="s">
        <v>195</v>
      </c>
      <c r="E153" s="174" t="s">
        <v>258</v>
      </c>
      <c r="F153" s="254" t="s">
        <v>259</v>
      </c>
      <c r="G153" s="254"/>
      <c r="H153" s="254"/>
      <c r="I153" s="254"/>
      <c r="J153" s="175" t="s">
        <v>203</v>
      </c>
      <c r="K153" s="176">
        <v>50.783999999999999</v>
      </c>
      <c r="L153" s="251">
        <v>0</v>
      </c>
      <c r="M153" s="252"/>
      <c r="N153" s="244">
        <f t="shared" si="25"/>
        <v>0</v>
      </c>
      <c r="O153" s="243"/>
      <c r="P153" s="243"/>
      <c r="Q153" s="243"/>
      <c r="R153" s="36"/>
      <c r="T153" s="170" t="s">
        <v>21</v>
      </c>
      <c r="U153" s="43" t="s">
        <v>49</v>
      </c>
      <c r="V153" s="35"/>
      <c r="W153" s="171">
        <f t="shared" si="26"/>
        <v>0</v>
      </c>
      <c r="X153" s="171">
        <v>1.8699999999999999E-3</v>
      </c>
      <c r="Y153" s="171">
        <f t="shared" si="27"/>
        <v>9.4966079999999994E-2</v>
      </c>
      <c r="Z153" s="171">
        <v>0</v>
      </c>
      <c r="AA153" s="172">
        <f t="shared" si="28"/>
        <v>0</v>
      </c>
      <c r="AR153" s="18" t="s">
        <v>248</v>
      </c>
      <c r="AT153" s="18" t="s">
        <v>195</v>
      </c>
      <c r="AU153" s="18" t="s">
        <v>148</v>
      </c>
      <c r="AY153" s="18" t="s">
        <v>169</v>
      </c>
      <c r="BE153" s="109">
        <f t="shared" si="29"/>
        <v>0</v>
      </c>
      <c r="BF153" s="109">
        <f t="shared" si="30"/>
        <v>0</v>
      </c>
      <c r="BG153" s="109">
        <f t="shared" si="31"/>
        <v>0</v>
      </c>
      <c r="BH153" s="109">
        <f t="shared" si="32"/>
        <v>0</v>
      </c>
      <c r="BI153" s="109">
        <f t="shared" si="33"/>
        <v>0</v>
      </c>
      <c r="BJ153" s="18" t="s">
        <v>148</v>
      </c>
      <c r="BK153" s="109">
        <f t="shared" si="34"/>
        <v>0</v>
      </c>
      <c r="BL153" s="18" t="s">
        <v>233</v>
      </c>
      <c r="BM153" s="18" t="s">
        <v>260</v>
      </c>
    </row>
    <row r="154" spans="2:65" s="1" customFormat="1" ht="25.5" customHeight="1">
      <c r="B154" s="34"/>
      <c r="C154" s="166" t="s">
        <v>261</v>
      </c>
      <c r="D154" s="166" t="s">
        <v>170</v>
      </c>
      <c r="E154" s="167" t="s">
        <v>262</v>
      </c>
      <c r="F154" s="253" t="s">
        <v>263</v>
      </c>
      <c r="G154" s="253"/>
      <c r="H154" s="253"/>
      <c r="I154" s="253"/>
      <c r="J154" s="168" t="s">
        <v>198</v>
      </c>
      <c r="K154" s="169">
        <v>0.248</v>
      </c>
      <c r="L154" s="249">
        <v>0</v>
      </c>
      <c r="M154" s="250"/>
      <c r="N154" s="243">
        <f t="shared" si="25"/>
        <v>0</v>
      </c>
      <c r="O154" s="243"/>
      <c r="P154" s="243"/>
      <c r="Q154" s="243"/>
      <c r="R154" s="36"/>
      <c r="T154" s="170" t="s">
        <v>21</v>
      </c>
      <c r="U154" s="43" t="s">
        <v>49</v>
      </c>
      <c r="V154" s="35"/>
      <c r="W154" s="171">
        <f t="shared" si="26"/>
        <v>0</v>
      </c>
      <c r="X154" s="171">
        <v>0</v>
      </c>
      <c r="Y154" s="171">
        <f t="shared" si="27"/>
        <v>0</v>
      </c>
      <c r="Z154" s="171">
        <v>0</v>
      </c>
      <c r="AA154" s="172">
        <f t="shared" si="28"/>
        <v>0</v>
      </c>
      <c r="AR154" s="18" t="s">
        <v>233</v>
      </c>
      <c r="AT154" s="18" t="s">
        <v>170</v>
      </c>
      <c r="AU154" s="18" t="s">
        <v>148</v>
      </c>
      <c r="AY154" s="18" t="s">
        <v>169</v>
      </c>
      <c r="BE154" s="109">
        <f t="shared" si="29"/>
        <v>0</v>
      </c>
      <c r="BF154" s="109">
        <f t="shared" si="30"/>
        <v>0</v>
      </c>
      <c r="BG154" s="109">
        <f t="shared" si="31"/>
        <v>0</v>
      </c>
      <c r="BH154" s="109">
        <f t="shared" si="32"/>
        <v>0</v>
      </c>
      <c r="BI154" s="109">
        <f t="shared" si="33"/>
        <v>0</v>
      </c>
      <c r="BJ154" s="18" t="s">
        <v>148</v>
      </c>
      <c r="BK154" s="109">
        <f t="shared" si="34"/>
        <v>0</v>
      </c>
      <c r="BL154" s="18" t="s">
        <v>233</v>
      </c>
      <c r="BM154" s="18" t="s">
        <v>264</v>
      </c>
    </row>
    <row r="155" spans="2:65" s="9" customFormat="1" ht="29.85" customHeight="1">
      <c r="B155" s="155"/>
      <c r="C155" s="156"/>
      <c r="D155" s="165" t="s">
        <v>143</v>
      </c>
      <c r="E155" s="165"/>
      <c r="F155" s="165"/>
      <c r="G155" s="165"/>
      <c r="H155" s="165"/>
      <c r="I155" s="165"/>
      <c r="J155" s="165"/>
      <c r="K155" s="165"/>
      <c r="L155" s="165"/>
      <c r="M155" s="165"/>
      <c r="N155" s="241">
        <f>BK155</f>
        <v>0</v>
      </c>
      <c r="O155" s="242"/>
      <c r="P155" s="242"/>
      <c r="Q155" s="242"/>
      <c r="R155" s="158"/>
      <c r="T155" s="159"/>
      <c r="U155" s="156"/>
      <c r="V155" s="156"/>
      <c r="W155" s="160">
        <f>SUM(W156:W158)</f>
        <v>0</v>
      </c>
      <c r="X155" s="156"/>
      <c r="Y155" s="160">
        <f>SUM(Y156:Y158)</f>
        <v>1.3659552000000001</v>
      </c>
      <c r="Z155" s="156"/>
      <c r="AA155" s="161">
        <f>SUM(AA156:AA158)</f>
        <v>0</v>
      </c>
      <c r="AR155" s="162" t="s">
        <v>148</v>
      </c>
      <c r="AT155" s="163" t="s">
        <v>81</v>
      </c>
      <c r="AU155" s="163" t="s">
        <v>90</v>
      </c>
      <c r="AY155" s="162" t="s">
        <v>169</v>
      </c>
      <c r="BK155" s="164">
        <f>SUM(BK156:BK158)</f>
        <v>0</v>
      </c>
    </row>
    <row r="156" spans="2:65" s="1" customFormat="1" ht="38.25" customHeight="1">
      <c r="B156" s="34"/>
      <c r="C156" s="166" t="s">
        <v>265</v>
      </c>
      <c r="D156" s="166" t="s">
        <v>170</v>
      </c>
      <c r="E156" s="167" t="s">
        <v>266</v>
      </c>
      <c r="F156" s="253" t="s">
        <v>267</v>
      </c>
      <c r="G156" s="253"/>
      <c r="H156" s="253"/>
      <c r="I156" s="253"/>
      <c r="J156" s="168" t="s">
        <v>203</v>
      </c>
      <c r="K156" s="169">
        <v>30.96</v>
      </c>
      <c r="L156" s="249">
        <v>0</v>
      </c>
      <c r="M156" s="250"/>
      <c r="N156" s="243">
        <f>ROUND(L156*K156,2)</f>
        <v>0</v>
      </c>
      <c r="O156" s="243"/>
      <c r="P156" s="243"/>
      <c r="Q156" s="243"/>
      <c r="R156" s="36"/>
      <c r="T156" s="170" t="s">
        <v>21</v>
      </c>
      <c r="U156" s="43" t="s">
        <v>49</v>
      </c>
      <c r="V156" s="35"/>
      <c r="W156" s="171">
        <f>V156*K156</f>
        <v>0</v>
      </c>
      <c r="X156" s="171">
        <v>3.8019999999999998E-2</v>
      </c>
      <c r="Y156" s="171">
        <f>X156*K156</f>
        <v>1.1770992</v>
      </c>
      <c r="Z156" s="171">
        <v>0</v>
      </c>
      <c r="AA156" s="172">
        <f>Z156*K156</f>
        <v>0</v>
      </c>
      <c r="AR156" s="18" t="s">
        <v>233</v>
      </c>
      <c r="AT156" s="18" t="s">
        <v>170</v>
      </c>
      <c r="AU156" s="18" t="s">
        <v>148</v>
      </c>
      <c r="AY156" s="18" t="s">
        <v>169</v>
      </c>
      <c r="BE156" s="109">
        <f>IF(U156="základná",N156,0)</f>
        <v>0</v>
      </c>
      <c r="BF156" s="109">
        <f>IF(U156="znížená",N156,0)</f>
        <v>0</v>
      </c>
      <c r="BG156" s="109">
        <f>IF(U156="zákl. prenesená",N156,0)</f>
        <v>0</v>
      </c>
      <c r="BH156" s="109">
        <f>IF(U156="zníž. prenesená",N156,0)</f>
        <v>0</v>
      </c>
      <c r="BI156" s="109">
        <f>IF(U156="nulová",N156,0)</f>
        <v>0</v>
      </c>
      <c r="BJ156" s="18" t="s">
        <v>148</v>
      </c>
      <c r="BK156" s="109">
        <f>ROUND(L156*K156,2)</f>
        <v>0</v>
      </c>
      <c r="BL156" s="18" t="s">
        <v>233</v>
      </c>
      <c r="BM156" s="18" t="s">
        <v>268</v>
      </c>
    </row>
    <row r="157" spans="2:65" s="1" customFormat="1" ht="25.5" customHeight="1">
      <c r="B157" s="34"/>
      <c r="C157" s="173" t="s">
        <v>269</v>
      </c>
      <c r="D157" s="173" t="s">
        <v>195</v>
      </c>
      <c r="E157" s="174" t="s">
        <v>270</v>
      </c>
      <c r="F157" s="254" t="s">
        <v>271</v>
      </c>
      <c r="G157" s="254"/>
      <c r="H157" s="254"/>
      <c r="I157" s="254"/>
      <c r="J157" s="175" t="s">
        <v>203</v>
      </c>
      <c r="K157" s="176">
        <v>30.96</v>
      </c>
      <c r="L157" s="251">
        <v>0</v>
      </c>
      <c r="M157" s="252"/>
      <c r="N157" s="244">
        <f>ROUND(L157*K157,2)</f>
        <v>0</v>
      </c>
      <c r="O157" s="243"/>
      <c r="P157" s="243"/>
      <c r="Q157" s="243"/>
      <c r="R157" s="36"/>
      <c r="T157" s="170" t="s">
        <v>21</v>
      </c>
      <c r="U157" s="43" t="s">
        <v>49</v>
      </c>
      <c r="V157" s="35"/>
      <c r="W157" s="171">
        <f>V157*K157</f>
        <v>0</v>
      </c>
      <c r="X157" s="171">
        <v>6.1000000000000004E-3</v>
      </c>
      <c r="Y157" s="171">
        <f>X157*K157</f>
        <v>0.18885600000000002</v>
      </c>
      <c r="Z157" s="171">
        <v>0</v>
      </c>
      <c r="AA157" s="172">
        <f>Z157*K157</f>
        <v>0</v>
      </c>
      <c r="AR157" s="18" t="s">
        <v>248</v>
      </c>
      <c r="AT157" s="18" t="s">
        <v>195</v>
      </c>
      <c r="AU157" s="18" t="s">
        <v>148</v>
      </c>
      <c r="AY157" s="18" t="s">
        <v>169</v>
      </c>
      <c r="BE157" s="109">
        <f>IF(U157="základná",N157,0)</f>
        <v>0</v>
      </c>
      <c r="BF157" s="109">
        <f>IF(U157="znížená",N157,0)</f>
        <v>0</v>
      </c>
      <c r="BG157" s="109">
        <f>IF(U157="zákl. prenesená",N157,0)</f>
        <v>0</v>
      </c>
      <c r="BH157" s="109">
        <f>IF(U157="zníž. prenesená",N157,0)</f>
        <v>0</v>
      </c>
      <c r="BI157" s="109">
        <f>IF(U157="nulová",N157,0)</f>
        <v>0</v>
      </c>
      <c r="BJ157" s="18" t="s">
        <v>148</v>
      </c>
      <c r="BK157" s="109">
        <f>ROUND(L157*K157,2)</f>
        <v>0</v>
      </c>
      <c r="BL157" s="18" t="s">
        <v>233</v>
      </c>
      <c r="BM157" s="18" t="s">
        <v>272</v>
      </c>
    </row>
    <row r="158" spans="2:65" s="1" customFormat="1" ht="25.5" customHeight="1">
      <c r="B158" s="34"/>
      <c r="C158" s="166" t="s">
        <v>273</v>
      </c>
      <c r="D158" s="166" t="s">
        <v>170</v>
      </c>
      <c r="E158" s="167" t="s">
        <v>274</v>
      </c>
      <c r="F158" s="253" t="s">
        <v>275</v>
      </c>
      <c r="G158" s="253"/>
      <c r="H158" s="253"/>
      <c r="I158" s="253"/>
      <c r="J158" s="168" t="s">
        <v>198</v>
      </c>
      <c r="K158" s="169">
        <v>1.3660000000000001</v>
      </c>
      <c r="L158" s="249">
        <v>0</v>
      </c>
      <c r="M158" s="250"/>
      <c r="N158" s="243">
        <f>ROUND(L158*K158,2)</f>
        <v>0</v>
      </c>
      <c r="O158" s="243"/>
      <c r="P158" s="243"/>
      <c r="Q158" s="243"/>
      <c r="R158" s="36"/>
      <c r="T158" s="170" t="s">
        <v>21</v>
      </c>
      <c r="U158" s="43" t="s">
        <v>49</v>
      </c>
      <c r="V158" s="35"/>
      <c r="W158" s="171">
        <f>V158*K158</f>
        <v>0</v>
      </c>
      <c r="X158" s="171">
        <v>0</v>
      </c>
      <c r="Y158" s="171">
        <f>X158*K158</f>
        <v>0</v>
      </c>
      <c r="Z158" s="171">
        <v>0</v>
      </c>
      <c r="AA158" s="172">
        <f>Z158*K158</f>
        <v>0</v>
      </c>
      <c r="AR158" s="18" t="s">
        <v>233</v>
      </c>
      <c r="AT158" s="18" t="s">
        <v>170</v>
      </c>
      <c r="AU158" s="18" t="s">
        <v>148</v>
      </c>
      <c r="AY158" s="18" t="s">
        <v>169</v>
      </c>
      <c r="BE158" s="109">
        <f>IF(U158="základná",N158,0)</f>
        <v>0</v>
      </c>
      <c r="BF158" s="109">
        <f>IF(U158="znížená",N158,0)</f>
        <v>0</v>
      </c>
      <c r="BG158" s="109">
        <f>IF(U158="zákl. prenesená",N158,0)</f>
        <v>0</v>
      </c>
      <c r="BH158" s="109">
        <f>IF(U158="zníž. prenesená",N158,0)</f>
        <v>0</v>
      </c>
      <c r="BI158" s="109">
        <f>IF(U158="nulová",N158,0)</f>
        <v>0</v>
      </c>
      <c r="BJ158" s="18" t="s">
        <v>148</v>
      </c>
      <c r="BK158" s="109">
        <f>ROUND(L158*K158,2)</f>
        <v>0</v>
      </c>
      <c r="BL158" s="18" t="s">
        <v>233</v>
      </c>
      <c r="BM158" s="18" t="s">
        <v>276</v>
      </c>
    </row>
    <row r="159" spans="2:65" s="1" customFormat="1" ht="49.9" customHeight="1">
      <c r="B159" s="34"/>
      <c r="C159" s="35"/>
      <c r="D159" s="157" t="s">
        <v>277</v>
      </c>
      <c r="E159" s="35"/>
      <c r="F159" s="35"/>
      <c r="G159" s="35"/>
      <c r="H159" s="35"/>
      <c r="I159" s="35"/>
      <c r="J159" s="35"/>
      <c r="K159" s="35"/>
      <c r="L159" s="35"/>
      <c r="M159" s="35"/>
      <c r="N159" s="268">
        <f t="shared" ref="N159:N164" si="35">BK159</f>
        <v>0</v>
      </c>
      <c r="O159" s="269"/>
      <c r="P159" s="269"/>
      <c r="Q159" s="269"/>
      <c r="R159" s="36"/>
      <c r="T159" s="142"/>
      <c r="U159" s="35"/>
      <c r="V159" s="35"/>
      <c r="W159" s="35"/>
      <c r="X159" s="35"/>
      <c r="Y159" s="35"/>
      <c r="Z159" s="35"/>
      <c r="AA159" s="77"/>
      <c r="AT159" s="18" t="s">
        <v>81</v>
      </c>
      <c r="AU159" s="18" t="s">
        <v>82</v>
      </c>
      <c r="AY159" s="18" t="s">
        <v>278</v>
      </c>
      <c r="BK159" s="109">
        <f>SUM(BK160:BK164)</f>
        <v>0</v>
      </c>
    </row>
    <row r="160" spans="2:65" s="1" customFormat="1" ht="22.35" customHeight="1">
      <c r="B160" s="34"/>
      <c r="C160" s="177" t="s">
        <v>21</v>
      </c>
      <c r="D160" s="177" t="s">
        <v>170</v>
      </c>
      <c r="E160" s="178" t="s">
        <v>21</v>
      </c>
      <c r="F160" s="255" t="s">
        <v>21</v>
      </c>
      <c r="G160" s="255"/>
      <c r="H160" s="255"/>
      <c r="I160" s="255"/>
      <c r="J160" s="179" t="s">
        <v>21</v>
      </c>
      <c r="K160" s="180"/>
      <c r="L160" s="249"/>
      <c r="M160" s="243"/>
      <c r="N160" s="243">
        <f t="shared" si="35"/>
        <v>0</v>
      </c>
      <c r="O160" s="243"/>
      <c r="P160" s="243"/>
      <c r="Q160" s="243"/>
      <c r="R160" s="36"/>
      <c r="T160" s="170" t="s">
        <v>21</v>
      </c>
      <c r="U160" s="181" t="s">
        <v>49</v>
      </c>
      <c r="V160" s="35"/>
      <c r="W160" s="35"/>
      <c r="X160" s="35"/>
      <c r="Y160" s="35"/>
      <c r="Z160" s="35"/>
      <c r="AA160" s="77"/>
      <c r="AT160" s="18" t="s">
        <v>278</v>
      </c>
      <c r="AU160" s="18" t="s">
        <v>90</v>
      </c>
      <c r="AY160" s="18" t="s">
        <v>278</v>
      </c>
      <c r="BE160" s="109">
        <f>IF(U160="základná",N160,0)</f>
        <v>0</v>
      </c>
      <c r="BF160" s="109">
        <f>IF(U160="znížená",N160,0)</f>
        <v>0</v>
      </c>
      <c r="BG160" s="109">
        <f>IF(U160="zákl. prenesená",N160,0)</f>
        <v>0</v>
      </c>
      <c r="BH160" s="109">
        <f>IF(U160="zníž. prenesená",N160,0)</f>
        <v>0</v>
      </c>
      <c r="BI160" s="109">
        <f>IF(U160="nulová",N160,0)</f>
        <v>0</v>
      </c>
      <c r="BJ160" s="18" t="s">
        <v>148</v>
      </c>
      <c r="BK160" s="109">
        <f>L160*K160</f>
        <v>0</v>
      </c>
    </row>
    <row r="161" spans="2:63" s="1" customFormat="1" ht="22.35" customHeight="1">
      <c r="B161" s="34"/>
      <c r="C161" s="177" t="s">
        <v>21</v>
      </c>
      <c r="D161" s="177" t="s">
        <v>170</v>
      </c>
      <c r="E161" s="178" t="s">
        <v>21</v>
      </c>
      <c r="F161" s="255" t="s">
        <v>21</v>
      </c>
      <c r="G161" s="255"/>
      <c r="H161" s="255"/>
      <c r="I161" s="255"/>
      <c r="J161" s="179" t="s">
        <v>21</v>
      </c>
      <c r="K161" s="180"/>
      <c r="L161" s="249"/>
      <c r="M161" s="243"/>
      <c r="N161" s="243">
        <f t="shared" si="35"/>
        <v>0</v>
      </c>
      <c r="O161" s="243"/>
      <c r="P161" s="243"/>
      <c r="Q161" s="243"/>
      <c r="R161" s="36"/>
      <c r="T161" s="170" t="s">
        <v>21</v>
      </c>
      <c r="U161" s="181" t="s">
        <v>49</v>
      </c>
      <c r="V161" s="35"/>
      <c r="W161" s="35"/>
      <c r="X161" s="35"/>
      <c r="Y161" s="35"/>
      <c r="Z161" s="35"/>
      <c r="AA161" s="77"/>
      <c r="AT161" s="18" t="s">
        <v>278</v>
      </c>
      <c r="AU161" s="18" t="s">
        <v>90</v>
      </c>
      <c r="AY161" s="18" t="s">
        <v>278</v>
      </c>
      <c r="BE161" s="109">
        <f>IF(U161="základná",N161,0)</f>
        <v>0</v>
      </c>
      <c r="BF161" s="109">
        <f>IF(U161="znížená",N161,0)</f>
        <v>0</v>
      </c>
      <c r="BG161" s="109">
        <f>IF(U161="zákl. prenesená",N161,0)</f>
        <v>0</v>
      </c>
      <c r="BH161" s="109">
        <f>IF(U161="zníž. prenesená",N161,0)</f>
        <v>0</v>
      </c>
      <c r="BI161" s="109">
        <f>IF(U161="nulová",N161,0)</f>
        <v>0</v>
      </c>
      <c r="BJ161" s="18" t="s">
        <v>148</v>
      </c>
      <c r="BK161" s="109">
        <f>L161*K161</f>
        <v>0</v>
      </c>
    </row>
    <row r="162" spans="2:63" s="1" customFormat="1" ht="22.35" customHeight="1">
      <c r="B162" s="34"/>
      <c r="C162" s="177" t="s">
        <v>21</v>
      </c>
      <c r="D162" s="177" t="s">
        <v>170</v>
      </c>
      <c r="E162" s="178" t="s">
        <v>21</v>
      </c>
      <c r="F162" s="255" t="s">
        <v>21</v>
      </c>
      <c r="G162" s="255"/>
      <c r="H162" s="255"/>
      <c r="I162" s="255"/>
      <c r="J162" s="179" t="s">
        <v>21</v>
      </c>
      <c r="K162" s="180"/>
      <c r="L162" s="249"/>
      <c r="M162" s="243"/>
      <c r="N162" s="243">
        <f t="shared" si="35"/>
        <v>0</v>
      </c>
      <c r="O162" s="243"/>
      <c r="P162" s="243"/>
      <c r="Q162" s="243"/>
      <c r="R162" s="36"/>
      <c r="T162" s="170" t="s">
        <v>21</v>
      </c>
      <c r="U162" s="181" t="s">
        <v>49</v>
      </c>
      <c r="V162" s="35"/>
      <c r="W162" s="35"/>
      <c r="X162" s="35"/>
      <c r="Y162" s="35"/>
      <c r="Z162" s="35"/>
      <c r="AA162" s="77"/>
      <c r="AT162" s="18" t="s">
        <v>278</v>
      </c>
      <c r="AU162" s="18" t="s">
        <v>90</v>
      </c>
      <c r="AY162" s="18" t="s">
        <v>278</v>
      </c>
      <c r="BE162" s="109">
        <f>IF(U162="základná",N162,0)</f>
        <v>0</v>
      </c>
      <c r="BF162" s="109">
        <f>IF(U162="znížená",N162,0)</f>
        <v>0</v>
      </c>
      <c r="BG162" s="109">
        <f>IF(U162="zákl. prenesená",N162,0)</f>
        <v>0</v>
      </c>
      <c r="BH162" s="109">
        <f>IF(U162="zníž. prenesená",N162,0)</f>
        <v>0</v>
      </c>
      <c r="BI162" s="109">
        <f>IF(U162="nulová",N162,0)</f>
        <v>0</v>
      </c>
      <c r="BJ162" s="18" t="s">
        <v>148</v>
      </c>
      <c r="BK162" s="109">
        <f>L162*K162</f>
        <v>0</v>
      </c>
    </row>
    <row r="163" spans="2:63" s="1" customFormat="1" ht="22.35" customHeight="1">
      <c r="B163" s="34"/>
      <c r="C163" s="177" t="s">
        <v>21</v>
      </c>
      <c r="D163" s="177" t="s">
        <v>170</v>
      </c>
      <c r="E163" s="178" t="s">
        <v>21</v>
      </c>
      <c r="F163" s="255" t="s">
        <v>21</v>
      </c>
      <c r="G163" s="255"/>
      <c r="H163" s="255"/>
      <c r="I163" s="255"/>
      <c r="J163" s="179" t="s">
        <v>21</v>
      </c>
      <c r="K163" s="180"/>
      <c r="L163" s="249"/>
      <c r="M163" s="243"/>
      <c r="N163" s="243">
        <f t="shared" si="35"/>
        <v>0</v>
      </c>
      <c r="O163" s="243"/>
      <c r="P163" s="243"/>
      <c r="Q163" s="243"/>
      <c r="R163" s="36"/>
      <c r="T163" s="170" t="s">
        <v>21</v>
      </c>
      <c r="U163" s="181" t="s">
        <v>49</v>
      </c>
      <c r="V163" s="35"/>
      <c r="W163" s="35"/>
      <c r="X163" s="35"/>
      <c r="Y163" s="35"/>
      <c r="Z163" s="35"/>
      <c r="AA163" s="77"/>
      <c r="AT163" s="18" t="s">
        <v>278</v>
      </c>
      <c r="AU163" s="18" t="s">
        <v>90</v>
      </c>
      <c r="AY163" s="18" t="s">
        <v>278</v>
      </c>
      <c r="BE163" s="109">
        <f>IF(U163="základná",N163,0)</f>
        <v>0</v>
      </c>
      <c r="BF163" s="109">
        <f>IF(U163="znížená",N163,0)</f>
        <v>0</v>
      </c>
      <c r="BG163" s="109">
        <f>IF(U163="zákl. prenesená",N163,0)</f>
        <v>0</v>
      </c>
      <c r="BH163" s="109">
        <f>IF(U163="zníž. prenesená",N163,0)</f>
        <v>0</v>
      </c>
      <c r="BI163" s="109">
        <f>IF(U163="nulová",N163,0)</f>
        <v>0</v>
      </c>
      <c r="BJ163" s="18" t="s">
        <v>148</v>
      </c>
      <c r="BK163" s="109">
        <f>L163*K163</f>
        <v>0</v>
      </c>
    </row>
    <row r="164" spans="2:63" s="1" customFormat="1" ht="22.35" customHeight="1">
      <c r="B164" s="34"/>
      <c r="C164" s="177" t="s">
        <v>21</v>
      </c>
      <c r="D164" s="177" t="s">
        <v>170</v>
      </c>
      <c r="E164" s="178" t="s">
        <v>21</v>
      </c>
      <c r="F164" s="255" t="s">
        <v>21</v>
      </c>
      <c r="G164" s="255"/>
      <c r="H164" s="255"/>
      <c r="I164" s="255"/>
      <c r="J164" s="179" t="s">
        <v>21</v>
      </c>
      <c r="K164" s="180"/>
      <c r="L164" s="249"/>
      <c r="M164" s="243"/>
      <c r="N164" s="243">
        <f t="shared" si="35"/>
        <v>0</v>
      </c>
      <c r="O164" s="243"/>
      <c r="P164" s="243"/>
      <c r="Q164" s="243"/>
      <c r="R164" s="36"/>
      <c r="T164" s="170" t="s">
        <v>21</v>
      </c>
      <c r="U164" s="181" t="s">
        <v>49</v>
      </c>
      <c r="V164" s="55"/>
      <c r="W164" s="55"/>
      <c r="X164" s="55"/>
      <c r="Y164" s="55"/>
      <c r="Z164" s="55"/>
      <c r="AA164" s="57"/>
      <c r="AT164" s="18" t="s">
        <v>278</v>
      </c>
      <c r="AU164" s="18" t="s">
        <v>90</v>
      </c>
      <c r="AY164" s="18" t="s">
        <v>278</v>
      </c>
      <c r="BE164" s="109">
        <f>IF(U164="základná",N164,0)</f>
        <v>0</v>
      </c>
      <c r="BF164" s="109">
        <f>IF(U164="znížená",N164,0)</f>
        <v>0</v>
      </c>
      <c r="BG164" s="109">
        <f>IF(U164="zákl. prenesená",N164,0)</f>
        <v>0</v>
      </c>
      <c r="BH164" s="109">
        <f>IF(U164="zníž. prenesená",N164,0)</f>
        <v>0</v>
      </c>
      <c r="BI164" s="109">
        <f>IF(U164="nulová",N164,0)</f>
        <v>0</v>
      </c>
      <c r="BJ164" s="18" t="s">
        <v>148</v>
      </c>
      <c r="BK164" s="109">
        <f>L164*K164</f>
        <v>0</v>
      </c>
    </row>
    <row r="165" spans="2:63" s="1" customFormat="1" ht="6.95" customHeight="1">
      <c r="B165" s="58"/>
      <c r="C165" s="59"/>
      <c r="D165" s="59"/>
      <c r="E165" s="59"/>
      <c r="F165" s="59"/>
      <c r="G165" s="59"/>
      <c r="H165" s="59"/>
      <c r="I165" s="59"/>
      <c r="J165" s="59"/>
      <c r="K165" s="59"/>
      <c r="L165" s="59"/>
      <c r="M165" s="59"/>
      <c r="N165" s="59"/>
      <c r="O165" s="59"/>
      <c r="P165" s="59"/>
      <c r="Q165" s="59"/>
      <c r="R165" s="60"/>
    </row>
  </sheetData>
  <sheetProtection algorithmName="SHA-512" hashValue="0Wuo2CfUXbjd/god6sNlX1FBv781n26ZhTUQbuwZ90auiC6POM6t650jYgDWJH90Qg1kJMHy52mqsKPWqW9efg==" saltValue="Kiq1PbQbQytC/Tt9tZQFZ9fjD81HXBClzA8YjGXGzE1tBT8IQJyMAgzxjDNysMmvNhwkM++cOHsXTz+hYKDsfg==" spinCount="10" sheet="1" objects="1" scenarios="1" formatColumns="0" formatRows="0"/>
  <mergeCells count="174">
    <mergeCell ref="N157:Q157"/>
    <mergeCell ref="N156:Q156"/>
    <mergeCell ref="N158:Q158"/>
    <mergeCell ref="N160:Q160"/>
    <mergeCell ref="N161:Q161"/>
    <mergeCell ref="N162:Q162"/>
    <mergeCell ref="N163:Q163"/>
    <mergeCell ref="N164:Q164"/>
    <mergeCell ref="N159:Q159"/>
    <mergeCell ref="M120:Q120"/>
    <mergeCell ref="N105:Q105"/>
    <mergeCell ref="L107:Q107"/>
    <mergeCell ref="M118:P118"/>
    <mergeCell ref="M121:Q121"/>
    <mergeCell ref="C76:Q76"/>
    <mergeCell ref="F79:P79"/>
    <mergeCell ref="F78:P78"/>
    <mergeCell ref="M81:P81"/>
    <mergeCell ref="M83:Q83"/>
    <mergeCell ref="M84:Q84"/>
    <mergeCell ref="C86:G86"/>
    <mergeCell ref="N86:Q86"/>
    <mergeCell ref="N88:Q88"/>
    <mergeCell ref="N89:Q89"/>
    <mergeCell ref="N90:Q90"/>
    <mergeCell ref="N91:Q91"/>
    <mergeCell ref="N92:Q92"/>
    <mergeCell ref="N93:Q93"/>
    <mergeCell ref="N96:Q96"/>
    <mergeCell ref="N94:Q94"/>
    <mergeCell ref="N95:Q95"/>
    <mergeCell ref="N97:Q97"/>
    <mergeCell ref="N99:Q99"/>
    <mergeCell ref="F149:I149"/>
    <mergeCell ref="F146:I146"/>
    <mergeCell ref="F150:I150"/>
    <mergeCell ref="F151:I151"/>
    <mergeCell ref="F152:I152"/>
    <mergeCell ref="F153:I153"/>
    <mergeCell ref="F154:I154"/>
    <mergeCell ref="F156:I156"/>
    <mergeCell ref="F157:I157"/>
    <mergeCell ref="F158:I158"/>
    <mergeCell ref="F160:I160"/>
    <mergeCell ref="F161:I161"/>
    <mergeCell ref="F162:I162"/>
    <mergeCell ref="F163:I163"/>
    <mergeCell ref="F164:I164"/>
    <mergeCell ref="D100:H100"/>
    <mergeCell ref="N100:Q100"/>
    <mergeCell ref="D101:H101"/>
    <mergeCell ref="N101:Q101"/>
    <mergeCell ref="D102:H102"/>
    <mergeCell ref="N102:Q102"/>
    <mergeCell ref="D103:H103"/>
    <mergeCell ref="N103:Q103"/>
    <mergeCell ref="D104:H104"/>
    <mergeCell ref="N104:Q104"/>
    <mergeCell ref="C113:Q113"/>
    <mergeCell ref="F115:P115"/>
    <mergeCell ref="F116:P116"/>
    <mergeCell ref="F123:I123"/>
    <mergeCell ref="L123:M123"/>
    <mergeCell ref="N123:Q123"/>
    <mergeCell ref="N124:Q124"/>
    <mergeCell ref="N125:Q125"/>
    <mergeCell ref="N126:Q126"/>
    <mergeCell ref="L149:M149"/>
    <mergeCell ref="L146:M146"/>
    <mergeCell ref="L150:M150"/>
    <mergeCell ref="L151:M151"/>
    <mergeCell ref="L152:M152"/>
    <mergeCell ref="L153:M153"/>
    <mergeCell ref="L154:M154"/>
    <mergeCell ref="L156:M156"/>
    <mergeCell ref="N127:Q127"/>
    <mergeCell ref="N128:Q128"/>
    <mergeCell ref="N129:Q129"/>
    <mergeCell ref="N130:Q130"/>
    <mergeCell ref="N131:Q131"/>
    <mergeCell ref="N132:Q132"/>
    <mergeCell ref="N133:Q133"/>
    <mergeCell ref="N134:Q134"/>
    <mergeCell ref="L128:M128"/>
    <mergeCell ref="L134:M134"/>
    <mergeCell ref="L129:M129"/>
    <mergeCell ref="L130:M130"/>
    <mergeCell ref="L131:M131"/>
    <mergeCell ref="L132:M132"/>
    <mergeCell ref="L133:M133"/>
    <mergeCell ref="L157:M157"/>
    <mergeCell ref="L158:M158"/>
    <mergeCell ref="L160:M160"/>
    <mergeCell ref="L161:M161"/>
    <mergeCell ref="L162:M162"/>
    <mergeCell ref="L163:M163"/>
    <mergeCell ref="L164:M164"/>
    <mergeCell ref="F127:I127"/>
    <mergeCell ref="L127:M127"/>
    <mergeCell ref="F128:I128"/>
    <mergeCell ref="F132:I132"/>
    <mergeCell ref="F131:I131"/>
    <mergeCell ref="F129:I129"/>
    <mergeCell ref="F130:I130"/>
    <mergeCell ref="F133:I133"/>
    <mergeCell ref="F134:I134"/>
    <mergeCell ref="F136:I136"/>
    <mergeCell ref="F137:I137"/>
    <mergeCell ref="F138:I138"/>
    <mergeCell ref="F139:I139"/>
    <mergeCell ref="F140:I140"/>
    <mergeCell ref="F141:I141"/>
    <mergeCell ref="F142:I142"/>
    <mergeCell ref="F144:I144"/>
    <mergeCell ref="L136:M136"/>
    <mergeCell ref="L137:M137"/>
    <mergeCell ref="L138:M138"/>
    <mergeCell ref="L139:M139"/>
    <mergeCell ref="L140:M140"/>
    <mergeCell ref="L141:M141"/>
    <mergeCell ref="L142:M142"/>
    <mergeCell ref="L144:M144"/>
    <mergeCell ref="N154:Q154"/>
    <mergeCell ref="N153:Q153"/>
    <mergeCell ref="N155:Q155"/>
    <mergeCell ref="N152:Q152"/>
    <mergeCell ref="N149:Q149"/>
    <mergeCell ref="N150:Q150"/>
    <mergeCell ref="N151:Q151"/>
    <mergeCell ref="N148:Q148"/>
    <mergeCell ref="N135:Q135"/>
    <mergeCell ref="N136:Q136"/>
    <mergeCell ref="N142:Q142"/>
    <mergeCell ref="N137:Q137"/>
    <mergeCell ref="N138:Q138"/>
    <mergeCell ref="N139:Q139"/>
    <mergeCell ref="N140:Q140"/>
    <mergeCell ref="N141:Q141"/>
    <mergeCell ref="N144:Q144"/>
    <mergeCell ref="N146:Q146"/>
    <mergeCell ref="N143:Q143"/>
    <mergeCell ref="N145:Q145"/>
    <mergeCell ref="N147:Q147"/>
    <mergeCell ref="H1:K1"/>
    <mergeCell ref="C2:Q2"/>
    <mergeCell ref="C4:Q4"/>
    <mergeCell ref="F6:P6"/>
    <mergeCell ref="F7:P7"/>
    <mergeCell ref="O9:P9"/>
    <mergeCell ref="O11:P11"/>
    <mergeCell ref="O12:P12"/>
    <mergeCell ref="O14:P14"/>
    <mergeCell ref="E15:L15"/>
    <mergeCell ref="O15:P15"/>
    <mergeCell ref="O17:P17"/>
    <mergeCell ref="O18:P18"/>
    <mergeCell ref="O20:P20"/>
    <mergeCell ref="O21:P21"/>
    <mergeCell ref="E24:L24"/>
    <mergeCell ref="S2:AC2"/>
    <mergeCell ref="M27:P27"/>
    <mergeCell ref="H36:J36"/>
    <mergeCell ref="M36:P36"/>
    <mergeCell ref="L38:P38"/>
    <mergeCell ref="M28:P28"/>
    <mergeCell ref="M30:P30"/>
    <mergeCell ref="H32:J32"/>
    <mergeCell ref="M32:P32"/>
    <mergeCell ref="H33:J33"/>
    <mergeCell ref="M33:P33"/>
    <mergeCell ref="H34:J34"/>
    <mergeCell ref="M34:P34"/>
    <mergeCell ref="H35:J35"/>
    <mergeCell ref="M35:P35"/>
  </mergeCells>
  <dataValidations count="2">
    <dataValidation type="list" allowBlank="1" showInputMessage="1" showErrorMessage="1" error="Povolené sú hodnoty K, M." sqref="D160:D165">
      <formula1>"K, M"</formula1>
    </dataValidation>
    <dataValidation type="list" allowBlank="1" showInputMessage="1" showErrorMessage="1" error="Povolené sú hodnoty základná, znížená, nulová." sqref="U160:U165">
      <formula1>"základná, znížená, nulová"</formula1>
    </dataValidation>
  </dataValidations>
  <hyperlinks>
    <hyperlink ref="F1:G1" location="C2" display="1) Krycí list rozpočtu"/>
    <hyperlink ref="H1:K1" location="C86" display="2) Rekapitulácia rozpočtu"/>
    <hyperlink ref="L1" location="C123" display="3) Rozpočet"/>
    <hyperlink ref="S1:T1" location="'Rekapitulácia stavby'!C2" display="Rekapitulácia stavby"/>
  </hyperlinks>
  <pageMargins left="0.58333330000000005" right="0.58333330000000005" top="0.5" bottom="0.46666669999999999" header="0" footer="0"/>
  <pageSetup paperSize="9" fitToHeight="100"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79"/>
  <sheetViews>
    <sheetView showGridLines="0" zoomScale="140" zoomScaleNormal="140" workbookViewId="0">
      <pane ySplit="1" topLeftCell="A151" activePane="bottomLeft" state="frozen"/>
      <selection pane="bottomLeft" activeCell="K162" sqref="K162"/>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8"/>
      <c r="B1" s="11"/>
      <c r="C1" s="11"/>
      <c r="D1" s="12" t="s">
        <v>1</v>
      </c>
      <c r="E1" s="11"/>
      <c r="F1" s="13" t="s">
        <v>122</v>
      </c>
      <c r="G1" s="13"/>
      <c r="H1" s="236" t="s">
        <v>123</v>
      </c>
      <c r="I1" s="236"/>
      <c r="J1" s="236"/>
      <c r="K1" s="236"/>
      <c r="L1" s="13" t="s">
        <v>124</v>
      </c>
      <c r="M1" s="11"/>
      <c r="N1" s="11"/>
      <c r="O1" s="12" t="s">
        <v>125</v>
      </c>
      <c r="P1" s="11"/>
      <c r="Q1" s="11"/>
      <c r="R1" s="11"/>
      <c r="S1" s="13" t="s">
        <v>126</v>
      </c>
      <c r="T1" s="13"/>
      <c r="U1" s="118"/>
      <c r="V1" s="118"/>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6.950000000000003" customHeight="1">
      <c r="C2" s="214" t="s">
        <v>7</v>
      </c>
      <c r="D2" s="215"/>
      <c r="E2" s="215"/>
      <c r="F2" s="215"/>
      <c r="G2" s="215"/>
      <c r="H2" s="215"/>
      <c r="I2" s="215"/>
      <c r="J2" s="215"/>
      <c r="K2" s="215"/>
      <c r="L2" s="215"/>
      <c r="M2" s="215"/>
      <c r="N2" s="215"/>
      <c r="O2" s="215"/>
      <c r="P2" s="215"/>
      <c r="Q2" s="215"/>
      <c r="S2" s="216" t="s">
        <v>8</v>
      </c>
      <c r="T2" s="217"/>
      <c r="U2" s="217"/>
      <c r="V2" s="217"/>
      <c r="W2" s="217"/>
      <c r="X2" s="217"/>
      <c r="Y2" s="217"/>
      <c r="Z2" s="217"/>
      <c r="AA2" s="217"/>
      <c r="AB2" s="217"/>
      <c r="AC2" s="217"/>
      <c r="AT2" s="18" t="s">
        <v>94</v>
      </c>
    </row>
    <row r="3" spans="1:66" ht="6.95" customHeight="1">
      <c r="B3" s="19"/>
      <c r="C3" s="20"/>
      <c r="D3" s="20"/>
      <c r="E3" s="20"/>
      <c r="F3" s="20"/>
      <c r="G3" s="20"/>
      <c r="H3" s="20"/>
      <c r="I3" s="20"/>
      <c r="J3" s="20"/>
      <c r="K3" s="20"/>
      <c r="L3" s="20"/>
      <c r="M3" s="20"/>
      <c r="N3" s="20"/>
      <c r="O3" s="20"/>
      <c r="P3" s="20"/>
      <c r="Q3" s="20"/>
      <c r="R3" s="21"/>
      <c r="AT3" s="18" t="s">
        <v>82</v>
      </c>
    </row>
    <row r="4" spans="1:66" ht="36.950000000000003" customHeight="1">
      <c r="B4" s="22"/>
      <c r="C4" s="203" t="s">
        <v>127</v>
      </c>
      <c r="D4" s="204"/>
      <c r="E4" s="204"/>
      <c r="F4" s="204"/>
      <c r="G4" s="204"/>
      <c r="H4" s="204"/>
      <c r="I4" s="204"/>
      <c r="J4" s="204"/>
      <c r="K4" s="204"/>
      <c r="L4" s="204"/>
      <c r="M4" s="204"/>
      <c r="N4" s="204"/>
      <c r="O4" s="204"/>
      <c r="P4" s="204"/>
      <c r="Q4" s="204"/>
      <c r="R4" s="23"/>
      <c r="T4" s="17" t="s">
        <v>12</v>
      </c>
      <c r="AT4" s="18" t="s">
        <v>6</v>
      </c>
    </row>
    <row r="5" spans="1:66" ht="6.95" customHeight="1">
      <c r="B5" s="22"/>
      <c r="C5" s="25"/>
      <c r="D5" s="25"/>
      <c r="E5" s="25"/>
      <c r="F5" s="25"/>
      <c r="G5" s="25"/>
      <c r="H5" s="25"/>
      <c r="I5" s="25"/>
      <c r="J5" s="25"/>
      <c r="K5" s="25"/>
      <c r="L5" s="25"/>
      <c r="M5" s="25"/>
      <c r="N5" s="25"/>
      <c r="O5" s="25"/>
      <c r="P5" s="25"/>
      <c r="Q5" s="25"/>
      <c r="R5" s="23"/>
    </row>
    <row r="6" spans="1:66" ht="25.35" customHeight="1">
      <c r="B6" s="22"/>
      <c r="C6" s="25"/>
      <c r="D6" s="29" t="s">
        <v>18</v>
      </c>
      <c r="E6" s="25"/>
      <c r="F6" s="237" t="str">
        <f>'Rekapitulácia stavby'!K6</f>
        <v>Revitalizácia predpolia radnice v Kežmarku - vodný prvok</v>
      </c>
      <c r="G6" s="238"/>
      <c r="H6" s="238"/>
      <c r="I6" s="238"/>
      <c r="J6" s="238"/>
      <c r="K6" s="238"/>
      <c r="L6" s="238"/>
      <c r="M6" s="238"/>
      <c r="N6" s="238"/>
      <c r="O6" s="238"/>
      <c r="P6" s="238"/>
      <c r="Q6" s="25"/>
      <c r="R6" s="23"/>
    </row>
    <row r="7" spans="1:66" s="1" customFormat="1" ht="32.85" customHeight="1">
      <c r="B7" s="34"/>
      <c r="C7" s="35"/>
      <c r="D7" s="28" t="s">
        <v>128</v>
      </c>
      <c r="E7" s="35"/>
      <c r="F7" s="220" t="s">
        <v>279</v>
      </c>
      <c r="G7" s="230"/>
      <c r="H7" s="230"/>
      <c r="I7" s="230"/>
      <c r="J7" s="230"/>
      <c r="K7" s="230"/>
      <c r="L7" s="230"/>
      <c r="M7" s="230"/>
      <c r="N7" s="230"/>
      <c r="O7" s="230"/>
      <c r="P7" s="230"/>
      <c r="Q7" s="35"/>
      <c r="R7" s="36"/>
    </row>
    <row r="8" spans="1:66" s="1" customFormat="1" ht="14.45" customHeight="1">
      <c r="B8" s="34"/>
      <c r="C8" s="35"/>
      <c r="D8" s="29" t="s">
        <v>20</v>
      </c>
      <c r="E8" s="35"/>
      <c r="F8" s="27" t="s">
        <v>21</v>
      </c>
      <c r="G8" s="35"/>
      <c r="H8" s="35"/>
      <c r="I8" s="35"/>
      <c r="J8" s="35"/>
      <c r="K8" s="35"/>
      <c r="L8" s="35"/>
      <c r="M8" s="29" t="s">
        <v>22</v>
      </c>
      <c r="N8" s="35"/>
      <c r="O8" s="27" t="s">
        <v>21</v>
      </c>
      <c r="P8" s="35"/>
      <c r="Q8" s="35"/>
      <c r="R8" s="36"/>
    </row>
    <row r="9" spans="1:66" s="1" customFormat="1" ht="14.45" customHeight="1">
      <c r="B9" s="34"/>
      <c r="C9" s="35"/>
      <c r="D9" s="29" t="s">
        <v>23</v>
      </c>
      <c r="E9" s="35"/>
      <c r="F9" s="27" t="s">
        <v>24</v>
      </c>
      <c r="G9" s="35"/>
      <c r="H9" s="35"/>
      <c r="I9" s="35"/>
      <c r="J9" s="35"/>
      <c r="K9" s="35"/>
      <c r="L9" s="35"/>
      <c r="M9" s="29" t="s">
        <v>25</v>
      </c>
      <c r="N9" s="35"/>
      <c r="O9" s="239" t="str">
        <f>'Rekapitulácia stavby'!AN8</f>
        <v>26. 2. 2019</v>
      </c>
      <c r="P9" s="240"/>
      <c r="Q9" s="35"/>
      <c r="R9" s="36"/>
    </row>
    <row r="10" spans="1:66" s="1" customFormat="1" ht="10.9" customHeight="1">
      <c r="B10" s="34"/>
      <c r="C10" s="35"/>
      <c r="D10" s="35"/>
      <c r="E10" s="35"/>
      <c r="F10" s="35"/>
      <c r="G10" s="35"/>
      <c r="H10" s="35"/>
      <c r="I10" s="35"/>
      <c r="J10" s="35"/>
      <c r="K10" s="35"/>
      <c r="L10" s="35"/>
      <c r="M10" s="35"/>
      <c r="N10" s="35"/>
      <c r="O10" s="35"/>
      <c r="P10" s="35"/>
      <c r="Q10" s="35"/>
      <c r="R10" s="36"/>
    </row>
    <row r="11" spans="1:66" s="1" customFormat="1" ht="14.45" customHeight="1">
      <c r="B11" s="34"/>
      <c r="C11" s="35"/>
      <c r="D11" s="29" t="s">
        <v>27</v>
      </c>
      <c r="E11" s="35"/>
      <c r="F11" s="35"/>
      <c r="G11" s="35"/>
      <c r="H11" s="35"/>
      <c r="I11" s="35"/>
      <c r="J11" s="35"/>
      <c r="K11" s="35"/>
      <c r="L11" s="35"/>
      <c r="M11" s="29" t="s">
        <v>28</v>
      </c>
      <c r="N11" s="35"/>
      <c r="O11" s="218" t="s">
        <v>29</v>
      </c>
      <c r="P11" s="218"/>
      <c r="Q11" s="35"/>
      <c r="R11" s="36"/>
    </row>
    <row r="12" spans="1:66" s="1" customFormat="1" ht="18" customHeight="1">
      <c r="B12" s="34"/>
      <c r="C12" s="35"/>
      <c r="D12" s="35"/>
      <c r="E12" s="27" t="s">
        <v>30</v>
      </c>
      <c r="F12" s="35"/>
      <c r="G12" s="35"/>
      <c r="H12" s="35"/>
      <c r="I12" s="35"/>
      <c r="J12" s="35"/>
      <c r="K12" s="35"/>
      <c r="L12" s="35"/>
      <c r="M12" s="29" t="s">
        <v>31</v>
      </c>
      <c r="N12" s="35"/>
      <c r="O12" s="218" t="s">
        <v>32</v>
      </c>
      <c r="P12" s="218"/>
      <c r="Q12" s="35"/>
      <c r="R12" s="36"/>
    </row>
    <row r="13" spans="1:66" s="1" customFormat="1" ht="6.95" customHeight="1">
      <c r="B13" s="34"/>
      <c r="C13" s="35"/>
      <c r="D13" s="35"/>
      <c r="E13" s="35"/>
      <c r="F13" s="35"/>
      <c r="G13" s="35"/>
      <c r="H13" s="35"/>
      <c r="I13" s="35"/>
      <c r="J13" s="35"/>
      <c r="K13" s="35"/>
      <c r="L13" s="35"/>
      <c r="M13" s="35"/>
      <c r="N13" s="35"/>
      <c r="O13" s="35"/>
      <c r="P13" s="35"/>
      <c r="Q13" s="35"/>
      <c r="R13" s="36"/>
    </row>
    <row r="14" spans="1:66" s="1" customFormat="1" ht="14.45" customHeight="1">
      <c r="B14" s="34"/>
      <c r="C14" s="35"/>
      <c r="D14" s="29" t="s">
        <v>33</v>
      </c>
      <c r="E14" s="35"/>
      <c r="F14" s="35"/>
      <c r="G14" s="35"/>
      <c r="H14" s="35"/>
      <c r="I14" s="35"/>
      <c r="J14" s="35"/>
      <c r="K14" s="35"/>
      <c r="L14" s="35"/>
      <c r="M14" s="29" t="s">
        <v>28</v>
      </c>
      <c r="N14" s="35"/>
      <c r="O14" s="234" t="str">
        <f>IF('Rekapitulácia stavby'!AN13="","",'Rekapitulácia stavby'!AN13)</f>
        <v>Vyplň údaj</v>
      </c>
      <c r="P14" s="218"/>
      <c r="Q14" s="35"/>
      <c r="R14" s="36"/>
    </row>
    <row r="15" spans="1:66" s="1" customFormat="1" ht="18" customHeight="1">
      <c r="B15" s="34"/>
      <c r="C15" s="35"/>
      <c r="D15" s="35"/>
      <c r="E15" s="234" t="str">
        <f>IF('Rekapitulácia stavby'!E14="","",'Rekapitulácia stavby'!E14)</f>
        <v>Vyplň údaj</v>
      </c>
      <c r="F15" s="235"/>
      <c r="G15" s="235"/>
      <c r="H15" s="235"/>
      <c r="I15" s="235"/>
      <c r="J15" s="235"/>
      <c r="K15" s="235"/>
      <c r="L15" s="235"/>
      <c r="M15" s="29" t="s">
        <v>31</v>
      </c>
      <c r="N15" s="35"/>
      <c r="O15" s="234" t="str">
        <f>IF('Rekapitulácia stavby'!AN14="","",'Rekapitulácia stavby'!AN14)</f>
        <v>Vyplň údaj</v>
      </c>
      <c r="P15" s="218"/>
      <c r="Q15" s="35"/>
      <c r="R15" s="36"/>
    </row>
    <row r="16" spans="1:66" s="1" customFormat="1" ht="6.95" customHeight="1">
      <c r="B16" s="34"/>
      <c r="C16" s="35"/>
      <c r="D16" s="35"/>
      <c r="E16" s="35"/>
      <c r="F16" s="35"/>
      <c r="G16" s="35"/>
      <c r="H16" s="35"/>
      <c r="I16" s="35"/>
      <c r="J16" s="35"/>
      <c r="K16" s="35"/>
      <c r="L16" s="35"/>
      <c r="M16" s="35"/>
      <c r="N16" s="35"/>
      <c r="O16" s="35"/>
      <c r="P16" s="35"/>
      <c r="Q16" s="35"/>
      <c r="R16" s="36"/>
    </row>
    <row r="17" spans="2:18" s="1" customFormat="1" ht="14.45" customHeight="1">
      <c r="B17" s="34"/>
      <c r="C17" s="35"/>
      <c r="D17" s="29" t="s">
        <v>35</v>
      </c>
      <c r="E17" s="35"/>
      <c r="F17" s="35"/>
      <c r="G17" s="35"/>
      <c r="H17" s="35"/>
      <c r="I17" s="35"/>
      <c r="J17" s="35"/>
      <c r="K17" s="35"/>
      <c r="L17" s="35"/>
      <c r="M17" s="29" t="s">
        <v>28</v>
      </c>
      <c r="N17" s="35"/>
      <c r="O17" s="218" t="s">
        <v>36</v>
      </c>
      <c r="P17" s="218"/>
      <c r="Q17" s="35"/>
      <c r="R17" s="36"/>
    </row>
    <row r="18" spans="2:18" s="1" customFormat="1" ht="18" customHeight="1">
      <c r="B18" s="34"/>
      <c r="C18" s="35"/>
      <c r="D18" s="35"/>
      <c r="E18" s="27" t="s">
        <v>37</v>
      </c>
      <c r="F18" s="35"/>
      <c r="G18" s="35"/>
      <c r="H18" s="35"/>
      <c r="I18" s="35"/>
      <c r="J18" s="35"/>
      <c r="K18" s="35"/>
      <c r="L18" s="35"/>
      <c r="M18" s="29" t="s">
        <v>31</v>
      </c>
      <c r="N18" s="35"/>
      <c r="O18" s="218" t="s">
        <v>38</v>
      </c>
      <c r="P18" s="218"/>
      <c r="Q18" s="35"/>
      <c r="R18" s="36"/>
    </row>
    <row r="19" spans="2:18" s="1" customFormat="1" ht="6.95" customHeight="1">
      <c r="B19" s="34"/>
      <c r="C19" s="35"/>
      <c r="D19" s="35"/>
      <c r="E19" s="35"/>
      <c r="F19" s="35"/>
      <c r="G19" s="35"/>
      <c r="H19" s="35"/>
      <c r="I19" s="35"/>
      <c r="J19" s="35"/>
      <c r="K19" s="35"/>
      <c r="L19" s="35"/>
      <c r="M19" s="35"/>
      <c r="N19" s="35"/>
      <c r="O19" s="35"/>
      <c r="P19" s="35"/>
      <c r="Q19" s="35"/>
      <c r="R19" s="36"/>
    </row>
    <row r="20" spans="2:18" s="1" customFormat="1" ht="14.45" customHeight="1">
      <c r="B20" s="34"/>
      <c r="C20" s="35"/>
      <c r="D20" s="29" t="s">
        <v>40</v>
      </c>
      <c r="E20" s="35"/>
      <c r="F20" s="35"/>
      <c r="G20" s="35"/>
      <c r="H20" s="35"/>
      <c r="I20" s="35"/>
      <c r="J20" s="35"/>
      <c r="K20" s="35"/>
      <c r="L20" s="35"/>
      <c r="M20" s="29" t="s">
        <v>28</v>
      </c>
      <c r="N20" s="35"/>
      <c r="O20" s="218" t="str">
        <f>IF('Rekapitulácia stavby'!AN19="","",'Rekapitulácia stavby'!AN19)</f>
        <v/>
      </c>
      <c r="P20" s="218"/>
      <c r="Q20" s="35"/>
      <c r="R20" s="36"/>
    </row>
    <row r="21" spans="2:18" s="1" customFormat="1" ht="18" customHeight="1">
      <c r="B21" s="34"/>
      <c r="C21" s="35"/>
      <c r="D21" s="35"/>
      <c r="E21" s="27" t="str">
        <f>IF('Rekapitulácia stavby'!E20="","",'Rekapitulácia stavby'!E20)</f>
        <v xml:space="preserve"> </v>
      </c>
      <c r="F21" s="35"/>
      <c r="G21" s="35"/>
      <c r="H21" s="35"/>
      <c r="I21" s="35"/>
      <c r="J21" s="35"/>
      <c r="K21" s="35"/>
      <c r="L21" s="35"/>
      <c r="M21" s="29" t="s">
        <v>31</v>
      </c>
      <c r="N21" s="35"/>
      <c r="O21" s="218" t="str">
        <f>IF('Rekapitulácia stavby'!AN20="","",'Rekapitulácia stavby'!AN20)</f>
        <v/>
      </c>
      <c r="P21" s="218"/>
      <c r="Q21" s="35"/>
      <c r="R21" s="36"/>
    </row>
    <row r="22" spans="2:18" s="1" customFormat="1" ht="6.95" customHeight="1">
      <c r="B22" s="34"/>
      <c r="C22" s="35"/>
      <c r="D22" s="35"/>
      <c r="E22" s="35"/>
      <c r="F22" s="35"/>
      <c r="G22" s="35"/>
      <c r="H22" s="35"/>
      <c r="I22" s="35"/>
      <c r="J22" s="35"/>
      <c r="K22" s="35"/>
      <c r="L22" s="35"/>
      <c r="M22" s="35"/>
      <c r="N22" s="35"/>
      <c r="O22" s="35"/>
      <c r="P22" s="35"/>
      <c r="Q22" s="35"/>
      <c r="R22" s="36"/>
    </row>
    <row r="23" spans="2:18" s="1" customFormat="1" ht="14.45" customHeight="1">
      <c r="B23" s="34"/>
      <c r="C23" s="35"/>
      <c r="D23" s="29" t="s">
        <v>42</v>
      </c>
      <c r="E23" s="35"/>
      <c r="F23" s="35"/>
      <c r="G23" s="35"/>
      <c r="H23" s="35"/>
      <c r="I23" s="35"/>
      <c r="J23" s="35"/>
      <c r="K23" s="35"/>
      <c r="L23" s="35"/>
      <c r="M23" s="35"/>
      <c r="N23" s="35"/>
      <c r="O23" s="35"/>
      <c r="P23" s="35"/>
      <c r="Q23" s="35"/>
      <c r="R23" s="36"/>
    </row>
    <row r="24" spans="2:18" s="1" customFormat="1" ht="16.5" customHeight="1">
      <c r="B24" s="34"/>
      <c r="C24" s="35"/>
      <c r="D24" s="35"/>
      <c r="E24" s="225" t="s">
        <v>21</v>
      </c>
      <c r="F24" s="225"/>
      <c r="G24" s="225"/>
      <c r="H24" s="225"/>
      <c r="I24" s="225"/>
      <c r="J24" s="225"/>
      <c r="K24" s="225"/>
      <c r="L24" s="225"/>
      <c r="M24" s="35"/>
      <c r="N24" s="35"/>
      <c r="O24" s="35"/>
      <c r="P24" s="35"/>
      <c r="Q24" s="35"/>
      <c r="R24" s="36"/>
    </row>
    <row r="25" spans="2:18" s="1" customFormat="1" ht="6.95" customHeight="1">
      <c r="B25" s="34"/>
      <c r="C25" s="35"/>
      <c r="D25" s="35"/>
      <c r="E25" s="35"/>
      <c r="F25" s="35"/>
      <c r="G25" s="35"/>
      <c r="H25" s="35"/>
      <c r="I25" s="35"/>
      <c r="J25" s="35"/>
      <c r="K25" s="35"/>
      <c r="L25" s="35"/>
      <c r="M25" s="35"/>
      <c r="N25" s="35"/>
      <c r="O25" s="35"/>
      <c r="P25" s="35"/>
      <c r="Q25" s="35"/>
      <c r="R25" s="36"/>
    </row>
    <row r="26" spans="2:18" s="1" customFormat="1" ht="6.95" customHeight="1">
      <c r="B26" s="34"/>
      <c r="C26" s="35"/>
      <c r="D26" s="50"/>
      <c r="E26" s="50"/>
      <c r="F26" s="50"/>
      <c r="G26" s="50"/>
      <c r="H26" s="50"/>
      <c r="I26" s="50"/>
      <c r="J26" s="50"/>
      <c r="K26" s="50"/>
      <c r="L26" s="50"/>
      <c r="M26" s="50"/>
      <c r="N26" s="50"/>
      <c r="O26" s="50"/>
      <c r="P26" s="50"/>
      <c r="Q26" s="35"/>
      <c r="R26" s="36"/>
    </row>
    <row r="27" spans="2:18" s="1" customFormat="1" ht="14.45" customHeight="1">
      <c r="B27" s="34"/>
      <c r="C27" s="35"/>
      <c r="D27" s="119" t="s">
        <v>130</v>
      </c>
      <c r="E27" s="35"/>
      <c r="F27" s="35"/>
      <c r="G27" s="35"/>
      <c r="H27" s="35"/>
      <c r="I27" s="35"/>
      <c r="J27" s="35"/>
      <c r="K27" s="35"/>
      <c r="L27" s="35"/>
      <c r="M27" s="226">
        <f>N88</f>
        <v>0</v>
      </c>
      <c r="N27" s="226"/>
      <c r="O27" s="226"/>
      <c r="P27" s="226"/>
      <c r="Q27" s="35"/>
      <c r="R27" s="36"/>
    </row>
    <row r="28" spans="2:18" s="1" customFormat="1" ht="14.45" customHeight="1">
      <c r="B28" s="34"/>
      <c r="C28" s="35"/>
      <c r="D28" s="33" t="s">
        <v>116</v>
      </c>
      <c r="E28" s="35"/>
      <c r="F28" s="35"/>
      <c r="G28" s="35"/>
      <c r="H28" s="35"/>
      <c r="I28" s="35"/>
      <c r="J28" s="35"/>
      <c r="K28" s="35"/>
      <c r="L28" s="35"/>
      <c r="M28" s="226">
        <f>N99</f>
        <v>0</v>
      </c>
      <c r="N28" s="226"/>
      <c r="O28" s="226"/>
      <c r="P28" s="226"/>
      <c r="Q28" s="35"/>
      <c r="R28" s="36"/>
    </row>
    <row r="29" spans="2:18" s="1" customFormat="1" ht="6.95" customHeight="1">
      <c r="B29" s="34"/>
      <c r="C29" s="35"/>
      <c r="D29" s="35"/>
      <c r="E29" s="35"/>
      <c r="F29" s="35"/>
      <c r="G29" s="35"/>
      <c r="H29" s="35"/>
      <c r="I29" s="35"/>
      <c r="J29" s="35"/>
      <c r="K29" s="35"/>
      <c r="L29" s="35"/>
      <c r="M29" s="35"/>
      <c r="N29" s="35"/>
      <c r="O29" s="35"/>
      <c r="P29" s="35"/>
      <c r="Q29" s="35"/>
      <c r="R29" s="36"/>
    </row>
    <row r="30" spans="2:18" s="1" customFormat="1" ht="25.35" customHeight="1">
      <c r="B30" s="34"/>
      <c r="C30" s="35"/>
      <c r="D30" s="120" t="s">
        <v>45</v>
      </c>
      <c r="E30" s="35"/>
      <c r="F30" s="35"/>
      <c r="G30" s="35"/>
      <c r="H30" s="35"/>
      <c r="I30" s="35"/>
      <c r="J30" s="35"/>
      <c r="K30" s="35"/>
      <c r="L30" s="35"/>
      <c r="M30" s="233">
        <f>ROUND(M27+M28,2)</f>
        <v>0</v>
      </c>
      <c r="N30" s="230"/>
      <c r="O30" s="230"/>
      <c r="P30" s="230"/>
      <c r="Q30" s="35"/>
      <c r="R30" s="36"/>
    </row>
    <row r="31" spans="2:18" s="1" customFormat="1" ht="6.95" customHeight="1">
      <c r="B31" s="34"/>
      <c r="C31" s="35"/>
      <c r="D31" s="50"/>
      <c r="E31" s="50"/>
      <c r="F31" s="50"/>
      <c r="G31" s="50"/>
      <c r="H31" s="50"/>
      <c r="I31" s="50"/>
      <c r="J31" s="50"/>
      <c r="K31" s="50"/>
      <c r="L31" s="50"/>
      <c r="M31" s="50"/>
      <c r="N31" s="50"/>
      <c r="O31" s="50"/>
      <c r="P31" s="50"/>
      <c r="Q31" s="35"/>
      <c r="R31" s="36"/>
    </row>
    <row r="32" spans="2:18" s="1" customFormat="1" ht="14.45" customHeight="1">
      <c r="B32" s="34"/>
      <c r="C32" s="35"/>
      <c r="D32" s="41" t="s">
        <v>46</v>
      </c>
      <c r="E32" s="41" t="s">
        <v>47</v>
      </c>
      <c r="F32" s="42">
        <v>0.2</v>
      </c>
      <c r="G32" s="121" t="s">
        <v>48</v>
      </c>
      <c r="H32" s="229">
        <f>ROUND((((SUM(BE99:BE106)+SUM(BE124:BE172))+SUM(BE174:BE178))),2)</f>
        <v>0</v>
      </c>
      <c r="I32" s="230"/>
      <c r="J32" s="230"/>
      <c r="K32" s="35"/>
      <c r="L32" s="35"/>
      <c r="M32" s="229">
        <f>ROUND(((ROUND((SUM(BE99:BE106)+SUM(BE124:BE172)), 2)*F32)+SUM(BE174:BE178)*F32),2)</f>
        <v>0</v>
      </c>
      <c r="N32" s="230"/>
      <c r="O32" s="230"/>
      <c r="P32" s="230"/>
      <c r="Q32" s="35"/>
      <c r="R32" s="36"/>
    </row>
    <row r="33" spans="2:18" s="1" customFormat="1" ht="14.45" customHeight="1">
      <c r="B33" s="34"/>
      <c r="C33" s="35"/>
      <c r="D33" s="35"/>
      <c r="E33" s="41" t="s">
        <v>49</v>
      </c>
      <c r="F33" s="42">
        <v>0.2</v>
      </c>
      <c r="G33" s="121" t="s">
        <v>48</v>
      </c>
      <c r="H33" s="229">
        <f>ROUND((((SUM(BF99:BF106)+SUM(BF124:BF172))+SUM(BF174:BF178))),2)</f>
        <v>0</v>
      </c>
      <c r="I33" s="230"/>
      <c r="J33" s="230"/>
      <c r="K33" s="35"/>
      <c r="L33" s="35"/>
      <c r="M33" s="229">
        <f>ROUND(((ROUND((SUM(BF99:BF106)+SUM(BF124:BF172)), 2)*F33)+SUM(BF174:BF178)*F33),2)</f>
        <v>0</v>
      </c>
      <c r="N33" s="230"/>
      <c r="O33" s="230"/>
      <c r="P33" s="230"/>
      <c r="Q33" s="35"/>
      <c r="R33" s="36"/>
    </row>
    <row r="34" spans="2:18" s="1" customFormat="1" ht="14.45" hidden="1" customHeight="1">
      <c r="B34" s="34"/>
      <c r="C34" s="35"/>
      <c r="D34" s="35"/>
      <c r="E34" s="41" t="s">
        <v>50</v>
      </c>
      <c r="F34" s="42">
        <v>0.2</v>
      </c>
      <c r="G34" s="121" t="s">
        <v>48</v>
      </c>
      <c r="H34" s="229">
        <f>ROUND((((SUM(BG99:BG106)+SUM(BG124:BG172))+SUM(BG174:BG178))),2)</f>
        <v>0</v>
      </c>
      <c r="I34" s="230"/>
      <c r="J34" s="230"/>
      <c r="K34" s="35"/>
      <c r="L34" s="35"/>
      <c r="M34" s="229">
        <v>0</v>
      </c>
      <c r="N34" s="230"/>
      <c r="O34" s="230"/>
      <c r="P34" s="230"/>
      <c r="Q34" s="35"/>
      <c r="R34" s="36"/>
    </row>
    <row r="35" spans="2:18" s="1" customFormat="1" ht="14.45" hidden="1" customHeight="1">
      <c r="B35" s="34"/>
      <c r="C35" s="35"/>
      <c r="D35" s="35"/>
      <c r="E35" s="41" t="s">
        <v>51</v>
      </c>
      <c r="F35" s="42">
        <v>0.2</v>
      </c>
      <c r="G35" s="121" t="s">
        <v>48</v>
      </c>
      <c r="H35" s="229">
        <f>ROUND((((SUM(BH99:BH106)+SUM(BH124:BH172))+SUM(BH174:BH178))),2)</f>
        <v>0</v>
      </c>
      <c r="I35" s="230"/>
      <c r="J35" s="230"/>
      <c r="K35" s="35"/>
      <c r="L35" s="35"/>
      <c r="M35" s="229">
        <v>0</v>
      </c>
      <c r="N35" s="230"/>
      <c r="O35" s="230"/>
      <c r="P35" s="230"/>
      <c r="Q35" s="35"/>
      <c r="R35" s="36"/>
    </row>
    <row r="36" spans="2:18" s="1" customFormat="1" ht="14.45" hidden="1" customHeight="1">
      <c r="B36" s="34"/>
      <c r="C36" s="35"/>
      <c r="D36" s="35"/>
      <c r="E36" s="41" t="s">
        <v>52</v>
      </c>
      <c r="F36" s="42">
        <v>0</v>
      </c>
      <c r="G36" s="121" t="s">
        <v>48</v>
      </c>
      <c r="H36" s="229">
        <f>ROUND((((SUM(BI99:BI106)+SUM(BI124:BI172))+SUM(BI174:BI178))),2)</f>
        <v>0</v>
      </c>
      <c r="I36" s="230"/>
      <c r="J36" s="230"/>
      <c r="K36" s="35"/>
      <c r="L36" s="35"/>
      <c r="M36" s="229">
        <v>0</v>
      </c>
      <c r="N36" s="230"/>
      <c r="O36" s="230"/>
      <c r="P36" s="230"/>
      <c r="Q36" s="35"/>
      <c r="R36" s="36"/>
    </row>
    <row r="37" spans="2:18" s="1" customFormat="1" ht="6.95" customHeight="1">
      <c r="B37" s="34"/>
      <c r="C37" s="35"/>
      <c r="D37" s="35"/>
      <c r="E37" s="35"/>
      <c r="F37" s="35"/>
      <c r="G37" s="35"/>
      <c r="H37" s="35"/>
      <c r="I37" s="35"/>
      <c r="J37" s="35"/>
      <c r="K37" s="35"/>
      <c r="L37" s="35"/>
      <c r="M37" s="35"/>
      <c r="N37" s="35"/>
      <c r="O37" s="35"/>
      <c r="P37" s="35"/>
      <c r="Q37" s="35"/>
      <c r="R37" s="36"/>
    </row>
    <row r="38" spans="2:18" s="1" customFormat="1" ht="25.35" customHeight="1">
      <c r="B38" s="34"/>
      <c r="C38" s="117"/>
      <c r="D38" s="122" t="s">
        <v>53</v>
      </c>
      <c r="E38" s="78"/>
      <c r="F38" s="78"/>
      <c r="G38" s="123" t="s">
        <v>54</v>
      </c>
      <c r="H38" s="124" t="s">
        <v>55</v>
      </c>
      <c r="I38" s="78"/>
      <c r="J38" s="78"/>
      <c r="K38" s="78"/>
      <c r="L38" s="231">
        <f>SUM(M30:M36)</f>
        <v>0</v>
      </c>
      <c r="M38" s="231"/>
      <c r="N38" s="231"/>
      <c r="O38" s="231"/>
      <c r="P38" s="232"/>
      <c r="Q38" s="117"/>
      <c r="R38" s="36"/>
    </row>
    <row r="39" spans="2:18" s="1" customFormat="1" ht="14.45" customHeight="1">
      <c r="B39" s="34"/>
      <c r="C39" s="35"/>
      <c r="D39" s="35"/>
      <c r="E39" s="35"/>
      <c r="F39" s="35"/>
      <c r="G39" s="35"/>
      <c r="H39" s="35"/>
      <c r="I39" s="35"/>
      <c r="J39" s="35"/>
      <c r="K39" s="35"/>
      <c r="L39" s="35"/>
      <c r="M39" s="35"/>
      <c r="N39" s="35"/>
      <c r="O39" s="35"/>
      <c r="P39" s="35"/>
      <c r="Q39" s="35"/>
      <c r="R39" s="36"/>
    </row>
    <row r="40" spans="2:18" s="1" customFormat="1" ht="14.45" customHeight="1">
      <c r="B40" s="34"/>
      <c r="C40" s="35"/>
      <c r="D40" s="35"/>
      <c r="E40" s="35"/>
      <c r="F40" s="35"/>
      <c r="G40" s="35"/>
      <c r="H40" s="35"/>
      <c r="I40" s="35"/>
      <c r="J40" s="35"/>
      <c r="K40" s="35"/>
      <c r="L40" s="35"/>
      <c r="M40" s="35"/>
      <c r="N40" s="35"/>
      <c r="O40" s="35"/>
      <c r="P40" s="35"/>
      <c r="Q40" s="35"/>
      <c r="R40" s="36"/>
    </row>
    <row r="41" spans="2:18">
      <c r="B41" s="22"/>
      <c r="C41" s="25"/>
      <c r="D41" s="25"/>
      <c r="E41" s="25"/>
      <c r="F41" s="25"/>
      <c r="G41" s="25"/>
      <c r="H41" s="25"/>
      <c r="I41" s="25"/>
      <c r="J41" s="25"/>
      <c r="K41" s="25"/>
      <c r="L41" s="25"/>
      <c r="M41" s="25"/>
      <c r="N41" s="25"/>
      <c r="O41" s="25"/>
      <c r="P41" s="25"/>
      <c r="Q41" s="25"/>
      <c r="R41" s="23"/>
    </row>
    <row r="42" spans="2:18">
      <c r="B42" s="22"/>
      <c r="C42" s="25"/>
      <c r="D42" s="25"/>
      <c r="E42" s="25"/>
      <c r="F42" s="25"/>
      <c r="G42" s="25"/>
      <c r="H42" s="25"/>
      <c r="I42" s="25"/>
      <c r="J42" s="25"/>
      <c r="K42" s="25"/>
      <c r="L42" s="25"/>
      <c r="M42" s="25"/>
      <c r="N42" s="25"/>
      <c r="O42" s="25"/>
      <c r="P42" s="25"/>
      <c r="Q42" s="25"/>
      <c r="R42" s="23"/>
    </row>
    <row r="43" spans="2:18">
      <c r="B43" s="22"/>
      <c r="C43" s="25"/>
      <c r="D43" s="25"/>
      <c r="E43" s="25"/>
      <c r="F43" s="25"/>
      <c r="G43" s="25"/>
      <c r="H43" s="25"/>
      <c r="I43" s="25"/>
      <c r="J43" s="25"/>
      <c r="K43" s="25"/>
      <c r="L43" s="25"/>
      <c r="M43" s="25"/>
      <c r="N43" s="25"/>
      <c r="O43" s="25"/>
      <c r="P43" s="25"/>
      <c r="Q43" s="25"/>
      <c r="R43" s="23"/>
    </row>
    <row r="44" spans="2:18">
      <c r="B44" s="22"/>
      <c r="C44" s="25"/>
      <c r="D44" s="25"/>
      <c r="E44" s="25"/>
      <c r="F44" s="25"/>
      <c r="G44" s="25"/>
      <c r="H44" s="25"/>
      <c r="I44" s="25"/>
      <c r="J44" s="25"/>
      <c r="K44" s="25"/>
      <c r="L44" s="25"/>
      <c r="M44" s="25"/>
      <c r="N44" s="25"/>
      <c r="O44" s="25"/>
      <c r="P44" s="25"/>
      <c r="Q44" s="25"/>
      <c r="R44" s="23"/>
    </row>
    <row r="45" spans="2:18">
      <c r="B45" s="22"/>
      <c r="C45" s="25"/>
      <c r="D45" s="25"/>
      <c r="E45" s="25"/>
      <c r="F45" s="25"/>
      <c r="G45" s="25"/>
      <c r="H45" s="25"/>
      <c r="I45" s="25"/>
      <c r="J45" s="25"/>
      <c r="K45" s="25"/>
      <c r="L45" s="25"/>
      <c r="M45" s="25"/>
      <c r="N45" s="25"/>
      <c r="O45" s="25"/>
      <c r="P45" s="25"/>
      <c r="Q45" s="25"/>
      <c r="R45" s="23"/>
    </row>
    <row r="46" spans="2:18">
      <c r="B46" s="22"/>
      <c r="C46" s="25"/>
      <c r="D46" s="25"/>
      <c r="E46" s="25"/>
      <c r="F46" s="25"/>
      <c r="G46" s="25"/>
      <c r="H46" s="25"/>
      <c r="I46" s="25"/>
      <c r="J46" s="25"/>
      <c r="K46" s="25"/>
      <c r="L46" s="25"/>
      <c r="M46" s="25"/>
      <c r="N46" s="25"/>
      <c r="O46" s="25"/>
      <c r="P46" s="25"/>
      <c r="Q46" s="25"/>
      <c r="R46" s="23"/>
    </row>
    <row r="47" spans="2:18">
      <c r="B47" s="22"/>
      <c r="C47" s="25"/>
      <c r="D47" s="25"/>
      <c r="E47" s="25"/>
      <c r="F47" s="25"/>
      <c r="G47" s="25"/>
      <c r="H47" s="25"/>
      <c r="I47" s="25"/>
      <c r="J47" s="25"/>
      <c r="K47" s="25"/>
      <c r="L47" s="25"/>
      <c r="M47" s="25"/>
      <c r="N47" s="25"/>
      <c r="O47" s="25"/>
      <c r="P47" s="25"/>
      <c r="Q47" s="25"/>
      <c r="R47" s="23"/>
    </row>
    <row r="48" spans="2:18">
      <c r="B48" s="22"/>
      <c r="C48" s="25"/>
      <c r="D48" s="25"/>
      <c r="E48" s="25"/>
      <c r="F48" s="25"/>
      <c r="G48" s="25"/>
      <c r="H48" s="25"/>
      <c r="I48" s="25"/>
      <c r="J48" s="25"/>
      <c r="K48" s="25"/>
      <c r="L48" s="25"/>
      <c r="M48" s="25"/>
      <c r="N48" s="25"/>
      <c r="O48" s="25"/>
      <c r="P48" s="25"/>
      <c r="Q48" s="25"/>
      <c r="R48" s="23"/>
    </row>
    <row r="49" spans="2:18">
      <c r="B49" s="22"/>
      <c r="C49" s="25"/>
      <c r="D49" s="25"/>
      <c r="E49" s="25"/>
      <c r="F49" s="25"/>
      <c r="G49" s="25"/>
      <c r="H49" s="25"/>
      <c r="I49" s="25"/>
      <c r="J49" s="25"/>
      <c r="K49" s="25"/>
      <c r="L49" s="25"/>
      <c r="M49" s="25"/>
      <c r="N49" s="25"/>
      <c r="O49" s="25"/>
      <c r="P49" s="25"/>
      <c r="Q49" s="25"/>
      <c r="R49" s="23"/>
    </row>
    <row r="50" spans="2:18" s="1" customFormat="1" ht="15">
      <c r="B50" s="34"/>
      <c r="C50" s="35"/>
      <c r="D50" s="49" t="s">
        <v>56</v>
      </c>
      <c r="E50" s="50"/>
      <c r="F50" s="50"/>
      <c r="G50" s="50"/>
      <c r="H50" s="51"/>
      <c r="I50" s="35"/>
      <c r="J50" s="49" t="s">
        <v>57</v>
      </c>
      <c r="K50" s="50"/>
      <c r="L50" s="50"/>
      <c r="M50" s="50"/>
      <c r="N50" s="50"/>
      <c r="O50" s="50"/>
      <c r="P50" s="51"/>
      <c r="Q50" s="35"/>
      <c r="R50" s="36"/>
    </row>
    <row r="51" spans="2:18">
      <c r="B51" s="22"/>
      <c r="C51" s="25"/>
      <c r="D51" s="52"/>
      <c r="E51" s="25"/>
      <c r="F51" s="25"/>
      <c r="G51" s="25"/>
      <c r="H51" s="53"/>
      <c r="I51" s="25"/>
      <c r="J51" s="52"/>
      <c r="K51" s="25"/>
      <c r="L51" s="25"/>
      <c r="M51" s="25"/>
      <c r="N51" s="25"/>
      <c r="O51" s="25"/>
      <c r="P51" s="53"/>
      <c r="Q51" s="25"/>
      <c r="R51" s="23"/>
    </row>
    <row r="52" spans="2:18">
      <c r="B52" s="22"/>
      <c r="C52" s="25"/>
      <c r="D52" s="52"/>
      <c r="E52" s="25"/>
      <c r="F52" s="25"/>
      <c r="G52" s="25"/>
      <c r="H52" s="53"/>
      <c r="I52" s="25"/>
      <c r="J52" s="52"/>
      <c r="K52" s="25"/>
      <c r="L52" s="25"/>
      <c r="M52" s="25"/>
      <c r="N52" s="25"/>
      <c r="O52" s="25"/>
      <c r="P52" s="53"/>
      <c r="Q52" s="25"/>
      <c r="R52" s="23"/>
    </row>
    <row r="53" spans="2:18">
      <c r="B53" s="22"/>
      <c r="C53" s="25"/>
      <c r="D53" s="52"/>
      <c r="E53" s="25"/>
      <c r="F53" s="25"/>
      <c r="G53" s="25"/>
      <c r="H53" s="53"/>
      <c r="I53" s="25"/>
      <c r="J53" s="52"/>
      <c r="K53" s="25"/>
      <c r="L53" s="25"/>
      <c r="M53" s="25"/>
      <c r="N53" s="25"/>
      <c r="O53" s="25"/>
      <c r="P53" s="53"/>
      <c r="Q53" s="25"/>
      <c r="R53" s="23"/>
    </row>
    <row r="54" spans="2:18">
      <c r="B54" s="22"/>
      <c r="C54" s="25"/>
      <c r="D54" s="52"/>
      <c r="E54" s="25"/>
      <c r="F54" s="25"/>
      <c r="G54" s="25"/>
      <c r="H54" s="53"/>
      <c r="I54" s="25"/>
      <c r="J54" s="52"/>
      <c r="K54" s="25"/>
      <c r="L54" s="25"/>
      <c r="M54" s="25"/>
      <c r="N54" s="25"/>
      <c r="O54" s="25"/>
      <c r="P54" s="53"/>
      <c r="Q54" s="25"/>
      <c r="R54" s="23"/>
    </row>
    <row r="55" spans="2:18">
      <c r="B55" s="22"/>
      <c r="C55" s="25"/>
      <c r="D55" s="52"/>
      <c r="E55" s="25"/>
      <c r="F55" s="25"/>
      <c r="G55" s="25"/>
      <c r="H55" s="53"/>
      <c r="I55" s="25"/>
      <c r="J55" s="52"/>
      <c r="K55" s="25"/>
      <c r="L55" s="25"/>
      <c r="M55" s="25"/>
      <c r="N55" s="25"/>
      <c r="O55" s="25"/>
      <c r="P55" s="53"/>
      <c r="Q55" s="25"/>
      <c r="R55" s="23"/>
    </row>
    <row r="56" spans="2:18">
      <c r="B56" s="22"/>
      <c r="C56" s="25"/>
      <c r="D56" s="52"/>
      <c r="E56" s="25"/>
      <c r="F56" s="25"/>
      <c r="G56" s="25"/>
      <c r="H56" s="53"/>
      <c r="I56" s="25"/>
      <c r="J56" s="52"/>
      <c r="K56" s="25"/>
      <c r="L56" s="25"/>
      <c r="M56" s="25"/>
      <c r="N56" s="25"/>
      <c r="O56" s="25"/>
      <c r="P56" s="53"/>
      <c r="Q56" s="25"/>
      <c r="R56" s="23"/>
    </row>
    <row r="57" spans="2:18">
      <c r="B57" s="22"/>
      <c r="C57" s="25"/>
      <c r="D57" s="52"/>
      <c r="E57" s="25"/>
      <c r="F57" s="25"/>
      <c r="G57" s="25"/>
      <c r="H57" s="53"/>
      <c r="I57" s="25"/>
      <c r="J57" s="52"/>
      <c r="K57" s="25"/>
      <c r="L57" s="25"/>
      <c r="M57" s="25"/>
      <c r="N57" s="25"/>
      <c r="O57" s="25"/>
      <c r="P57" s="53"/>
      <c r="Q57" s="25"/>
      <c r="R57" s="23"/>
    </row>
    <row r="58" spans="2:18">
      <c r="B58" s="22"/>
      <c r="C58" s="25"/>
      <c r="D58" s="52"/>
      <c r="E58" s="25"/>
      <c r="F58" s="25"/>
      <c r="G58" s="25"/>
      <c r="H58" s="53"/>
      <c r="I58" s="25"/>
      <c r="J58" s="52"/>
      <c r="K58" s="25"/>
      <c r="L58" s="25"/>
      <c r="M58" s="25"/>
      <c r="N58" s="25"/>
      <c r="O58" s="25"/>
      <c r="P58" s="53"/>
      <c r="Q58" s="25"/>
      <c r="R58" s="23"/>
    </row>
    <row r="59" spans="2:18" s="1" customFormat="1" ht="15">
      <c r="B59" s="34"/>
      <c r="C59" s="35"/>
      <c r="D59" s="54" t="s">
        <v>58</v>
      </c>
      <c r="E59" s="55"/>
      <c r="F59" s="55"/>
      <c r="G59" s="56" t="s">
        <v>59</v>
      </c>
      <c r="H59" s="57"/>
      <c r="I59" s="35"/>
      <c r="J59" s="54" t="s">
        <v>58</v>
      </c>
      <c r="K59" s="55"/>
      <c r="L59" s="55"/>
      <c r="M59" s="55"/>
      <c r="N59" s="56" t="s">
        <v>59</v>
      </c>
      <c r="O59" s="55"/>
      <c r="P59" s="57"/>
      <c r="Q59" s="35"/>
      <c r="R59" s="36"/>
    </row>
    <row r="60" spans="2:18">
      <c r="B60" s="22"/>
      <c r="C60" s="25"/>
      <c r="D60" s="25"/>
      <c r="E60" s="25"/>
      <c r="F60" s="25"/>
      <c r="G60" s="25"/>
      <c r="H60" s="25"/>
      <c r="I60" s="25"/>
      <c r="J60" s="25"/>
      <c r="K60" s="25"/>
      <c r="L60" s="25"/>
      <c r="M60" s="25"/>
      <c r="N60" s="25"/>
      <c r="O60" s="25"/>
      <c r="P60" s="25"/>
      <c r="Q60" s="25"/>
      <c r="R60" s="23"/>
    </row>
    <row r="61" spans="2:18" s="1" customFormat="1" ht="15">
      <c r="B61" s="34"/>
      <c r="C61" s="35"/>
      <c r="D61" s="49" t="s">
        <v>60</v>
      </c>
      <c r="E61" s="50"/>
      <c r="F61" s="50"/>
      <c r="G61" s="50"/>
      <c r="H61" s="51"/>
      <c r="I61" s="35"/>
      <c r="J61" s="49" t="s">
        <v>61</v>
      </c>
      <c r="K61" s="50"/>
      <c r="L61" s="50"/>
      <c r="M61" s="50"/>
      <c r="N61" s="50"/>
      <c r="O61" s="50"/>
      <c r="P61" s="51"/>
      <c r="Q61" s="35"/>
      <c r="R61" s="36"/>
    </row>
    <row r="62" spans="2:18">
      <c r="B62" s="22"/>
      <c r="C62" s="25"/>
      <c r="D62" s="52"/>
      <c r="E62" s="25"/>
      <c r="F62" s="25"/>
      <c r="G62" s="25"/>
      <c r="H62" s="53"/>
      <c r="I62" s="25"/>
      <c r="J62" s="52"/>
      <c r="K62" s="25"/>
      <c r="L62" s="25"/>
      <c r="M62" s="25"/>
      <c r="N62" s="25"/>
      <c r="O62" s="25"/>
      <c r="P62" s="53"/>
      <c r="Q62" s="25"/>
      <c r="R62" s="23"/>
    </row>
    <row r="63" spans="2:18">
      <c r="B63" s="22"/>
      <c r="C63" s="25"/>
      <c r="D63" s="52"/>
      <c r="E63" s="25"/>
      <c r="F63" s="25"/>
      <c r="G63" s="25"/>
      <c r="H63" s="53"/>
      <c r="I63" s="25"/>
      <c r="J63" s="52"/>
      <c r="K63" s="25"/>
      <c r="L63" s="25"/>
      <c r="M63" s="25"/>
      <c r="N63" s="25"/>
      <c r="O63" s="25"/>
      <c r="P63" s="53"/>
      <c r="Q63" s="25"/>
      <c r="R63" s="23"/>
    </row>
    <row r="64" spans="2:18">
      <c r="B64" s="22"/>
      <c r="C64" s="25"/>
      <c r="D64" s="52"/>
      <c r="E64" s="25"/>
      <c r="F64" s="25"/>
      <c r="G64" s="25"/>
      <c r="H64" s="53"/>
      <c r="I64" s="25"/>
      <c r="J64" s="52"/>
      <c r="K64" s="25"/>
      <c r="L64" s="25"/>
      <c r="M64" s="25"/>
      <c r="N64" s="25"/>
      <c r="O64" s="25"/>
      <c r="P64" s="53"/>
      <c r="Q64" s="25"/>
      <c r="R64" s="23"/>
    </row>
    <row r="65" spans="2:21">
      <c r="B65" s="22"/>
      <c r="C65" s="25"/>
      <c r="D65" s="52"/>
      <c r="E65" s="25"/>
      <c r="F65" s="25"/>
      <c r="G65" s="25"/>
      <c r="H65" s="53"/>
      <c r="I65" s="25"/>
      <c r="J65" s="52"/>
      <c r="K65" s="25"/>
      <c r="L65" s="25"/>
      <c r="M65" s="25"/>
      <c r="N65" s="25"/>
      <c r="O65" s="25"/>
      <c r="P65" s="53"/>
      <c r="Q65" s="25"/>
      <c r="R65" s="23"/>
    </row>
    <row r="66" spans="2:21">
      <c r="B66" s="22"/>
      <c r="C66" s="25"/>
      <c r="D66" s="52"/>
      <c r="E66" s="25"/>
      <c r="F66" s="25"/>
      <c r="G66" s="25"/>
      <c r="H66" s="53"/>
      <c r="I66" s="25"/>
      <c r="J66" s="52"/>
      <c r="K66" s="25"/>
      <c r="L66" s="25"/>
      <c r="M66" s="25"/>
      <c r="N66" s="25"/>
      <c r="O66" s="25"/>
      <c r="P66" s="53"/>
      <c r="Q66" s="25"/>
      <c r="R66" s="23"/>
    </row>
    <row r="67" spans="2:21">
      <c r="B67" s="22"/>
      <c r="C67" s="25"/>
      <c r="D67" s="52"/>
      <c r="E67" s="25"/>
      <c r="F67" s="25"/>
      <c r="G67" s="25"/>
      <c r="H67" s="53"/>
      <c r="I67" s="25"/>
      <c r="J67" s="52"/>
      <c r="K67" s="25"/>
      <c r="L67" s="25"/>
      <c r="M67" s="25"/>
      <c r="N67" s="25"/>
      <c r="O67" s="25"/>
      <c r="P67" s="53"/>
      <c r="Q67" s="25"/>
      <c r="R67" s="23"/>
    </row>
    <row r="68" spans="2:21">
      <c r="B68" s="22"/>
      <c r="C68" s="25"/>
      <c r="D68" s="52"/>
      <c r="E68" s="25"/>
      <c r="F68" s="25"/>
      <c r="G68" s="25"/>
      <c r="H68" s="53"/>
      <c r="I68" s="25"/>
      <c r="J68" s="52"/>
      <c r="K68" s="25"/>
      <c r="L68" s="25"/>
      <c r="M68" s="25"/>
      <c r="N68" s="25"/>
      <c r="O68" s="25"/>
      <c r="P68" s="53"/>
      <c r="Q68" s="25"/>
      <c r="R68" s="23"/>
    </row>
    <row r="69" spans="2:21">
      <c r="B69" s="22"/>
      <c r="C69" s="25"/>
      <c r="D69" s="52"/>
      <c r="E69" s="25"/>
      <c r="F69" s="25"/>
      <c r="G69" s="25"/>
      <c r="H69" s="53"/>
      <c r="I69" s="25"/>
      <c r="J69" s="52"/>
      <c r="K69" s="25"/>
      <c r="L69" s="25"/>
      <c r="M69" s="25"/>
      <c r="N69" s="25"/>
      <c r="O69" s="25"/>
      <c r="P69" s="53"/>
      <c r="Q69" s="25"/>
      <c r="R69" s="23"/>
    </row>
    <row r="70" spans="2:21" s="1" customFormat="1" ht="15">
      <c r="B70" s="34"/>
      <c r="C70" s="35"/>
      <c r="D70" s="54" t="s">
        <v>58</v>
      </c>
      <c r="E70" s="55"/>
      <c r="F70" s="55"/>
      <c r="G70" s="56" t="s">
        <v>59</v>
      </c>
      <c r="H70" s="57"/>
      <c r="I70" s="35"/>
      <c r="J70" s="54" t="s">
        <v>58</v>
      </c>
      <c r="K70" s="55"/>
      <c r="L70" s="55"/>
      <c r="M70" s="55"/>
      <c r="N70" s="56" t="s">
        <v>59</v>
      </c>
      <c r="O70" s="55"/>
      <c r="P70" s="57"/>
      <c r="Q70" s="35"/>
      <c r="R70" s="36"/>
    </row>
    <row r="71" spans="2:21" s="1" customFormat="1" ht="14.45" customHeight="1">
      <c r="B71" s="58"/>
      <c r="C71" s="59"/>
      <c r="D71" s="59"/>
      <c r="E71" s="59"/>
      <c r="F71" s="59"/>
      <c r="G71" s="59"/>
      <c r="H71" s="59"/>
      <c r="I71" s="59"/>
      <c r="J71" s="59"/>
      <c r="K71" s="59"/>
      <c r="L71" s="59"/>
      <c r="M71" s="59"/>
      <c r="N71" s="59"/>
      <c r="O71" s="59"/>
      <c r="P71" s="59"/>
      <c r="Q71" s="59"/>
      <c r="R71" s="60"/>
    </row>
    <row r="75" spans="2:21" s="1" customFormat="1" ht="6.95" customHeight="1">
      <c r="B75" s="125"/>
      <c r="C75" s="126"/>
      <c r="D75" s="126"/>
      <c r="E75" s="126"/>
      <c r="F75" s="126"/>
      <c r="G75" s="126"/>
      <c r="H75" s="126"/>
      <c r="I75" s="126"/>
      <c r="J75" s="126"/>
      <c r="K75" s="126"/>
      <c r="L75" s="126"/>
      <c r="M75" s="126"/>
      <c r="N75" s="126"/>
      <c r="O75" s="126"/>
      <c r="P75" s="126"/>
      <c r="Q75" s="126"/>
      <c r="R75" s="127"/>
    </row>
    <row r="76" spans="2:21" s="1" customFormat="1" ht="36.950000000000003" customHeight="1">
      <c r="B76" s="34"/>
      <c r="C76" s="203" t="s">
        <v>131</v>
      </c>
      <c r="D76" s="204"/>
      <c r="E76" s="204"/>
      <c r="F76" s="204"/>
      <c r="G76" s="204"/>
      <c r="H76" s="204"/>
      <c r="I76" s="204"/>
      <c r="J76" s="204"/>
      <c r="K76" s="204"/>
      <c r="L76" s="204"/>
      <c r="M76" s="204"/>
      <c r="N76" s="204"/>
      <c r="O76" s="204"/>
      <c r="P76" s="204"/>
      <c r="Q76" s="204"/>
      <c r="R76" s="36"/>
      <c r="T76" s="128"/>
      <c r="U76" s="128"/>
    </row>
    <row r="77" spans="2:21" s="1" customFormat="1" ht="6.95" customHeight="1">
      <c r="B77" s="34"/>
      <c r="C77" s="35"/>
      <c r="D77" s="35"/>
      <c r="E77" s="35"/>
      <c r="F77" s="35"/>
      <c r="G77" s="35"/>
      <c r="H77" s="35"/>
      <c r="I77" s="35"/>
      <c r="J77" s="35"/>
      <c r="K77" s="35"/>
      <c r="L77" s="35"/>
      <c r="M77" s="35"/>
      <c r="N77" s="35"/>
      <c r="O77" s="35"/>
      <c r="P77" s="35"/>
      <c r="Q77" s="35"/>
      <c r="R77" s="36"/>
      <c r="T77" s="128"/>
      <c r="U77" s="128"/>
    </row>
    <row r="78" spans="2:21" s="1" customFormat="1" ht="30" customHeight="1">
      <c r="B78" s="34"/>
      <c r="C78" s="29" t="s">
        <v>18</v>
      </c>
      <c r="D78" s="35"/>
      <c r="E78" s="35"/>
      <c r="F78" s="237" t="str">
        <f>F6</f>
        <v>Revitalizácia predpolia radnice v Kežmarku - vodný prvok</v>
      </c>
      <c r="G78" s="238"/>
      <c r="H78" s="238"/>
      <c r="I78" s="238"/>
      <c r="J78" s="238"/>
      <c r="K78" s="238"/>
      <c r="L78" s="238"/>
      <c r="M78" s="238"/>
      <c r="N78" s="238"/>
      <c r="O78" s="238"/>
      <c r="P78" s="238"/>
      <c r="Q78" s="35"/>
      <c r="R78" s="36"/>
      <c r="T78" s="128"/>
      <c r="U78" s="128"/>
    </row>
    <row r="79" spans="2:21" s="1" customFormat="1" ht="36.950000000000003" customHeight="1">
      <c r="B79" s="34"/>
      <c r="C79" s="68" t="s">
        <v>128</v>
      </c>
      <c r="D79" s="35"/>
      <c r="E79" s="35"/>
      <c r="F79" s="205" t="str">
        <f>F7</f>
        <v>SO 02 - Spevnené plochy</v>
      </c>
      <c r="G79" s="230"/>
      <c r="H79" s="230"/>
      <c r="I79" s="230"/>
      <c r="J79" s="230"/>
      <c r="K79" s="230"/>
      <c r="L79" s="230"/>
      <c r="M79" s="230"/>
      <c r="N79" s="230"/>
      <c r="O79" s="230"/>
      <c r="P79" s="230"/>
      <c r="Q79" s="35"/>
      <c r="R79" s="36"/>
      <c r="T79" s="128"/>
      <c r="U79" s="128"/>
    </row>
    <row r="80" spans="2:21" s="1" customFormat="1" ht="6.95" customHeight="1">
      <c r="B80" s="34"/>
      <c r="C80" s="35"/>
      <c r="D80" s="35"/>
      <c r="E80" s="35"/>
      <c r="F80" s="35"/>
      <c r="G80" s="35"/>
      <c r="H80" s="35"/>
      <c r="I80" s="35"/>
      <c r="J80" s="35"/>
      <c r="K80" s="35"/>
      <c r="L80" s="35"/>
      <c r="M80" s="35"/>
      <c r="N80" s="35"/>
      <c r="O80" s="35"/>
      <c r="P80" s="35"/>
      <c r="Q80" s="35"/>
      <c r="R80" s="36"/>
      <c r="T80" s="128"/>
      <c r="U80" s="128"/>
    </row>
    <row r="81" spans="2:47" s="1" customFormat="1" ht="18" customHeight="1">
      <c r="B81" s="34"/>
      <c r="C81" s="29" t="s">
        <v>23</v>
      </c>
      <c r="D81" s="35"/>
      <c r="E81" s="35"/>
      <c r="F81" s="27" t="str">
        <f>F9</f>
        <v>Kežmarok, parc.č. KN-C 3221/1, 3221/2</v>
      </c>
      <c r="G81" s="35"/>
      <c r="H81" s="35"/>
      <c r="I81" s="35"/>
      <c r="J81" s="35"/>
      <c r="K81" s="29" t="s">
        <v>25</v>
      </c>
      <c r="L81" s="35"/>
      <c r="M81" s="240" t="str">
        <f>IF(O9="","",O9)</f>
        <v>26. 2. 2019</v>
      </c>
      <c r="N81" s="240"/>
      <c r="O81" s="240"/>
      <c r="P81" s="240"/>
      <c r="Q81" s="35"/>
      <c r="R81" s="36"/>
      <c r="T81" s="128"/>
      <c r="U81" s="128"/>
    </row>
    <row r="82" spans="2:47" s="1" customFormat="1" ht="6.95" customHeight="1">
      <c r="B82" s="34"/>
      <c r="C82" s="35"/>
      <c r="D82" s="35"/>
      <c r="E82" s="35"/>
      <c r="F82" s="35"/>
      <c r="G82" s="35"/>
      <c r="H82" s="35"/>
      <c r="I82" s="35"/>
      <c r="J82" s="35"/>
      <c r="K82" s="35"/>
      <c r="L82" s="35"/>
      <c r="M82" s="35"/>
      <c r="N82" s="35"/>
      <c r="O82" s="35"/>
      <c r="P82" s="35"/>
      <c r="Q82" s="35"/>
      <c r="R82" s="36"/>
      <c r="T82" s="128"/>
      <c r="U82" s="128"/>
    </row>
    <row r="83" spans="2:47" s="1" customFormat="1" ht="15">
      <c r="B83" s="34"/>
      <c r="C83" s="29" t="s">
        <v>27</v>
      </c>
      <c r="D83" s="35"/>
      <c r="E83" s="35"/>
      <c r="F83" s="27" t="str">
        <f>E12</f>
        <v>Mesto Kežmarok</v>
      </c>
      <c r="G83" s="35"/>
      <c r="H83" s="35"/>
      <c r="I83" s="35"/>
      <c r="J83" s="35"/>
      <c r="K83" s="29" t="s">
        <v>35</v>
      </c>
      <c r="L83" s="35"/>
      <c r="M83" s="218" t="str">
        <f>E18</f>
        <v>Ing. Arch. Jozef Figlár</v>
      </c>
      <c r="N83" s="218"/>
      <c r="O83" s="218"/>
      <c r="P83" s="218"/>
      <c r="Q83" s="218"/>
      <c r="R83" s="36"/>
      <c r="T83" s="128"/>
      <c r="U83" s="128"/>
    </row>
    <row r="84" spans="2:47" s="1" customFormat="1" ht="14.45" customHeight="1">
      <c r="B84" s="34"/>
      <c r="C84" s="29" t="s">
        <v>33</v>
      </c>
      <c r="D84" s="35"/>
      <c r="E84" s="35"/>
      <c r="F84" s="27" t="str">
        <f>IF(E15="","",E15)</f>
        <v>Vyplň údaj</v>
      </c>
      <c r="G84" s="35"/>
      <c r="H84" s="35"/>
      <c r="I84" s="35"/>
      <c r="J84" s="35"/>
      <c r="K84" s="29" t="s">
        <v>40</v>
      </c>
      <c r="L84" s="35"/>
      <c r="M84" s="218" t="str">
        <f>E21</f>
        <v xml:space="preserve"> </v>
      </c>
      <c r="N84" s="218"/>
      <c r="O84" s="218"/>
      <c r="P84" s="218"/>
      <c r="Q84" s="218"/>
      <c r="R84" s="36"/>
      <c r="T84" s="128"/>
      <c r="U84" s="128"/>
    </row>
    <row r="85" spans="2:47" s="1" customFormat="1" ht="10.35" customHeight="1">
      <c r="B85" s="34"/>
      <c r="C85" s="35"/>
      <c r="D85" s="35"/>
      <c r="E85" s="35"/>
      <c r="F85" s="35"/>
      <c r="G85" s="35"/>
      <c r="H85" s="35"/>
      <c r="I85" s="35"/>
      <c r="J85" s="35"/>
      <c r="K85" s="35"/>
      <c r="L85" s="35"/>
      <c r="M85" s="35"/>
      <c r="N85" s="35"/>
      <c r="O85" s="35"/>
      <c r="P85" s="35"/>
      <c r="Q85" s="35"/>
      <c r="R85" s="36"/>
      <c r="T85" s="128"/>
      <c r="U85" s="128"/>
    </row>
    <row r="86" spans="2:47" s="1" customFormat="1" ht="29.25" customHeight="1">
      <c r="B86" s="34"/>
      <c r="C86" s="262" t="s">
        <v>132</v>
      </c>
      <c r="D86" s="263"/>
      <c r="E86" s="263"/>
      <c r="F86" s="263"/>
      <c r="G86" s="263"/>
      <c r="H86" s="117"/>
      <c r="I86" s="117"/>
      <c r="J86" s="117"/>
      <c r="K86" s="117"/>
      <c r="L86" s="117"/>
      <c r="M86" s="117"/>
      <c r="N86" s="262" t="s">
        <v>133</v>
      </c>
      <c r="O86" s="263"/>
      <c r="P86" s="263"/>
      <c r="Q86" s="263"/>
      <c r="R86" s="36"/>
      <c r="T86" s="128"/>
      <c r="U86" s="128"/>
    </row>
    <row r="87" spans="2:47" s="1" customFormat="1" ht="10.35" customHeight="1">
      <c r="B87" s="34"/>
      <c r="C87" s="35"/>
      <c r="D87" s="35"/>
      <c r="E87" s="35"/>
      <c r="F87" s="35"/>
      <c r="G87" s="35"/>
      <c r="H87" s="35"/>
      <c r="I87" s="35"/>
      <c r="J87" s="35"/>
      <c r="K87" s="35"/>
      <c r="L87" s="35"/>
      <c r="M87" s="35"/>
      <c r="N87" s="35"/>
      <c r="O87" s="35"/>
      <c r="P87" s="35"/>
      <c r="Q87" s="35"/>
      <c r="R87" s="36"/>
      <c r="T87" s="128"/>
      <c r="U87" s="128"/>
    </row>
    <row r="88" spans="2:47" s="1" customFormat="1" ht="29.25" customHeight="1">
      <c r="B88" s="34"/>
      <c r="C88" s="129" t="s">
        <v>134</v>
      </c>
      <c r="D88" s="35"/>
      <c r="E88" s="35"/>
      <c r="F88" s="35"/>
      <c r="G88" s="35"/>
      <c r="H88" s="35"/>
      <c r="I88" s="35"/>
      <c r="J88" s="35"/>
      <c r="K88" s="35"/>
      <c r="L88" s="35"/>
      <c r="M88" s="35"/>
      <c r="N88" s="182">
        <f>N124</f>
        <v>0</v>
      </c>
      <c r="O88" s="264"/>
      <c r="P88" s="264"/>
      <c r="Q88" s="264"/>
      <c r="R88" s="36"/>
      <c r="T88" s="128"/>
      <c r="U88" s="128"/>
      <c r="AU88" s="18" t="s">
        <v>135</v>
      </c>
    </row>
    <row r="89" spans="2:47" s="6" customFormat="1" ht="24.95" customHeight="1">
      <c r="B89" s="130"/>
      <c r="C89" s="131"/>
      <c r="D89" s="132" t="s">
        <v>136</v>
      </c>
      <c r="E89" s="131"/>
      <c r="F89" s="131"/>
      <c r="G89" s="131"/>
      <c r="H89" s="131"/>
      <c r="I89" s="131"/>
      <c r="J89" s="131"/>
      <c r="K89" s="131"/>
      <c r="L89" s="131"/>
      <c r="M89" s="131"/>
      <c r="N89" s="261">
        <f>N125</f>
        <v>0</v>
      </c>
      <c r="O89" s="265"/>
      <c r="P89" s="265"/>
      <c r="Q89" s="265"/>
      <c r="R89" s="133"/>
      <c r="T89" s="134"/>
      <c r="U89" s="134"/>
    </row>
    <row r="90" spans="2:47" s="7" customFormat="1" ht="19.899999999999999" customHeight="1">
      <c r="B90" s="135"/>
      <c r="C90" s="136"/>
      <c r="D90" s="105" t="s">
        <v>137</v>
      </c>
      <c r="E90" s="136"/>
      <c r="F90" s="136"/>
      <c r="G90" s="136"/>
      <c r="H90" s="136"/>
      <c r="I90" s="136"/>
      <c r="J90" s="136"/>
      <c r="K90" s="136"/>
      <c r="L90" s="136"/>
      <c r="M90" s="136"/>
      <c r="N90" s="189">
        <f>N126</f>
        <v>0</v>
      </c>
      <c r="O90" s="266"/>
      <c r="P90" s="266"/>
      <c r="Q90" s="266"/>
      <c r="R90" s="137"/>
      <c r="T90" s="138"/>
      <c r="U90" s="138"/>
    </row>
    <row r="91" spans="2:47" s="7" customFormat="1" ht="19.899999999999999" customHeight="1">
      <c r="B91" s="135"/>
      <c r="C91" s="136"/>
      <c r="D91" s="105" t="s">
        <v>138</v>
      </c>
      <c r="E91" s="136"/>
      <c r="F91" s="136"/>
      <c r="G91" s="136"/>
      <c r="H91" s="136"/>
      <c r="I91" s="136"/>
      <c r="J91" s="136"/>
      <c r="K91" s="136"/>
      <c r="L91" s="136"/>
      <c r="M91" s="136"/>
      <c r="N91" s="189">
        <f>N142</f>
        <v>0</v>
      </c>
      <c r="O91" s="266"/>
      <c r="P91" s="266"/>
      <c r="Q91" s="266"/>
      <c r="R91" s="137"/>
      <c r="T91" s="138"/>
      <c r="U91" s="138"/>
    </row>
    <row r="92" spans="2:47" s="7" customFormat="1" ht="19.899999999999999" customHeight="1">
      <c r="B92" s="135"/>
      <c r="C92" s="136"/>
      <c r="D92" s="105" t="s">
        <v>280</v>
      </c>
      <c r="E92" s="136"/>
      <c r="F92" s="136"/>
      <c r="G92" s="136"/>
      <c r="H92" s="136"/>
      <c r="I92" s="136"/>
      <c r="J92" s="136"/>
      <c r="K92" s="136"/>
      <c r="L92" s="136"/>
      <c r="M92" s="136"/>
      <c r="N92" s="189">
        <f>N147</f>
        <v>0</v>
      </c>
      <c r="O92" s="266"/>
      <c r="P92" s="266"/>
      <c r="Q92" s="266"/>
      <c r="R92" s="137"/>
      <c r="T92" s="138"/>
      <c r="U92" s="138"/>
    </row>
    <row r="93" spans="2:47" s="7" customFormat="1" ht="19.899999999999999" customHeight="1">
      <c r="B93" s="135"/>
      <c r="C93" s="136"/>
      <c r="D93" s="105" t="s">
        <v>281</v>
      </c>
      <c r="E93" s="136"/>
      <c r="F93" s="136"/>
      <c r="G93" s="136"/>
      <c r="H93" s="136"/>
      <c r="I93" s="136"/>
      <c r="J93" s="136"/>
      <c r="K93" s="136"/>
      <c r="L93" s="136"/>
      <c r="M93" s="136"/>
      <c r="N93" s="189">
        <f>N155</f>
        <v>0</v>
      </c>
      <c r="O93" s="266"/>
      <c r="P93" s="266"/>
      <c r="Q93" s="266"/>
      <c r="R93" s="137"/>
      <c r="T93" s="138"/>
      <c r="U93" s="138"/>
    </row>
    <row r="94" spans="2:47" s="7" customFormat="1" ht="19.899999999999999" customHeight="1">
      <c r="B94" s="135"/>
      <c r="C94" s="136"/>
      <c r="D94" s="105" t="s">
        <v>140</v>
      </c>
      <c r="E94" s="136"/>
      <c r="F94" s="136"/>
      <c r="G94" s="136"/>
      <c r="H94" s="136"/>
      <c r="I94" s="136"/>
      <c r="J94" s="136"/>
      <c r="K94" s="136"/>
      <c r="L94" s="136"/>
      <c r="M94" s="136"/>
      <c r="N94" s="189">
        <f>N166</f>
        <v>0</v>
      </c>
      <c r="O94" s="266"/>
      <c r="P94" s="266"/>
      <c r="Q94" s="266"/>
      <c r="R94" s="137"/>
      <c r="T94" s="138"/>
      <c r="U94" s="138"/>
    </row>
    <row r="95" spans="2:47" s="6" customFormat="1" ht="24.95" customHeight="1">
      <c r="B95" s="130"/>
      <c r="C95" s="131"/>
      <c r="D95" s="132" t="s">
        <v>141</v>
      </c>
      <c r="E95" s="131"/>
      <c r="F95" s="131"/>
      <c r="G95" s="131"/>
      <c r="H95" s="131"/>
      <c r="I95" s="131"/>
      <c r="J95" s="131"/>
      <c r="K95" s="131"/>
      <c r="L95" s="131"/>
      <c r="M95" s="131"/>
      <c r="N95" s="261">
        <f>N168</f>
        <v>0</v>
      </c>
      <c r="O95" s="265"/>
      <c r="P95" s="265"/>
      <c r="Q95" s="265"/>
      <c r="R95" s="133"/>
      <c r="T95" s="134"/>
      <c r="U95" s="134"/>
    </row>
    <row r="96" spans="2:47" s="7" customFormat="1" ht="19.899999999999999" customHeight="1">
      <c r="B96" s="135"/>
      <c r="C96" s="136"/>
      <c r="D96" s="105" t="s">
        <v>143</v>
      </c>
      <c r="E96" s="136"/>
      <c r="F96" s="136"/>
      <c r="G96" s="136"/>
      <c r="H96" s="136"/>
      <c r="I96" s="136"/>
      <c r="J96" s="136"/>
      <c r="K96" s="136"/>
      <c r="L96" s="136"/>
      <c r="M96" s="136"/>
      <c r="N96" s="189">
        <f>N169</f>
        <v>0</v>
      </c>
      <c r="O96" s="266"/>
      <c r="P96" s="266"/>
      <c r="Q96" s="266"/>
      <c r="R96" s="137"/>
      <c r="T96" s="138"/>
      <c r="U96" s="138"/>
    </row>
    <row r="97" spans="2:65" s="6" customFormat="1" ht="21.75" customHeight="1">
      <c r="B97" s="130"/>
      <c r="C97" s="131"/>
      <c r="D97" s="132" t="s">
        <v>144</v>
      </c>
      <c r="E97" s="131"/>
      <c r="F97" s="131"/>
      <c r="G97" s="131"/>
      <c r="H97" s="131"/>
      <c r="I97" s="131"/>
      <c r="J97" s="131"/>
      <c r="K97" s="131"/>
      <c r="L97" s="131"/>
      <c r="M97" s="131"/>
      <c r="N97" s="260">
        <f>N173</f>
        <v>0</v>
      </c>
      <c r="O97" s="265"/>
      <c r="P97" s="265"/>
      <c r="Q97" s="265"/>
      <c r="R97" s="133"/>
      <c r="T97" s="134"/>
      <c r="U97" s="134"/>
    </row>
    <row r="98" spans="2:65" s="1" customFormat="1" ht="21.75" customHeight="1">
      <c r="B98" s="34"/>
      <c r="C98" s="35"/>
      <c r="D98" s="35"/>
      <c r="E98" s="35"/>
      <c r="F98" s="35"/>
      <c r="G98" s="35"/>
      <c r="H98" s="35"/>
      <c r="I98" s="35"/>
      <c r="J98" s="35"/>
      <c r="K98" s="35"/>
      <c r="L98" s="35"/>
      <c r="M98" s="35"/>
      <c r="N98" s="35"/>
      <c r="O98" s="35"/>
      <c r="P98" s="35"/>
      <c r="Q98" s="35"/>
      <c r="R98" s="36"/>
      <c r="T98" s="128"/>
      <c r="U98" s="128"/>
    </row>
    <row r="99" spans="2:65" s="1" customFormat="1" ht="29.25" customHeight="1">
      <c r="B99" s="34"/>
      <c r="C99" s="129" t="s">
        <v>145</v>
      </c>
      <c r="D99" s="35"/>
      <c r="E99" s="35"/>
      <c r="F99" s="35"/>
      <c r="G99" s="35"/>
      <c r="H99" s="35"/>
      <c r="I99" s="35"/>
      <c r="J99" s="35"/>
      <c r="K99" s="35"/>
      <c r="L99" s="35"/>
      <c r="M99" s="35"/>
      <c r="N99" s="264">
        <f>ROUND(N100+N101+N102+N103+N104+N105,2)</f>
        <v>0</v>
      </c>
      <c r="O99" s="267"/>
      <c r="P99" s="267"/>
      <c r="Q99" s="267"/>
      <c r="R99" s="36"/>
      <c r="T99" s="139"/>
      <c r="U99" s="140" t="s">
        <v>46</v>
      </c>
    </row>
    <row r="100" spans="2:65" s="1" customFormat="1" ht="18" customHeight="1">
      <c r="B100" s="34"/>
      <c r="C100" s="35"/>
      <c r="D100" s="191" t="s">
        <v>146</v>
      </c>
      <c r="E100" s="192"/>
      <c r="F100" s="192"/>
      <c r="G100" s="192"/>
      <c r="H100" s="192"/>
      <c r="I100" s="35"/>
      <c r="J100" s="35"/>
      <c r="K100" s="35"/>
      <c r="L100" s="35"/>
      <c r="M100" s="35"/>
      <c r="N100" s="190">
        <f>ROUND(N88*T100,2)</f>
        <v>0</v>
      </c>
      <c r="O100" s="189"/>
      <c r="P100" s="189"/>
      <c r="Q100" s="189"/>
      <c r="R100" s="36"/>
      <c r="S100" s="141"/>
      <c r="T100" s="142"/>
      <c r="U100" s="143" t="s">
        <v>49</v>
      </c>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4" t="s">
        <v>147</v>
      </c>
      <c r="AZ100" s="141"/>
      <c r="BA100" s="141"/>
      <c r="BB100" s="141"/>
      <c r="BC100" s="141"/>
      <c r="BD100" s="141"/>
      <c r="BE100" s="145">
        <f t="shared" ref="BE100:BE105" si="0">IF(U100="základná",N100,0)</f>
        <v>0</v>
      </c>
      <c r="BF100" s="145">
        <f t="shared" ref="BF100:BF105" si="1">IF(U100="znížená",N100,0)</f>
        <v>0</v>
      </c>
      <c r="BG100" s="145">
        <f t="shared" ref="BG100:BG105" si="2">IF(U100="zákl. prenesená",N100,0)</f>
        <v>0</v>
      </c>
      <c r="BH100" s="145">
        <f t="shared" ref="BH100:BH105" si="3">IF(U100="zníž. prenesená",N100,0)</f>
        <v>0</v>
      </c>
      <c r="BI100" s="145">
        <f t="shared" ref="BI100:BI105" si="4">IF(U100="nulová",N100,0)</f>
        <v>0</v>
      </c>
      <c r="BJ100" s="144" t="s">
        <v>148</v>
      </c>
      <c r="BK100" s="141"/>
      <c r="BL100" s="141"/>
      <c r="BM100" s="141"/>
    </row>
    <row r="101" spans="2:65" s="1" customFormat="1" ht="18" customHeight="1">
      <c r="B101" s="34"/>
      <c r="C101" s="35"/>
      <c r="D101" s="191" t="s">
        <v>149</v>
      </c>
      <c r="E101" s="192"/>
      <c r="F101" s="192"/>
      <c r="G101" s="192"/>
      <c r="H101" s="192"/>
      <c r="I101" s="35"/>
      <c r="J101" s="35"/>
      <c r="K101" s="35"/>
      <c r="L101" s="35"/>
      <c r="M101" s="35"/>
      <c r="N101" s="190">
        <f>ROUND(N88*T101,2)</f>
        <v>0</v>
      </c>
      <c r="O101" s="189"/>
      <c r="P101" s="189"/>
      <c r="Q101" s="189"/>
      <c r="R101" s="36"/>
      <c r="S101" s="141"/>
      <c r="T101" s="142"/>
      <c r="U101" s="143" t="s">
        <v>49</v>
      </c>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4" t="s">
        <v>147</v>
      </c>
      <c r="AZ101" s="141"/>
      <c r="BA101" s="141"/>
      <c r="BB101" s="141"/>
      <c r="BC101" s="141"/>
      <c r="BD101" s="141"/>
      <c r="BE101" s="145">
        <f t="shared" si="0"/>
        <v>0</v>
      </c>
      <c r="BF101" s="145">
        <f t="shared" si="1"/>
        <v>0</v>
      </c>
      <c r="BG101" s="145">
        <f t="shared" si="2"/>
        <v>0</v>
      </c>
      <c r="BH101" s="145">
        <f t="shared" si="3"/>
        <v>0</v>
      </c>
      <c r="BI101" s="145">
        <f t="shared" si="4"/>
        <v>0</v>
      </c>
      <c r="BJ101" s="144" t="s">
        <v>148</v>
      </c>
      <c r="BK101" s="141"/>
      <c r="BL101" s="141"/>
      <c r="BM101" s="141"/>
    </row>
    <row r="102" spans="2:65" s="1" customFormat="1" ht="18" customHeight="1">
      <c r="B102" s="34"/>
      <c r="C102" s="35"/>
      <c r="D102" s="191" t="s">
        <v>150</v>
      </c>
      <c r="E102" s="192"/>
      <c r="F102" s="192"/>
      <c r="G102" s="192"/>
      <c r="H102" s="192"/>
      <c r="I102" s="35"/>
      <c r="J102" s="35"/>
      <c r="K102" s="35"/>
      <c r="L102" s="35"/>
      <c r="M102" s="35"/>
      <c r="N102" s="190">
        <f>ROUND(N88*T102,2)</f>
        <v>0</v>
      </c>
      <c r="O102" s="189"/>
      <c r="P102" s="189"/>
      <c r="Q102" s="189"/>
      <c r="R102" s="36"/>
      <c r="S102" s="141"/>
      <c r="T102" s="142"/>
      <c r="U102" s="143" t="s">
        <v>49</v>
      </c>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4" t="s">
        <v>147</v>
      </c>
      <c r="AZ102" s="141"/>
      <c r="BA102" s="141"/>
      <c r="BB102" s="141"/>
      <c r="BC102" s="141"/>
      <c r="BD102" s="141"/>
      <c r="BE102" s="145">
        <f t="shared" si="0"/>
        <v>0</v>
      </c>
      <c r="BF102" s="145">
        <f t="shared" si="1"/>
        <v>0</v>
      </c>
      <c r="BG102" s="145">
        <f t="shared" si="2"/>
        <v>0</v>
      </c>
      <c r="BH102" s="145">
        <f t="shared" si="3"/>
        <v>0</v>
      </c>
      <c r="BI102" s="145">
        <f t="shared" si="4"/>
        <v>0</v>
      </c>
      <c r="BJ102" s="144" t="s">
        <v>148</v>
      </c>
      <c r="BK102" s="141"/>
      <c r="BL102" s="141"/>
      <c r="BM102" s="141"/>
    </row>
    <row r="103" spans="2:65" s="1" customFormat="1" ht="18" customHeight="1">
      <c r="B103" s="34"/>
      <c r="C103" s="35"/>
      <c r="D103" s="191" t="s">
        <v>151</v>
      </c>
      <c r="E103" s="192"/>
      <c r="F103" s="192"/>
      <c r="G103" s="192"/>
      <c r="H103" s="192"/>
      <c r="I103" s="35"/>
      <c r="J103" s="35"/>
      <c r="K103" s="35"/>
      <c r="L103" s="35"/>
      <c r="M103" s="35"/>
      <c r="N103" s="190">
        <f>ROUND(N88*T103,2)</f>
        <v>0</v>
      </c>
      <c r="O103" s="189"/>
      <c r="P103" s="189"/>
      <c r="Q103" s="189"/>
      <c r="R103" s="36"/>
      <c r="S103" s="141"/>
      <c r="T103" s="142"/>
      <c r="U103" s="143" t="s">
        <v>49</v>
      </c>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4" t="s">
        <v>147</v>
      </c>
      <c r="AZ103" s="141"/>
      <c r="BA103" s="141"/>
      <c r="BB103" s="141"/>
      <c r="BC103" s="141"/>
      <c r="BD103" s="141"/>
      <c r="BE103" s="145">
        <f t="shared" si="0"/>
        <v>0</v>
      </c>
      <c r="BF103" s="145">
        <f t="shared" si="1"/>
        <v>0</v>
      </c>
      <c r="BG103" s="145">
        <f t="shared" si="2"/>
        <v>0</v>
      </c>
      <c r="BH103" s="145">
        <f t="shared" si="3"/>
        <v>0</v>
      </c>
      <c r="BI103" s="145">
        <f t="shared" si="4"/>
        <v>0</v>
      </c>
      <c r="BJ103" s="144" t="s">
        <v>148</v>
      </c>
      <c r="BK103" s="141"/>
      <c r="BL103" s="141"/>
      <c r="BM103" s="141"/>
    </row>
    <row r="104" spans="2:65" s="1" customFormat="1" ht="18" customHeight="1">
      <c r="B104" s="34"/>
      <c r="C104" s="35"/>
      <c r="D104" s="191" t="s">
        <v>152</v>
      </c>
      <c r="E104" s="192"/>
      <c r="F104" s="192"/>
      <c r="G104" s="192"/>
      <c r="H104" s="192"/>
      <c r="I104" s="35"/>
      <c r="J104" s="35"/>
      <c r="K104" s="35"/>
      <c r="L104" s="35"/>
      <c r="M104" s="35"/>
      <c r="N104" s="190">
        <f>ROUND(N88*T104,2)</f>
        <v>0</v>
      </c>
      <c r="O104" s="189"/>
      <c r="P104" s="189"/>
      <c r="Q104" s="189"/>
      <c r="R104" s="36"/>
      <c r="S104" s="141"/>
      <c r="T104" s="142"/>
      <c r="U104" s="143" t="s">
        <v>49</v>
      </c>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4" t="s">
        <v>147</v>
      </c>
      <c r="AZ104" s="141"/>
      <c r="BA104" s="141"/>
      <c r="BB104" s="141"/>
      <c r="BC104" s="141"/>
      <c r="BD104" s="141"/>
      <c r="BE104" s="145">
        <f t="shared" si="0"/>
        <v>0</v>
      </c>
      <c r="BF104" s="145">
        <f t="shared" si="1"/>
        <v>0</v>
      </c>
      <c r="BG104" s="145">
        <f t="shared" si="2"/>
        <v>0</v>
      </c>
      <c r="BH104" s="145">
        <f t="shared" si="3"/>
        <v>0</v>
      </c>
      <c r="BI104" s="145">
        <f t="shared" si="4"/>
        <v>0</v>
      </c>
      <c r="BJ104" s="144" t="s">
        <v>148</v>
      </c>
      <c r="BK104" s="141"/>
      <c r="BL104" s="141"/>
      <c r="BM104" s="141"/>
    </row>
    <row r="105" spans="2:65" s="1" customFormat="1" ht="18" customHeight="1">
      <c r="B105" s="34"/>
      <c r="C105" s="35"/>
      <c r="D105" s="105" t="s">
        <v>153</v>
      </c>
      <c r="E105" s="35"/>
      <c r="F105" s="35"/>
      <c r="G105" s="35"/>
      <c r="H105" s="35"/>
      <c r="I105" s="35"/>
      <c r="J105" s="35"/>
      <c r="K105" s="35"/>
      <c r="L105" s="35"/>
      <c r="M105" s="35"/>
      <c r="N105" s="190">
        <f>ROUND(N88*T105,2)</f>
        <v>0</v>
      </c>
      <c r="O105" s="189"/>
      <c r="P105" s="189"/>
      <c r="Q105" s="189"/>
      <c r="R105" s="36"/>
      <c r="S105" s="141"/>
      <c r="T105" s="146"/>
      <c r="U105" s="147" t="s">
        <v>49</v>
      </c>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41"/>
      <c r="AR105" s="141"/>
      <c r="AS105" s="141"/>
      <c r="AT105" s="141"/>
      <c r="AU105" s="141"/>
      <c r="AV105" s="141"/>
      <c r="AW105" s="141"/>
      <c r="AX105" s="141"/>
      <c r="AY105" s="144" t="s">
        <v>154</v>
      </c>
      <c r="AZ105" s="141"/>
      <c r="BA105" s="141"/>
      <c r="BB105" s="141"/>
      <c r="BC105" s="141"/>
      <c r="BD105" s="141"/>
      <c r="BE105" s="145">
        <f t="shared" si="0"/>
        <v>0</v>
      </c>
      <c r="BF105" s="145">
        <f t="shared" si="1"/>
        <v>0</v>
      </c>
      <c r="BG105" s="145">
        <f t="shared" si="2"/>
        <v>0</v>
      </c>
      <c r="BH105" s="145">
        <f t="shared" si="3"/>
        <v>0</v>
      </c>
      <c r="BI105" s="145">
        <f t="shared" si="4"/>
        <v>0</v>
      </c>
      <c r="BJ105" s="144" t="s">
        <v>148</v>
      </c>
      <c r="BK105" s="141"/>
      <c r="BL105" s="141"/>
      <c r="BM105" s="141"/>
    </row>
    <row r="106" spans="2:65" s="1" customFormat="1">
      <c r="B106" s="34"/>
      <c r="C106" s="35"/>
      <c r="D106" s="35"/>
      <c r="E106" s="35"/>
      <c r="F106" s="35"/>
      <c r="G106" s="35"/>
      <c r="H106" s="35"/>
      <c r="I106" s="35"/>
      <c r="J106" s="35"/>
      <c r="K106" s="35"/>
      <c r="L106" s="35"/>
      <c r="M106" s="35"/>
      <c r="N106" s="35"/>
      <c r="O106" s="35"/>
      <c r="P106" s="35"/>
      <c r="Q106" s="35"/>
      <c r="R106" s="36"/>
      <c r="T106" s="128"/>
      <c r="U106" s="128"/>
    </row>
    <row r="107" spans="2:65" s="1" customFormat="1" ht="29.25" customHeight="1">
      <c r="B107" s="34"/>
      <c r="C107" s="116" t="s">
        <v>121</v>
      </c>
      <c r="D107" s="117"/>
      <c r="E107" s="117"/>
      <c r="F107" s="117"/>
      <c r="G107" s="117"/>
      <c r="H107" s="117"/>
      <c r="I107" s="117"/>
      <c r="J107" s="117"/>
      <c r="K107" s="117"/>
      <c r="L107" s="183">
        <f>ROUND(SUM(N88+N99),2)</f>
        <v>0</v>
      </c>
      <c r="M107" s="183"/>
      <c r="N107" s="183"/>
      <c r="O107" s="183"/>
      <c r="P107" s="183"/>
      <c r="Q107" s="183"/>
      <c r="R107" s="36"/>
      <c r="T107" s="128"/>
      <c r="U107" s="128"/>
    </row>
    <row r="108" spans="2:65" s="1" customFormat="1" ht="6.95" customHeight="1">
      <c r="B108" s="58"/>
      <c r="C108" s="59"/>
      <c r="D108" s="59"/>
      <c r="E108" s="59"/>
      <c r="F108" s="59"/>
      <c r="G108" s="59"/>
      <c r="H108" s="59"/>
      <c r="I108" s="59"/>
      <c r="J108" s="59"/>
      <c r="K108" s="59"/>
      <c r="L108" s="59"/>
      <c r="M108" s="59"/>
      <c r="N108" s="59"/>
      <c r="O108" s="59"/>
      <c r="P108" s="59"/>
      <c r="Q108" s="59"/>
      <c r="R108" s="60"/>
      <c r="T108" s="128"/>
      <c r="U108" s="128"/>
    </row>
    <row r="112" spans="2:65" s="1" customFormat="1" ht="6.95" customHeight="1">
      <c r="B112" s="61"/>
      <c r="C112" s="62"/>
      <c r="D112" s="62"/>
      <c r="E112" s="62"/>
      <c r="F112" s="62"/>
      <c r="G112" s="62"/>
      <c r="H112" s="62"/>
      <c r="I112" s="62"/>
      <c r="J112" s="62"/>
      <c r="K112" s="62"/>
      <c r="L112" s="62"/>
      <c r="M112" s="62"/>
      <c r="N112" s="62"/>
      <c r="O112" s="62"/>
      <c r="P112" s="62"/>
      <c r="Q112" s="62"/>
      <c r="R112" s="63"/>
    </row>
    <row r="113" spans="2:65" s="1" customFormat="1" ht="36.950000000000003" customHeight="1">
      <c r="B113" s="34"/>
      <c r="C113" s="203" t="s">
        <v>155</v>
      </c>
      <c r="D113" s="230"/>
      <c r="E113" s="230"/>
      <c r="F113" s="230"/>
      <c r="G113" s="230"/>
      <c r="H113" s="230"/>
      <c r="I113" s="230"/>
      <c r="J113" s="230"/>
      <c r="K113" s="230"/>
      <c r="L113" s="230"/>
      <c r="M113" s="230"/>
      <c r="N113" s="230"/>
      <c r="O113" s="230"/>
      <c r="P113" s="230"/>
      <c r="Q113" s="230"/>
      <c r="R113" s="36"/>
    </row>
    <row r="114" spans="2:65" s="1" customFormat="1" ht="6.95" customHeight="1">
      <c r="B114" s="34"/>
      <c r="C114" s="35"/>
      <c r="D114" s="35"/>
      <c r="E114" s="35"/>
      <c r="F114" s="35"/>
      <c r="G114" s="35"/>
      <c r="H114" s="35"/>
      <c r="I114" s="35"/>
      <c r="J114" s="35"/>
      <c r="K114" s="35"/>
      <c r="L114" s="35"/>
      <c r="M114" s="35"/>
      <c r="N114" s="35"/>
      <c r="O114" s="35"/>
      <c r="P114" s="35"/>
      <c r="Q114" s="35"/>
      <c r="R114" s="36"/>
    </row>
    <row r="115" spans="2:65" s="1" customFormat="1" ht="30" customHeight="1">
      <c r="B115" s="34"/>
      <c r="C115" s="29" t="s">
        <v>18</v>
      </c>
      <c r="D115" s="35"/>
      <c r="E115" s="35"/>
      <c r="F115" s="237" t="str">
        <f>F6</f>
        <v>Revitalizácia predpolia radnice v Kežmarku - vodný prvok</v>
      </c>
      <c r="G115" s="238"/>
      <c r="H115" s="238"/>
      <c r="I115" s="238"/>
      <c r="J115" s="238"/>
      <c r="K115" s="238"/>
      <c r="L115" s="238"/>
      <c r="M115" s="238"/>
      <c r="N115" s="238"/>
      <c r="O115" s="238"/>
      <c r="P115" s="238"/>
      <c r="Q115" s="35"/>
      <c r="R115" s="36"/>
    </row>
    <row r="116" spans="2:65" s="1" customFormat="1" ht="36.950000000000003" customHeight="1">
      <c r="B116" s="34"/>
      <c r="C116" s="68" t="s">
        <v>128</v>
      </c>
      <c r="D116" s="35"/>
      <c r="E116" s="35"/>
      <c r="F116" s="205" t="str">
        <f>F7</f>
        <v>SO 02 - Spevnené plochy</v>
      </c>
      <c r="G116" s="230"/>
      <c r="H116" s="230"/>
      <c r="I116" s="230"/>
      <c r="J116" s="230"/>
      <c r="K116" s="230"/>
      <c r="L116" s="230"/>
      <c r="M116" s="230"/>
      <c r="N116" s="230"/>
      <c r="O116" s="230"/>
      <c r="P116" s="230"/>
      <c r="Q116" s="35"/>
      <c r="R116" s="36"/>
    </row>
    <row r="117" spans="2:65" s="1" customFormat="1" ht="6.95" customHeight="1">
      <c r="B117" s="34"/>
      <c r="C117" s="35"/>
      <c r="D117" s="35"/>
      <c r="E117" s="35"/>
      <c r="F117" s="35"/>
      <c r="G117" s="35"/>
      <c r="H117" s="35"/>
      <c r="I117" s="35"/>
      <c r="J117" s="35"/>
      <c r="K117" s="35"/>
      <c r="L117" s="35"/>
      <c r="M117" s="35"/>
      <c r="N117" s="35"/>
      <c r="O117" s="35"/>
      <c r="P117" s="35"/>
      <c r="Q117" s="35"/>
      <c r="R117" s="36"/>
    </row>
    <row r="118" spans="2:65" s="1" customFormat="1" ht="18" customHeight="1">
      <c r="B118" s="34"/>
      <c r="C118" s="29" t="s">
        <v>23</v>
      </c>
      <c r="D118" s="35"/>
      <c r="E118" s="35"/>
      <c r="F118" s="27" t="str">
        <f>F9</f>
        <v>Kežmarok, parc.č. KN-C 3221/1, 3221/2</v>
      </c>
      <c r="G118" s="35"/>
      <c r="H118" s="35"/>
      <c r="I118" s="35"/>
      <c r="J118" s="35"/>
      <c r="K118" s="29" t="s">
        <v>25</v>
      </c>
      <c r="L118" s="35"/>
      <c r="M118" s="240" t="str">
        <f>IF(O9="","",O9)</f>
        <v>26. 2. 2019</v>
      </c>
      <c r="N118" s="240"/>
      <c r="O118" s="240"/>
      <c r="P118" s="240"/>
      <c r="Q118" s="35"/>
      <c r="R118" s="36"/>
    </row>
    <row r="119" spans="2:65" s="1" customFormat="1" ht="6.95" customHeight="1">
      <c r="B119" s="34"/>
      <c r="C119" s="35"/>
      <c r="D119" s="35"/>
      <c r="E119" s="35"/>
      <c r="F119" s="35"/>
      <c r="G119" s="35"/>
      <c r="H119" s="35"/>
      <c r="I119" s="35"/>
      <c r="J119" s="35"/>
      <c r="K119" s="35"/>
      <c r="L119" s="35"/>
      <c r="M119" s="35"/>
      <c r="N119" s="35"/>
      <c r="O119" s="35"/>
      <c r="P119" s="35"/>
      <c r="Q119" s="35"/>
      <c r="R119" s="36"/>
    </row>
    <row r="120" spans="2:65" s="1" customFormat="1" ht="15">
      <c r="B120" s="34"/>
      <c r="C120" s="29" t="s">
        <v>27</v>
      </c>
      <c r="D120" s="35"/>
      <c r="E120" s="35"/>
      <c r="F120" s="27" t="str">
        <f>E12</f>
        <v>Mesto Kežmarok</v>
      </c>
      <c r="G120" s="35"/>
      <c r="H120" s="35"/>
      <c r="I120" s="35"/>
      <c r="J120" s="35"/>
      <c r="K120" s="29" t="s">
        <v>35</v>
      </c>
      <c r="L120" s="35"/>
      <c r="M120" s="218" t="str">
        <f>E18</f>
        <v>Ing. Arch. Jozef Figlár</v>
      </c>
      <c r="N120" s="218"/>
      <c r="O120" s="218"/>
      <c r="P120" s="218"/>
      <c r="Q120" s="218"/>
      <c r="R120" s="36"/>
    </row>
    <row r="121" spans="2:65" s="1" customFormat="1" ht="14.45" customHeight="1">
      <c r="B121" s="34"/>
      <c r="C121" s="29" t="s">
        <v>33</v>
      </c>
      <c r="D121" s="35"/>
      <c r="E121" s="35"/>
      <c r="F121" s="27" t="str">
        <f>IF(E15="","",E15)</f>
        <v>Vyplň údaj</v>
      </c>
      <c r="G121" s="35"/>
      <c r="H121" s="35"/>
      <c r="I121" s="35"/>
      <c r="J121" s="35"/>
      <c r="K121" s="29" t="s">
        <v>40</v>
      </c>
      <c r="L121" s="35"/>
      <c r="M121" s="218" t="str">
        <f>E21</f>
        <v xml:space="preserve"> </v>
      </c>
      <c r="N121" s="218"/>
      <c r="O121" s="218"/>
      <c r="P121" s="218"/>
      <c r="Q121" s="218"/>
      <c r="R121" s="36"/>
    </row>
    <row r="122" spans="2:65" s="1" customFormat="1" ht="10.35" customHeight="1">
      <c r="B122" s="34"/>
      <c r="C122" s="35"/>
      <c r="D122" s="35"/>
      <c r="E122" s="35"/>
      <c r="F122" s="35"/>
      <c r="G122" s="35"/>
      <c r="H122" s="35"/>
      <c r="I122" s="35"/>
      <c r="J122" s="35"/>
      <c r="K122" s="35"/>
      <c r="L122" s="35"/>
      <c r="M122" s="35"/>
      <c r="N122" s="35"/>
      <c r="O122" s="35"/>
      <c r="P122" s="35"/>
      <c r="Q122" s="35"/>
      <c r="R122" s="36"/>
    </row>
    <row r="123" spans="2:65" s="8" customFormat="1" ht="29.25" customHeight="1">
      <c r="B123" s="148"/>
      <c r="C123" s="149" t="s">
        <v>156</v>
      </c>
      <c r="D123" s="150" t="s">
        <v>157</v>
      </c>
      <c r="E123" s="150" t="s">
        <v>64</v>
      </c>
      <c r="F123" s="256" t="s">
        <v>158</v>
      </c>
      <c r="G123" s="256"/>
      <c r="H123" s="256"/>
      <c r="I123" s="256"/>
      <c r="J123" s="150" t="s">
        <v>159</v>
      </c>
      <c r="K123" s="150" t="s">
        <v>160</v>
      </c>
      <c r="L123" s="256" t="s">
        <v>161</v>
      </c>
      <c r="M123" s="256"/>
      <c r="N123" s="256" t="s">
        <v>133</v>
      </c>
      <c r="O123" s="256"/>
      <c r="P123" s="256"/>
      <c r="Q123" s="257"/>
      <c r="R123" s="151"/>
      <c r="T123" s="79" t="s">
        <v>162</v>
      </c>
      <c r="U123" s="80" t="s">
        <v>46</v>
      </c>
      <c r="V123" s="80" t="s">
        <v>163</v>
      </c>
      <c r="W123" s="80" t="s">
        <v>164</v>
      </c>
      <c r="X123" s="80" t="s">
        <v>165</v>
      </c>
      <c r="Y123" s="80" t="s">
        <v>166</v>
      </c>
      <c r="Z123" s="80" t="s">
        <v>167</v>
      </c>
      <c r="AA123" s="81" t="s">
        <v>168</v>
      </c>
    </row>
    <row r="124" spans="2:65" s="1" customFormat="1" ht="29.25" customHeight="1">
      <c r="B124" s="34"/>
      <c r="C124" s="83" t="s">
        <v>130</v>
      </c>
      <c r="D124" s="35"/>
      <c r="E124" s="35"/>
      <c r="F124" s="35"/>
      <c r="G124" s="35"/>
      <c r="H124" s="35"/>
      <c r="I124" s="35"/>
      <c r="J124" s="35"/>
      <c r="K124" s="35"/>
      <c r="L124" s="35"/>
      <c r="M124" s="35"/>
      <c r="N124" s="258">
        <f>BK124</f>
        <v>0</v>
      </c>
      <c r="O124" s="259"/>
      <c r="P124" s="259"/>
      <c r="Q124" s="259"/>
      <c r="R124" s="36"/>
      <c r="T124" s="82"/>
      <c r="U124" s="50"/>
      <c r="V124" s="50"/>
      <c r="W124" s="152">
        <f>W125+W168+W173</f>
        <v>0</v>
      </c>
      <c r="X124" s="50"/>
      <c r="Y124" s="152">
        <f>Y125+Y168+Y173</f>
        <v>505.70786247000001</v>
      </c>
      <c r="Z124" s="50"/>
      <c r="AA124" s="153">
        <f>AA125+AA168+AA173</f>
        <v>57.203650000000003</v>
      </c>
      <c r="AT124" s="18" t="s">
        <v>81</v>
      </c>
      <c r="AU124" s="18" t="s">
        <v>135</v>
      </c>
      <c r="BK124" s="154">
        <f>BK125+BK168+BK173</f>
        <v>0</v>
      </c>
    </row>
    <row r="125" spans="2:65" s="9" customFormat="1" ht="37.35" customHeight="1">
      <c r="B125" s="155"/>
      <c r="C125" s="156"/>
      <c r="D125" s="157" t="s">
        <v>136</v>
      </c>
      <c r="E125" s="157"/>
      <c r="F125" s="157"/>
      <c r="G125" s="157"/>
      <c r="H125" s="157"/>
      <c r="I125" s="157"/>
      <c r="J125" s="157"/>
      <c r="K125" s="157"/>
      <c r="L125" s="157"/>
      <c r="M125" s="157"/>
      <c r="N125" s="260">
        <f>BK125</f>
        <v>0</v>
      </c>
      <c r="O125" s="261"/>
      <c r="P125" s="261"/>
      <c r="Q125" s="261"/>
      <c r="R125" s="158"/>
      <c r="T125" s="159"/>
      <c r="U125" s="156"/>
      <c r="V125" s="156"/>
      <c r="W125" s="160">
        <f>W126+W142+W147+W155+W166</f>
        <v>0</v>
      </c>
      <c r="X125" s="156"/>
      <c r="Y125" s="160">
        <f>Y126+Y142+Y147+Y155+Y166</f>
        <v>503.67873954999999</v>
      </c>
      <c r="Z125" s="156"/>
      <c r="AA125" s="161">
        <f>AA126+AA142+AA147+AA155+AA166</f>
        <v>57.203650000000003</v>
      </c>
      <c r="AR125" s="162" t="s">
        <v>90</v>
      </c>
      <c r="AT125" s="163" t="s">
        <v>81</v>
      </c>
      <c r="AU125" s="163" t="s">
        <v>82</v>
      </c>
      <c r="AY125" s="162" t="s">
        <v>169</v>
      </c>
      <c r="BK125" s="164">
        <f>BK126+BK142+BK147+BK155+BK166</f>
        <v>0</v>
      </c>
    </row>
    <row r="126" spans="2:65" s="9" customFormat="1" ht="19.899999999999999" customHeight="1">
      <c r="B126" s="155"/>
      <c r="C126" s="156"/>
      <c r="D126" s="165" t="s">
        <v>137</v>
      </c>
      <c r="E126" s="165"/>
      <c r="F126" s="165"/>
      <c r="G126" s="165"/>
      <c r="H126" s="165"/>
      <c r="I126" s="165"/>
      <c r="J126" s="165"/>
      <c r="K126" s="165"/>
      <c r="L126" s="165"/>
      <c r="M126" s="165"/>
      <c r="N126" s="245">
        <f>BK126</f>
        <v>0</v>
      </c>
      <c r="O126" s="246"/>
      <c r="P126" s="246"/>
      <c r="Q126" s="246"/>
      <c r="R126" s="158"/>
      <c r="T126" s="159"/>
      <c r="U126" s="156"/>
      <c r="V126" s="156"/>
      <c r="W126" s="160">
        <f>SUM(W127:W141)</f>
        <v>0</v>
      </c>
      <c r="X126" s="156"/>
      <c r="Y126" s="160">
        <f>SUM(Y127:Y141)</f>
        <v>170.1</v>
      </c>
      <c r="Z126" s="156"/>
      <c r="AA126" s="161">
        <f>SUM(AA127:AA141)</f>
        <v>57.203650000000003</v>
      </c>
      <c r="AR126" s="162" t="s">
        <v>90</v>
      </c>
      <c r="AT126" s="163" t="s">
        <v>81</v>
      </c>
      <c r="AU126" s="163" t="s">
        <v>90</v>
      </c>
      <c r="AY126" s="162" t="s">
        <v>169</v>
      </c>
      <c r="BK126" s="164">
        <f>SUM(BK127:BK141)</f>
        <v>0</v>
      </c>
    </row>
    <row r="127" spans="2:65" s="1" customFormat="1" ht="25.5" customHeight="1">
      <c r="B127" s="34"/>
      <c r="C127" s="166" t="s">
        <v>90</v>
      </c>
      <c r="D127" s="166" t="s">
        <v>170</v>
      </c>
      <c r="E127" s="167" t="s">
        <v>282</v>
      </c>
      <c r="F127" s="253" t="s">
        <v>283</v>
      </c>
      <c r="G127" s="253"/>
      <c r="H127" s="253"/>
      <c r="I127" s="253"/>
      <c r="J127" s="168" t="s">
        <v>203</v>
      </c>
      <c r="K127" s="169">
        <v>102.36499999999999</v>
      </c>
      <c r="L127" s="249">
        <v>0</v>
      </c>
      <c r="M127" s="250"/>
      <c r="N127" s="243">
        <f t="shared" ref="N127:N141" si="5">ROUND(L127*K127,2)</f>
        <v>0</v>
      </c>
      <c r="O127" s="243"/>
      <c r="P127" s="243"/>
      <c r="Q127" s="243"/>
      <c r="R127" s="36"/>
      <c r="T127" s="170" t="s">
        <v>21</v>
      </c>
      <c r="U127" s="43" t="s">
        <v>49</v>
      </c>
      <c r="V127" s="35"/>
      <c r="W127" s="171">
        <f t="shared" ref="W127:W141" si="6">V127*K127</f>
        <v>0</v>
      </c>
      <c r="X127" s="171">
        <v>0</v>
      </c>
      <c r="Y127" s="171">
        <f t="shared" ref="Y127:Y141" si="7">X127*K127</f>
        <v>0</v>
      </c>
      <c r="Z127" s="171">
        <v>0.26</v>
      </c>
      <c r="AA127" s="172">
        <f t="shared" ref="AA127:AA141" si="8">Z127*K127</f>
        <v>26.614899999999999</v>
      </c>
      <c r="AR127" s="18" t="s">
        <v>174</v>
      </c>
      <c r="AT127" s="18" t="s">
        <v>170</v>
      </c>
      <c r="AU127" s="18" t="s">
        <v>148</v>
      </c>
      <c r="AY127" s="18" t="s">
        <v>169</v>
      </c>
      <c r="BE127" s="109">
        <f t="shared" ref="BE127:BE141" si="9">IF(U127="základná",N127,0)</f>
        <v>0</v>
      </c>
      <c r="BF127" s="109">
        <f t="shared" ref="BF127:BF141" si="10">IF(U127="znížená",N127,0)</f>
        <v>0</v>
      </c>
      <c r="BG127" s="109">
        <f t="shared" ref="BG127:BG141" si="11">IF(U127="zákl. prenesená",N127,0)</f>
        <v>0</v>
      </c>
      <c r="BH127" s="109">
        <f t="shared" ref="BH127:BH141" si="12">IF(U127="zníž. prenesená",N127,0)</f>
        <v>0</v>
      </c>
      <c r="BI127" s="109">
        <f t="shared" ref="BI127:BI141" si="13">IF(U127="nulová",N127,0)</f>
        <v>0</v>
      </c>
      <c r="BJ127" s="18" t="s">
        <v>148</v>
      </c>
      <c r="BK127" s="109">
        <f t="shared" ref="BK127:BK141" si="14">ROUND(L127*K127,2)</f>
        <v>0</v>
      </c>
      <c r="BL127" s="18" t="s">
        <v>174</v>
      </c>
      <c r="BM127" s="18" t="s">
        <v>284</v>
      </c>
    </row>
    <row r="128" spans="2:65" s="1" customFormat="1" ht="38.25" customHeight="1">
      <c r="B128" s="34"/>
      <c r="C128" s="166" t="s">
        <v>148</v>
      </c>
      <c r="D128" s="166" t="s">
        <v>170</v>
      </c>
      <c r="E128" s="167" t="s">
        <v>285</v>
      </c>
      <c r="F128" s="253" t="s">
        <v>286</v>
      </c>
      <c r="G128" s="253"/>
      <c r="H128" s="253"/>
      <c r="I128" s="253"/>
      <c r="J128" s="168" t="s">
        <v>287</v>
      </c>
      <c r="K128" s="169">
        <v>33.549999999999997</v>
      </c>
      <c r="L128" s="249">
        <v>0</v>
      </c>
      <c r="M128" s="250"/>
      <c r="N128" s="243">
        <f t="shared" si="5"/>
        <v>0</v>
      </c>
      <c r="O128" s="243"/>
      <c r="P128" s="243"/>
      <c r="Q128" s="243"/>
      <c r="R128" s="36"/>
      <c r="T128" s="170" t="s">
        <v>21</v>
      </c>
      <c r="U128" s="43" t="s">
        <v>49</v>
      </c>
      <c r="V128" s="35"/>
      <c r="W128" s="171">
        <f t="shared" si="6"/>
        <v>0</v>
      </c>
      <c r="X128" s="171">
        <v>0</v>
      </c>
      <c r="Y128" s="171">
        <f t="shared" si="7"/>
        <v>0</v>
      </c>
      <c r="Z128" s="171">
        <v>0.14499999999999999</v>
      </c>
      <c r="AA128" s="172">
        <f t="shared" si="8"/>
        <v>4.864749999999999</v>
      </c>
      <c r="AR128" s="18" t="s">
        <v>174</v>
      </c>
      <c r="AT128" s="18" t="s">
        <v>170</v>
      </c>
      <c r="AU128" s="18" t="s">
        <v>148</v>
      </c>
      <c r="AY128" s="18" t="s">
        <v>169</v>
      </c>
      <c r="BE128" s="109">
        <f t="shared" si="9"/>
        <v>0</v>
      </c>
      <c r="BF128" s="109">
        <f t="shared" si="10"/>
        <v>0</v>
      </c>
      <c r="BG128" s="109">
        <f t="shared" si="11"/>
        <v>0</v>
      </c>
      <c r="BH128" s="109">
        <f t="shared" si="12"/>
        <v>0</v>
      </c>
      <c r="BI128" s="109">
        <f t="shared" si="13"/>
        <v>0</v>
      </c>
      <c r="BJ128" s="18" t="s">
        <v>148</v>
      </c>
      <c r="BK128" s="109">
        <f t="shared" si="14"/>
        <v>0</v>
      </c>
      <c r="BL128" s="18" t="s">
        <v>174</v>
      </c>
      <c r="BM128" s="18" t="s">
        <v>288</v>
      </c>
    </row>
    <row r="129" spans="2:65" s="1" customFormat="1" ht="25.5" customHeight="1">
      <c r="B129" s="34"/>
      <c r="C129" s="166" t="s">
        <v>179</v>
      </c>
      <c r="D129" s="166" t="s">
        <v>170</v>
      </c>
      <c r="E129" s="167" t="s">
        <v>289</v>
      </c>
      <c r="F129" s="253" t="s">
        <v>290</v>
      </c>
      <c r="G129" s="253"/>
      <c r="H129" s="253"/>
      <c r="I129" s="253"/>
      <c r="J129" s="168" t="s">
        <v>287</v>
      </c>
      <c r="K129" s="169">
        <v>32.700000000000003</v>
      </c>
      <c r="L129" s="249">
        <v>0</v>
      </c>
      <c r="M129" s="250"/>
      <c r="N129" s="243">
        <f t="shared" si="5"/>
        <v>0</v>
      </c>
      <c r="O129" s="243"/>
      <c r="P129" s="243"/>
      <c r="Q129" s="243"/>
      <c r="R129" s="36"/>
      <c r="T129" s="170" t="s">
        <v>21</v>
      </c>
      <c r="U129" s="43" t="s">
        <v>49</v>
      </c>
      <c r="V129" s="35"/>
      <c r="W129" s="171">
        <f t="shared" si="6"/>
        <v>0</v>
      </c>
      <c r="X129" s="171">
        <v>0</v>
      </c>
      <c r="Y129" s="171">
        <f t="shared" si="7"/>
        <v>0</v>
      </c>
      <c r="Z129" s="171">
        <v>0.04</v>
      </c>
      <c r="AA129" s="172">
        <f t="shared" si="8"/>
        <v>1.3080000000000001</v>
      </c>
      <c r="AR129" s="18" t="s">
        <v>174</v>
      </c>
      <c r="AT129" s="18" t="s">
        <v>170</v>
      </c>
      <c r="AU129" s="18" t="s">
        <v>148</v>
      </c>
      <c r="AY129" s="18" t="s">
        <v>169</v>
      </c>
      <c r="BE129" s="109">
        <f t="shared" si="9"/>
        <v>0</v>
      </c>
      <c r="BF129" s="109">
        <f t="shared" si="10"/>
        <v>0</v>
      </c>
      <c r="BG129" s="109">
        <f t="shared" si="11"/>
        <v>0</v>
      </c>
      <c r="BH129" s="109">
        <f t="shared" si="12"/>
        <v>0</v>
      </c>
      <c r="BI129" s="109">
        <f t="shared" si="13"/>
        <v>0</v>
      </c>
      <c r="BJ129" s="18" t="s">
        <v>148</v>
      </c>
      <c r="BK129" s="109">
        <f t="shared" si="14"/>
        <v>0</v>
      </c>
      <c r="BL129" s="18" t="s">
        <v>174</v>
      </c>
      <c r="BM129" s="18" t="s">
        <v>291</v>
      </c>
    </row>
    <row r="130" spans="2:65" s="1" customFormat="1" ht="38.25" customHeight="1">
      <c r="B130" s="34"/>
      <c r="C130" s="166" t="s">
        <v>174</v>
      </c>
      <c r="D130" s="166" t="s">
        <v>170</v>
      </c>
      <c r="E130" s="167" t="s">
        <v>292</v>
      </c>
      <c r="F130" s="253" t="s">
        <v>293</v>
      </c>
      <c r="G130" s="253"/>
      <c r="H130" s="253"/>
      <c r="I130" s="253"/>
      <c r="J130" s="168" t="s">
        <v>203</v>
      </c>
      <c r="K130" s="169">
        <v>43.6</v>
      </c>
      <c r="L130" s="249">
        <v>0</v>
      </c>
      <c r="M130" s="250"/>
      <c r="N130" s="243">
        <f t="shared" si="5"/>
        <v>0</v>
      </c>
      <c r="O130" s="243"/>
      <c r="P130" s="243"/>
      <c r="Q130" s="243"/>
      <c r="R130" s="36"/>
      <c r="T130" s="170" t="s">
        <v>21</v>
      </c>
      <c r="U130" s="43" t="s">
        <v>49</v>
      </c>
      <c r="V130" s="35"/>
      <c r="W130" s="171">
        <f t="shared" si="6"/>
        <v>0</v>
      </c>
      <c r="X130" s="171">
        <v>0</v>
      </c>
      <c r="Y130" s="171">
        <f t="shared" si="7"/>
        <v>0</v>
      </c>
      <c r="Z130" s="171">
        <v>0.56000000000000005</v>
      </c>
      <c r="AA130" s="172">
        <f t="shared" si="8"/>
        <v>24.416000000000004</v>
      </c>
      <c r="AR130" s="18" t="s">
        <v>174</v>
      </c>
      <c r="AT130" s="18" t="s">
        <v>170</v>
      </c>
      <c r="AU130" s="18" t="s">
        <v>148</v>
      </c>
      <c r="AY130" s="18" t="s">
        <v>169</v>
      </c>
      <c r="BE130" s="109">
        <f t="shared" si="9"/>
        <v>0</v>
      </c>
      <c r="BF130" s="109">
        <f t="shared" si="10"/>
        <v>0</v>
      </c>
      <c r="BG130" s="109">
        <f t="shared" si="11"/>
        <v>0</v>
      </c>
      <c r="BH130" s="109">
        <f t="shared" si="12"/>
        <v>0</v>
      </c>
      <c r="BI130" s="109">
        <f t="shared" si="13"/>
        <v>0</v>
      </c>
      <c r="BJ130" s="18" t="s">
        <v>148</v>
      </c>
      <c r="BK130" s="109">
        <f t="shared" si="14"/>
        <v>0</v>
      </c>
      <c r="BL130" s="18" t="s">
        <v>174</v>
      </c>
      <c r="BM130" s="18" t="s">
        <v>294</v>
      </c>
    </row>
    <row r="131" spans="2:65" s="1" customFormat="1" ht="25.5" customHeight="1">
      <c r="B131" s="34"/>
      <c r="C131" s="166" t="s">
        <v>186</v>
      </c>
      <c r="D131" s="166" t="s">
        <v>170</v>
      </c>
      <c r="E131" s="167" t="s">
        <v>295</v>
      </c>
      <c r="F131" s="253" t="s">
        <v>296</v>
      </c>
      <c r="G131" s="253"/>
      <c r="H131" s="253"/>
      <c r="I131" s="253"/>
      <c r="J131" s="168" t="s">
        <v>173</v>
      </c>
      <c r="K131" s="169">
        <v>3.3210000000000002</v>
      </c>
      <c r="L131" s="249">
        <v>0</v>
      </c>
      <c r="M131" s="250"/>
      <c r="N131" s="243">
        <f t="shared" si="5"/>
        <v>0</v>
      </c>
      <c r="O131" s="243"/>
      <c r="P131" s="243"/>
      <c r="Q131" s="243"/>
      <c r="R131" s="36"/>
      <c r="T131" s="170" t="s">
        <v>21</v>
      </c>
      <c r="U131" s="43" t="s">
        <v>49</v>
      </c>
      <c r="V131" s="35"/>
      <c r="W131" s="171">
        <f t="shared" si="6"/>
        <v>0</v>
      </c>
      <c r="X131" s="171">
        <v>0</v>
      </c>
      <c r="Y131" s="171">
        <f t="shared" si="7"/>
        <v>0</v>
      </c>
      <c r="Z131" s="171">
        <v>0</v>
      </c>
      <c r="AA131" s="172">
        <f t="shared" si="8"/>
        <v>0</v>
      </c>
      <c r="AR131" s="18" t="s">
        <v>174</v>
      </c>
      <c r="AT131" s="18" t="s">
        <v>170</v>
      </c>
      <c r="AU131" s="18" t="s">
        <v>148</v>
      </c>
      <c r="AY131" s="18" t="s">
        <v>169</v>
      </c>
      <c r="BE131" s="109">
        <f t="shared" si="9"/>
        <v>0</v>
      </c>
      <c r="BF131" s="109">
        <f t="shared" si="10"/>
        <v>0</v>
      </c>
      <c r="BG131" s="109">
        <f t="shared" si="11"/>
        <v>0</v>
      </c>
      <c r="BH131" s="109">
        <f t="shared" si="12"/>
        <v>0</v>
      </c>
      <c r="BI131" s="109">
        <f t="shared" si="13"/>
        <v>0</v>
      </c>
      <c r="BJ131" s="18" t="s">
        <v>148</v>
      </c>
      <c r="BK131" s="109">
        <f t="shared" si="14"/>
        <v>0</v>
      </c>
      <c r="BL131" s="18" t="s">
        <v>174</v>
      </c>
      <c r="BM131" s="18" t="s">
        <v>297</v>
      </c>
    </row>
    <row r="132" spans="2:65" s="1" customFormat="1" ht="25.5" customHeight="1">
      <c r="B132" s="34"/>
      <c r="C132" s="166" t="s">
        <v>190</v>
      </c>
      <c r="D132" s="166" t="s">
        <v>170</v>
      </c>
      <c r="E132" s="167" t="s">
        <v>298</v>
      </c>
      <c r="F132" s="253" t="s">
        <v>299</v>
      </c>
      <c r="G132" s="253"/>
      <c r="H132" s="253"/>
      <c r="I132" s="253"/>
      <c r="J132" s="168" t="s">
        <v>173</v>
      </c>
      <c r="K132" s="169">
        <v>96.486000000000004</v>
      </c>
      <c r="L132" s="249">
        <v>0</v>
      </c>
      <c r="M132" s="250"/>
      <c r="N132" s="243">
        <f t="shared" si="5"/>
        <v>0</v>
      </c>
      <c r="O132" s="243"/>
      <c r="P132" s="243"/>
      <c r="Q132" s="243"/>
      <c r="R132" s="36"/>
      <c r="T132" s="170" t="s">
        <v>21</v>
      </c>
      <c r="U132" s="43" t="s">
        <v>49</v>
      </c>
      <c r="V132" s="35"/>
      <c r="W132" s="171">
        <f t="shared" si="6"/>
        <v>0</v>
      </c>
      <c r="X132" s="171">
        <v>0</v>
      </c>
      <c r="Y132" s="171">
        <f t="shared" si="7"/>
        <v>0</v>
      </c>
      <c r="Z132" s="171">
        <v>0</v>
      </c>
      <c r="AA132" s="172">
        <f t="shared" si="8"/>
        <v>0</v>
      </c>
      <c r="AR132" s="18" t="s">
        <v>174</v>
      </c>
      <c r="AT132" s="18" t="s">
        <v>170</v>
      </c>
      <c r="AU132" s="18" t="s">
        <v>148</v>
      </c>
      <c r="AY132" s="18" t="s">
        <v>169</v>
      </c>
      <c r="BE132" s="109">
        <f t="shared" si="9"/>
        <v>0</v>
      </c>
      <c r="BF132" s="109">
        <f t="shared" si="10"/>
        <v>0</v>
      </c>
      <c r="BG132" s="109">
        <f t="shared" si="11"/>
        <v>0</v>
      </c>
      <c r="BH132" s="109">
        <f t="shared" si="12"/>
        <v>0</v>
      </c>
      <c r="BI132" s="109">
        <f t="shared" si="13"/>
        <v>0</v>
      </c>
      <c r="BJ132" s="18" t="s">
        <v>148</v>
      </c>
      <c r="BK132" s="109">
        <f t="shared" si="14"/>
        <v>0</v>
      </c>
      <c r="BL132" s="18" t="s">
        <v>174</v>
      </c>
      <c r="BM132" s="18" t="s">
        <v>300</v>
      </c>
    </row>
    <row r="133" spans="2:65" s="1" customFormat="1" ht="25.5" customHeight="1">
      <c r="B133" s="34"/>
      <c r="C133" s="166" t="s">
        <v>194</v>
      </c>
      <c r="D133" s="166" t="s">
        <v>170</v>
      </c>
      <c r="E133" s="167" t="s">
        <v>301</v>
      </c>
      <c r="F133" s="253" t="s">
        <v>302</v>
      </c>
      <c r="G133" s="253"/>
      <c r="H133" s="253"/>
      <c r="I133" s="253"/>
      <c r="J133" s="168" t="s">
        <v>173</v>
      </c>
      <c r="K133" s="169">
        <v>96.486000000000004</v>
      </c>
      <c r="L133" s="249">
        <v>0</v>
      </c>
      <c r="M133" s="250"/>
      <c r="N133" s="243">
        <f t="shared" si="5"/>
        <v>0</v>
      </c>
      <c r="O133" s="243"/>
      <c r="P133" s="243"/>
      <c r="Q133" s="243"/>
      <c r="R133" s="36"/>
      <c r="T133" s="170" t="s">
        <v>21</v>
      </c>
      <c r="U133" s="43" t="s">
        <v>49</v>
      </c>
      <c r="V133" s="35"/>
      <c r="W133" s="171">
        <f t="shared" si="6"/>
        <v>0</v>
      </c>
      <c r="X133" s="171">
        <v>0</v>
      </c>
      <c r="Y133" s="171">
        <f t="shared" si="7"/>
        <v>0</v>
      </c>
      <c r="Z133" s="171">
        <v>0</v>
      </c>
      <c r="AA133" s="172">
        <f t="shared" si="8"/>
        <v>0</v>
      </c>
      <c r="AR133" s="18" t="s">
        <v>174</v>
      </c>
      <c r="AT133" s="18" t="s">
        <v>170</v>
      </c>
      <c r="AU133" s="18" t="s">
        <v>148</v>
      </c>
      <c r="AY133" s="18" t="s">
        <v>169</v>
      </c>
      <c r="BE133" s="109">
        <f t="shared" si="9"/>
        <v>0</v>
      </c>
      <c r="BF133" s="109">
        <f t="shared" si="10"/>
        <v>0</v>
      </c>
      <c r="BG133" s="109">
        <f t="shared" si="11"/>
        <v>0</v>
      </c>
      <c r="BH133" s="109">
        <f t="shared" si="12"/>
        <v>0</v>
      </c>
      <c r="BI133" s="109">
        <f t="shared" si="13"/>
        <v>0</v>
      </c>
      <c r="BJ133" s="18" t="s">
        <v>148</v>
      </c>
      <c r="BK133" s="109">
        <f t="shared" si="14"/>
        <v>0</v>
      </c>
      <c r="BL133" s="18" t="s">
        <v>174</v>
      </c>
      <c r="BM133" s="18" t="s">
        <v>303</v>
      </c>
    </row>
    <row r="134" spans="2:65" s="1" customFormat="1" ht="25.5" customHeight="1">
      <c r="B134" s="34"/>
      <c r="C134" s="166" t="s">
        <v>199</v>
      </c>
      <c r="D134" s="166" t="s">
        <v>170</v>
      </c>
      <c r="E134" s="167" t="s">
        <v>171</v>
      </c>
      <c r="F134" s="253" t="s">
        <v>172</v>
      </c>
      <c r="G134" s="253"/>
      <c r="H134" s="253"/>
      <c r="I134" s="253"/>
      <c r="J134" s="168" t="s">
        <v>173</v>
      </c>
      <c r="K134" s="169">
        <v>7.9260000000000002</v>
      </c>
      <c r="L134" s="249">
        <v>0</v>
      </c>
      <c r="M134" s="250"/>
      <c r="N134" s="243">
        <f t="shared" si="5"/>
        <v>0</v>
      </c>
      <c r="O134" s="243"/>
      <c r="P134" s="243"/>
      <c r="Q134" s="243"/>
      <c r="R134" s="36"/>
      <c r="T134" s="170" t="s">
        <v>21</v>
      </c>
      <c r="U134" s="43" t="s">
        <v>49</v>
      </c>
      <c r="V134" s="35"/>
      <c r="W134" s="171">
        <f t="shared" si="6"/>
        <v>0</v>
      </c>
      <c r="X134" s="171">
        <v>0</v>
      </c>
      <c r="Y134" s="171">
        <f t="shared" si="7"/>
        <v>0</v>
      </c>
      <c r="Z134" s="171">
        <v>0</v>
      </c>
      <c r="AA134" s="172">
        <f t="shared" si="8"/>
        <v>0</v>
      </c>
      <c r="AR134" s="18" t="s">
        <v>174</v>
      </c>
      <c r="AT134" s="18" t="s">
        <v>170</v>
      </c>
      <c r="AU134" s="18" t="s">
        <v>148</v>
      </c>
      <c r="AY134" s="18" t="s">
        <v>169</v>
      </c>
      <c r="BE134" s="109">
        <f t="shared" si="9"/>
        <v>0</v>
      </c>
      <c r="BF134" s="109">
        <f t="shared" si="10"/>
        <v>0</v>
      </c>
      <c r="BG134" s="109">
        <f t="shared" si="11"/>
        <v>0</v>
      </c>
      <c r="BH134" s="109">
        <f t="shared" si="12"/>
        <v>0</v>
      </c>
      <c r="BI134" s="109">
        <f t="shared" si="13"/>
        <v>0</v>
      </c>
      <c r="BJ134" s="18" t="s">
        <v>148</v>
      </c>
      <c r="BK134" s="109">
        <f t="shared" si="14"/>
        <v>0</v>
      </c>
      <c r="BL134" s="18" t="s">
        <v>174</v>
      </c>
      <c r="BM134" s="18" t="s">
        <v>304</v>
      </c>
    </row>
    <row r="135" spans="2:65" s="1" customFormat="1" ht="51" customHeight="1">
      <c r="B135" s="34"/>
      <c r="C135" s="166" t="s">
        <v>205</v>
      </c>
      <c r="D135" s="166" t="s">
        <v>170</v>
      </c>
      <c r="E135" s="167" t="s">
        <v>176</v>
      </c>
      <c r="F135" s="253" t="s">
        <v>177</v>
      </c>
      <c r="G135" s="253"/>
      <c r="H135" s="253"/>
      <c r="I135" s="253"/>
      <c r="J135" s="168" t="s">
        <v>173</v>
      </c>
      <c r="K135" s="169">
        <v>7.9260000000000002</v>
      </c>
      <c r="L135" s="249">
        <v>0</v>
      </c>
      <c r="M135" s="250"/>
      <c r="N135" s="243">
        <f t="shared" si="5"/>
        <v>0</v>
      </c>
      <c r="O135" s="243"/>
      <c r="P135" s="243"/>
      <c r="Q135" s="243"/>
      <c r="R135" s="36"/>
      <c r="T135" s="170" t="s">
        <v>21</v>
      </c>
      <c r="U135" s="43" t="s">
        <v>49</v>
      </c>
      <c r="V135" s="35"/>
      <c r="W135" s="171">
        <f t="shared" si="6"/>
        <v>0</v>
      </c>
      <c r="X135" s="171">
        <v>0</v>
      </c>
      <c r="Y135" s="171">
        <f t="shared" si="7"/>
        <v>0</v>
      </c>
      <c r="Z135" s="171">
        <v>0</v>
      </c>
      <c r="AA135" s="172">
        <f t="shared" si="8"/>
        <v>0</v>
      </c>
      <c r="AR135" s="18" t="s">
        <v>174</v>
      </c>
      <c r="AT135" s="18" t="s">
        <v>170</v>
      </c>
      <c r="AU135" s="18" t="s">
        <v>148</v>
      </c>
      <c r="AY135" s="18" t="s">
        <v>169</v>
      </c>
      <c r="BE135" s="109">
        <f t="shared" si="9"/>
        <v>0</v>
      </c>
      <c r="BF135" s="109">
        <f t="shared" si="10"/>
        <v>0</v>
      </c>
      <c r="BG135" s="109">
        <f t="shared" si="11"/>
        <v>0</v>
      </c>
      <c r="BH135" s="109">
        <f t="shared" si="12"/>
        <v>0</v>
      </c>
      <c r="BI135" s="109">
        <f t="shared" si="13"/>
        <v>0</v>
      </c>
      <c r="BJ135" s="18" t="s">
        <v>148</v>
      </c>
      <c r="BK135" s="109">
        <f t="shared" si="14"/>
        <v>0</v>
      </c>
      <c r="BL135" s="18" t="s">
        <v>174</v>
      </c>
      <c r="BM135" s="18" t="s">
        <v>305</v>
      </c>
    </row>
    <row r="136" spans="2:65" s="1" customFormat="1" ht="38.25" customHeight="1">
      <c r="B136" s="34"/>
      <c r="C136" s="166" t="s">
        <v>209</v>
      </c>
      <c r="D136" s="166" t="s">
        <v>170</v>
      </c>
      <c r="E136" s="167" t="s">
        <v>180</v>
      </c>
      <c r="F136" s="253" t="s">
        <v>181</v>
      </c>
      <c r="G136" s="253"/>
      <c r="H136" s="253"/>
      <c r="I136" s="253"/>
      <c r="J136" s="168" t="s">
        <v>173</v>
      </c>
      <c r="K136" s="169">
        <v>51.526000000000003</v>
      </c>
      <c r="L136" s="249">
        <v>0</v>
      </c>
      <c r="M136" s="250"/>
      <c r="N136" s="243">
        <f t="shared" si="5"/>
        <v>0</v>
      </c>
      <c r="O136" s="243"/>
      <c r="P136" s="243"/>
      <c r="Q136" s="243"/>
      <c r="R136" s="36"/>
      <c r="T136" s="170" t="s">
        <v>21</v>
      </c>
      <c r="U136" s="43" t="s">
        <v>49</v>
      </c>
      <c r="V136" s="35"/>
      <c r="W136" s="171">
        <f t="shared" si="6"/>
        <v>0</v>
      </c>
      <c r="X136" s="171">
        <v>0</v>
      </c>
      <c r="Y136" s="171">
        <f t="shared" si="7"/>
        <v>0</v>
      </c>
      <c r="Z136" s="171">
        <v>0</v>
      </c>
      <c r="AA136" s="172">
        <f t="shared" si="8"/>
        <v>0</v>
      </c>
      <c r="AR136" s="18" t="s">
        <v>174</v>
      </c>
      <c r="AT136" s="18" t="s">
        <v>170</v>
      </c>
      <c r="AU136" s="18" t="s">
        <v>148</v>
      </c>
      <c r="AY136" s="18" t="s">
        <v>169</v>
      </c>
      <c r="BE136" s="109">
        <f t="shared" si="9"/>
        <v>0</v>
      </c>
      <c r="BF136" s="109">
        <f t="shared" si="10"/>
        <v>0</v>
      </c>
      <c r="BG136" s="109">
        <f t="shared" si="11"/>
        <v>0</v>
      </c>
      <c r="BH136" s="109">
        <f t="shared" si="12"/>
        <v>0</v>
      </c>
      <c r="BI136" s="109">
        <f t="shared" si="13"/>
        <v>0</v>
      </c>
      <c r="BJ136" s="18" t="s">
        <v>148</v>
      </c>
      <c r="BK136" s="109">
        <f t="shared" si="14"/>
        <v>0</v>
      </c>
      <c r="BL136" s="18" t="s">
        <v>174</v>
      </c>
      <c r="BM136" s="18" t="s">
        <v>306</v>
      </c>
    </row>
    <row r="137" spans="2:65" s="1" customFormat="1" ht="16.5" customHeight="1">
      <c r="B137" s="34"/>
      <c r="C137" s="166" t="s">
        <v>213</v>
      </c>
      <c r="D137" s="166" t="s">
        <v>170</v>
      </c>
      <c r="E137" s="167" t="s">
        <v>183</v>
      </c>
      <c r="F137" s="253" t="s">
        <v>184</v>
      </c>
      <c r="G137" s="253"/>
      <c r="H137" s="253"/>
      <c r="I137" s="253"/>
      <c r="J137" s="168" t="s">
        <v>173</v>
      </c>
      <c r="K137" s="169">
        <v>3.3210000000000002</v>
      </c>
      <c r="L137" s="249">
        <v>0</v>
      </c>
      <c r="M137" s="250"/>
      <c r="N137" s="243">
        <f t="shared" si="5"/>
        <v>0</v>
      </c>
      <c r="O137" s="243"/>
      <c r="P137" s="243"/>
      <c r="Q137" s="243"/>
      <c r="R137" s="36"/>
      <c r="T137" s="170" t="s">
        <v>21</v>
      </c>
      <c r="U137" s="43" t="s">
        <v>49</v>
      </c>
      <c r="V137" s="35"/>
      <c r="W137" s="171">
        <f t="shared" si="6"/>
        <v>0</v>
      </c>
      <c r="X137" s="171">
        <v>0</v>
      </c>
      <c r="Y137" s="171">
        <f t="shared" si="7"/>
        <v>0</v>
      </c>
      <c r="Z137" s="171">
        <v>0</v>
      </c>
      <c r="AA137" s="172">
        <f t="shared" si="8"/>
        <v>0</v>
      </c>
      <c r="AR137" s="18" t="s">
        <v>174</v>
      </c>
      <c r="AT137" s="18" t="s">
        <v>170</v>
      </c>
      <c r="AU137" s="18" t="s">
        <v>148</v>
      </c>
      <c r="AY137" s="18" t="s">
        <v>169</v>
      </c>
      <c r="BE137" s="109">
        <f t="shared" si="9"/>
        <v>0</v>
      </c>
      <c r="BF137" s="109">
        <f t="shared" si="10"/>
        <v>0</v>
      </c>
      <c r="BG137" s="109">
        <f t="shared" si="11"/>
        <v>0</v>
      </c>
      <c r="BH137" s="109">
        <f t="shared" si="12"/>
        <v>0</v>
      </c>
      <c r="BI137" s="109">
        <f t="shared" si="13"/>
        <v>0</v>
      </c>
      <c r="BJ137" s="18" t="s">
        <v>148</v>
      </c>
      <c r="BK137" s="109">
        <f t="shared" si="14"/>
        <v>0</v>
      </c>
      <c r="BL137" s="18" t="s">
        <v>174</v>
      </c>
      <c r="BM137" s="18" t="s">
        <v>307</v>
      </c>
    </row>
    <row r="138" spans="2:65" s="1" customFormat="1" ht="25.5" customHeight="1">
      <c r="B138" s="34"/>
      <c r="C138" s="166" t="s">
        <v>217</v>
      </c>
      <c r="D138" s="166" t="s">
        <v>170</v>
      </c>
      <c r="E138" s="167" t="s">
        <v>187</v>
      </c>
      <c r="F138" s="253" t="s">
        <v>188</v>
      </c>
      <c r="G138" s="253"/>
      <c r="H138" s="253"/>
      <c r="I138" s="253"/>
      <c r="J138" s="168" t="s">
        <v>173</v>
      </c>
      <c r="K138" s="169">
        <v>51.526000000000003</v>
      </c>
      <c r="L138" s="249">
        <v>0</v>
      </c>
      <c r="M138" s="250"/>
      <c r="N138" s="243">
        <f t="shared" si="5"/>
        <v>0</v>
      </c>
      <c r="O138" s="243"/>
      <c r="P138" s="243"/>
      <c r="Q138" s="243"/>
      <c r="R138" s="36"/>
      <c r="T138" s="170" t="s">
        <v>21</v>
      </c>
      <c r="U138" s="43" t="s">
        <v>49</v>
      </c>
      <c r="V138" s="35"/>
      <c r="W138" s="171">
        <f t="shared" si="6"/>
        <v>0</v>
      </c>
      <c r="X138" s="171">
        <v>0</v>
      </c>
      <c r="Y138" s="171">
        <f t="shared" si="7"/>
        <v>0</v>
      </c>
      <c r="Z138" s="171">
        <v>0</v>
      </c>
      <c r="AA138" s="172">
        <f t="shared" si="8"/>
        <v>0</v>
      </c>
      <c r="AR138" s="18" t="s">
        <v>174</v>
      </c>
      <c r="AT138" s="18" t="s">
        <v>170</v>
      </c>
      <c r="AU138" s="18" t="s">
        <v>148</v>
      </c>
      <c r="AY138" s="18" t="s">
        <v>169</v>
      </c>
      <c r="BE138" s="109">
        <f t="shared" si="9"/>
        <v>0</v>
      </c>
      <c r="BF138" s="109">
        <f t="shared" si="10"/>
        <v>0</v>
      </c>
      <c r="BG138" s="109">
        <f t="shared" si="11"/>
        <v>0</v>
      </c>
      <c r="BH138" s="109">
        <f t="shared" si="12"/>
        <v>0</v>
      </c>
      <c r="BI138" s="109">
        <f t="shared" si="13"/>
        <v>0</v>
      </c>
      <c r="BJ138" s="18" t="s">
        <v>148</v>
      </c>
      <c r="BK138" s="109">
        <f t="shared" si="14"/>
        <v>0</v>
      </c>
      <c r="BL138" s="18" t="s">
        <v>174</v>
      </c>
      <c r="BM138" s="18" t="s">
        <v>308</v>
      </c>
    </row>
    <row r="139" spans="2:65" s="1" customFormat="1" ht="38.25" customHeight="1">
      <c r="B139" s="34"/>
      <c r="C139" s="166" t="s">
        <v>221</v>
      </c>
      <c r="D139" s="166" t="s">
        <v>170</v>
      </c>
      <c r="E139" s="167" t="s">
        <v>191</v>
      </c>
      <c r="F139" s="253" t="s">
        <v>192</v>
      </c>
      <c r="G139" s="253"/>
      <c r="H139" s="253"/>
      <c r="I139" s="253"/>
      <c r="J139" s="168" t="s">
        <v>173</v>
      </c>
      <c r="K139" s="169">
        <v>102.36499999999999</v>
      </c>
      <c r="L139" s="249">
        <v>0</v>
      </c>
      <c r="M139" s="250"/>
      <c r="N139" s="243">
        <f t="shared" si="5"/>
        <v>0</v>
      </c>
      <c r="O139" s="243"/>
      <c r="P139" s="243"/>
      <c r="Q139" s="243"/>
      <c r="R139" s="36"/>
      <c r="T139" s="170" t="s">
        <v>21</v>
      </c>
      <c r="U139" s="43" t="s">
        <v>49</v>
      </c>
      <c r="V139" s="35"/>
      <c r="W139" s="171">
        <f t="shared" si="6"/>
        <v>0</v>
      </c>
      <c r="X139" s="171">
        <v>0</v>
      </c>
      <c r="Y139" s="171">
        <f t="shared" si="7"/>
        <v>0</v>
      </c>
      <c r="Z139" s="171">
        <v>0</v>
      </c>
      <c r="AA139" s="172">
        <f t="shared" si="8"/>
        <v>0</v>
      </c>
      <c r="AR139" s="18" t="s">
        <v>174</v>
      </c>
      <c r="AT139" s="18" t="s">
        <v>170</v>
      </c>
      <c r="AU139" s="18" t="s">
        <v>148</v>
      </c>
      <c r="AY139" s="18" t="s">
        <v>169</v>
      </c>
      <c r="BE139" s="109">
        <f t="shared" si="9"/>
        <v>0</v>
      </c>
      <c r="BF139" s="109">
        <f t="shared" si="10"/>
        <v>0</v>
      </c>
      <c r="BG139" s="109">
        <f t="shared" si="11"/>
        <v>0</v>
      </c>
      <c r="BH139" s="109">
        <f t="shared" si="12"/>
        <v>0</v>
      </c>
      <c r="BI139" s="109">
        <f t="shared" si="13"/>
        <v>0</v>
      </c>
      <c r="BJ139" s="18" t="s">
        <v>148</v>
      </c>
      <c r="BK139" s="109">
        <f t="shared" si="14"/>
        <v>0</v>
      </c>
      <c r="BL139" s="18" t="s">
        <v>174</v>
      </c>
      <c r="BM139" s="18" t="s">
        <v>309</v>
      </c>
    </row>
    <row r="140" spans="2:65" s="1" customFormat="1" ht="25.5" customHeight="1">
      <c r="B140" s="34"/>
      <c r="C140" s="173" t="s">
        <v>225</v>
      </c>
      <c r="D140" s="173" t="s">
        <v>195</v>
      </c>
      <c r="E140" s="174" t="s">
        <v>196</v>
      </c>
      <c r="F140" s="254" t="s">
        <v>197</v>
      </c>
      <c r="G140" s="254"/>
      <c r="H140" s="254"/>
      <c r="I140" s="254"/>
      <c r="J140" s="175" t="s">
        <v>198</v>
      </c>
      <c r="K140" s="176">
        <v>170.1</v>
      </c>
      <c r="L140" s="251">
        <v>0</v>
      </c>
      <c r="M140" s="252"/>
      <c r="N140" s="244">
        <f t="shared" si="5"/>
        <v>0</v>
      </c>
      <c r="O140" s="243"/>
      <c r="P140" s="243"/>
      <c r="Q140" s="243"/>
      <c r="R140" s="36"/>
      <c r="T140" s="170" t="s">
        <v>21</v>
      </c>
      <c r="U140" s="43" t="s">
        <v>49</v>
      </c>
      <c r="V140" s="35"/>
      <c r="W140" s="171">
        <f t="shared" si="6"/>
        <v>0</v>
      </c>
      <c r="X140" s="171">
        <v>1</v>
      </c>
      <c r="Y140" s="171">
        <f t="shared" si="7"/>
        <v>170.1</v>
      </c>
      <c r="Z140" s="171">
        <v>0</v>
      </c>
      <c r="AA140" s="172">
        <f t="shared" si="8"/>
        <v>0</v>
      </c>
      <c r="AR140" s="18" t="s">
        <v>199</v>
      </c>
      <c r="AT140" s="18" t="s">
        <v>195</v>
      </c>
      <c r="AU140" s="18" t="s">
        <v>148</v>
      </c>
      <c r="AY140" s="18" t="s">
        <v>169</v>
      </c>
      <c r="BE140" s="109">
        <f t="shared" si="9"/>
        <v>0</v>
      </c>
      <c r="BF140" s="109">
        <f t="shared" si="10"/>
        <v>0</v>
      </c>
      <c r="BG140" s="109">
        <f t="shared" si="11"/>
        <v>0</v>
      </c>
      <c r="BH140" s="109">
        <f t="shared" si="12"/>
        <v>0</v>
      </c>
      <c r="BI140" s="109">
        <f t="shared" si="13"/>
        <v>0</v>
      </c>
      <c r="BJ140" s="18" t="s">
        <v>148</v>
      </c>
      <c r="BK140" s="109">
        <f t="shared" si="14"/>
        <v>0</v>
      </c>
      <c r="BL140" s="18" t="s">
        <v>174</v>
      </c>
      <c r="BM140" s="18" t="s">
        <v>310</v>
      </c>
    </row>
    <row r="141" spans="2:65" s="1" customFormat="1" ht="25.5" customHeight="1">
      <c r="B141" s="34"/>
      <c r="C141" s="166" t="s">
        <v>229</v>
      </c>
      <c r="D141" s="166" t="s">
        <v>170</v>
      </c>
      <c r="E141" s="167" t="s">
        <v>201</v>
      </c>
      <c r="F141" s="253" t="s">
        <v>202</v>
      </c>
      <c r="G141" s="253"/>
      <c r="H141" s="253"/>
      <c r="I141" s="253"/>
      <c r="J141" s="168" t="s">
        <v>203</v>
      </c>
      <c r="K141" s="169">
        <v>102.36499999999999</v>
      </c>
      <c r="L141" s="249">
        <v>0</v>
      </c>
      <c r="M141" s="250"/>
      <c r="N141" s="243">
        <f t="shared" si="5"/>
        <v>0</v>
      </c>
      <c r="O141" s="243"/>
      <c r="P141" s="243"/>
      <c r="Q141" s="243"/>
      <c r="R141" s="36"/>
      <c r="T141" s="170" t="s">
        <v>21</v>
      </c>
      <c r="U141" s="43" t="s">
        <v>49</v>
      </c>
      <c r="V141" s="35"/>
      <c r="W141" s="171">
        <f t="shared" si="6"/>
        <v>0</v>
      </c>
      <c r="X141" s="171">
        <v>0</v>
      </c>
      <c r="Y141" s="171">
        <f t="shared" si="7"/>
        <v>0</v>
      </c>
      <c r="Z141" s="171">
        <v>0</v>
      </c>
      <c r="AA141" s="172">
        <f t="shared" si="8"/>
        <v>0</v>
      </c>
      <c r="AR141" s="18" t="s">
        <v>174</v>
      </c>
      <c r="AT141" s="18" t="s">
        <v>170</v>
      </c>
      <c r="AU141" s="18" t="s">
        <v>148</v>
      </c>
      <c r="AY141" s="18" t="s">
        <v>169</v>
      </c>
      <c r="BE141" s="109">
        <f t="shared" si="9"/>
        <v>0</v>
      </c>
      <c r="BF141" s="109">
        <f t="shared" si="10"/>
        <v>0</v>
      </c>
      <c r="BG141" s="109">
        <f t="shared" si="11"/>
        <v>0</v>
      </c>
      <c r="BH141" s="109">
        <f t="shared" si="12"/>
        <v>0</v>
      </c>
      <c r="BI141" s="109">
        <f t="shared" si="13"/>
        <v>0</v>
      </c>
      <c r="BJ141" s="18" t="s">
        <v>148</v>
      </c>
      <c r="BK141" s="109">
        <f t="shared" si="14"/>
        <v>0</v>
      </c>
      <c r="BL141" s="18" t="s">
        <v>174</v>
      </c>
      <c r="BM141" s="18" t="s">
        <v>311</v>
      </c>
    </row>
    <row r="142" spans="2:65" s="9" customFormat="1" ht="29.85" customHeight="1">
      <c r="B142" s="155"/>
      <c r="C142" s="156"/>
      <c r="D142" s="165" t="s">
        <v>138</v>
      </c>
      <c r="E142" s="165"/>
      <c r="F142" s="165"/>
      <c r="G142" s="165"/>
      <c r="H142" s="165"/>
      <c r="I142" s="165"/>
      <c r="J142" s="165"/>
      <c r="K142" s="165"/>
      <c r="L142" s="165"/>
      <c r="M142" s="165"/>
      <c r="N142" s="241">
        <f>BK142</f>
        <v>0</v>
      </c>
      <c r="O142" s="242"/>
      <c r="P142" s="242"/>
      <c r="Q142" s="242"/>
      <c r="R142" s="158"/>
      <c r="T142" s="159"/>
      <c r="U142" s="156"/>
      <c r="V142" s="156"/>
      <c r="W142" s="160">
        <f>SUM(W143:W146)</f>
        <v>0</v>
      </c>
      <c r="X142" s="156"/>
      <c r="Y142" s="160">
        <f>SUM(Y143:Y146)</f>
        <v>44.729520320000006</v>
      </c>
      <c r="Z142" s="156"/>
      <c r="AA142" s="161">
        <f>SUM(AA143:AA146)</f>
        <v>0</v>
      </c>
      <c r="AR142" s="162" t="s">
        <v>90</v>
      </c>
      <c r="AT142" s="163" t="s">
        <v>81</v>
      </c>
      <c r="AU142" s="163" t="s">
        <v>90</v>
      </c>
      <c r="AY142" s="162" t="s">
        <v>169</v>
      </c>
      <c r="BK142" s="164">
        <f>SUM(BK143:BK146)</f>
        <v>0</v>
      </c>
    </row>
    <row r="143" spans="2:65" s="1" customFormat="1" ht="38.25" customHeight="1">
      <c r="B143" s="34"/>
      <c r="C143" s="166" t="s">
        <v>233</v>
      </c>
      <c r="D143" s="166" t="s">
        <v>170</v>
      </c>
      <c r="E143" s="167" t="s">
        <v>312</v>
      </c>
      <c r="F143" s="253" t="s">
        <v>313</v>
      </c>
      <c r="G143" s="253"/>
      <c r="H143" s="253"/>
      <c r="I143" s="253"/>
      <c r="J143" s="168" t="s">
        <v>173</v>
      </c>
      <c r="K143" s="169">
        <v>2.927</v>
      </c>
      <c r="L143" s="249">
        <v>0</v>
      </c>
      <c r="M143" s="250"/>
      <c r="N143" s="243">
        <f>ROUND(L143*K143,2)</f>
        <v>0</v>
      </c>
      <c r="O143" s="243"/>
      <c r="P143" s="243"/>
      <c r="Q143" s="243"/>
      <c r="R143" s="36"/>
      <c r="T143" s="170" t="s">
        <v>21</v>
      </c>
      <c r="U143" s="43" t="s">
        <v>49</v>
      </c>
      <c r="V143" s="35"/>
      <c r="W143" s="171">
        <f>V143*K143</f>
        <v>0</v>
      </c>
      <c r="X143" s="171">
        <v>2.16499</v>
      </c>
      <c r="Y143" s="171">
        <f>X143*K143</f>
        <v>6.3369257299999999</v>
      </c>
      <c r="Z143" s="171">
        <v>0</v>
      </c>
      <c r="AA143" s="172">
        <f>Z143*K143</f>
        <v>0</v>
      </c>
      <c r="AR143" s="18" t="s">
        <v>174</v>
      </c>
      <c r="AT143" s="18" t="s">
        <v>170</v>
      </c>
      <c r="AU143" s="18" t="s">
        <v>148</v>
      </c>
      <c r="AY143" s="18" t="s">
        <v>169</v>
      </c>
      <c r="BE143" s="109">
        <f>IF(U143="základná",N143,0)</f>
        <v>0</v>
      </c>
      <c r="BF143" s="109">
        <f>IF(U143="znížená",N143,0)</f>
        <v>0</v>
      </c>
      <c r="BG143" s="109">
        <f>IF(U143="zákl. prenesená",N143,0)</f>
        <v>0</v>
      </c>
      <c r="BH143" s="109">
        <f>IF(U143="zníž. prenesená",N143,0)</f>
        <v>0</v>
      </c>
      <c r="BI143" s="109">
        <f>IF(U143="nulová",N143,0)</f>
        <v>0</v>
      </c>
      <c r="BJ143" s="18" t="s">
        <v>148</v>
      </c>
      <c r="BK143" s="109">
        <f>ROUND(L143*K143,2)</f>
        <v>0</v>
      </c>
      <c r="BL143" s="18" t="s">
        <v>174</v>
      </c>
      <c r="BM143" s="18" t="s">
        <v>314</v>
      </c>
    </row>
    <row r="144" spans="2:65" s="1" customFormat="1" ht="38.25" customHeight="1">
      <c r="B144" s="34"/>
      <c r="C144" s="166" t="s">
        <v>237</v>
      </c>
      <c r="D144" s="166" t="s">
        <v>170</v>
      </c>
      <c r="E144" s="167" t="s">
        <v>315</v>
      </c>
      <c r="F144" s="253" t="s">
        <v>316</v>
      </c>
      <c r="G144" s="253"/>
      <c r="H144" s="253"/>
      <c r="I144" s="253"/>
      <c r="J144" s="168" t="s">
        <v>173</v>
      </c>
      <c r="K144" s="169">
        <v>6.899</v>
      </c>
      <c r="L144" s="249">
        <v>0</v>
      </c>
      <c r="M144" s="250"/>
      <c r="N144" s="243">
        <f>ROUND(L144*K144,2)</f>
        <v>0</v>
      </c>
      <c r="O144" s="243"/>
      <c r="P144" s="243"/>
      <c r="Q144" s="243"/>
      <c r="R144" s="36"/>
      <c r="T144" s="170" t="s">
        <v>21</v>
      </c>
      <c r="U144" s="43" t="s">
        <v>49</v>
      </c>
      <c r="V144" s="35"/>
      <c r="W144" s="171">
        <f>V144*K144</f>
        <v>0</v>
      </c>
      <c r="X144" s="171">
        <v>2.1190899999999999</v>
      </c>
      <c r="Y144" s="171">
        <f>X144*K144</f>
        <v>14.61960191</v>
      </c>
      <c r="Z144" s="171">
        <v>0</v>
      </c>
      <c r="AA144" s="172">
        <f>Z144*K144</f>
        <v>0</v>
      </c>
      <c r="AR144" s="18" t="s">
        <v>174</v>
      </c>
      <c r="AT144" s="18" t="s">
        <v>170</v>
      </c>
      <c r="AU144" s="18" t="s">
        <v>148</v>
      </c>
      <c r="AY144" s="18" t="s">
        <v>169</v>
      </c>
      <c r="BE144" s="109">
        <f>IF(U144="základná",N144,0)</f>
        <v>0</v>
      </c>
      <c r="BF144" s="109">
        <f>IF(U144="znížená",N144,0)</f>
        <v>0</v>
      </c>
      <c r="BG144" s="109">
        <f>IF(U144="zákl. prenesená",N144,0)</f>
        <v>0</v>
      </c>
      <c r="BH144" s="109">
        <f>IF(U144="zníž. prenesená",N144,0)</f>
        <v>0</v>
      </c>
      <c r="BI144" s="109">
        <f>IF(U144="nulová",N144,0)</f>
        <v>0</v>
      </c>
      <c r="BJ144" s="18" t="s">
        <v>148</v>
      </c>
      <c r="BK144" s="109">
        <f>ROUND(L144*K144,2)</f>
        <v>0</v>
      </c>
      <c r="BL144" s="18" t="s">
        <v>174</v>
      </c>
      <c r="BM144" s="18" t="s">
        <v>317</v>
      </c>
    </row>
    <row r="145" spans="2:65" s="1" customFormat="1" ht="25.5" customHeight="1">
      <c r="B145" s="34"/>
      <c r="C145" s="166" t="s">
        <v>241</v>
      </c>
      <c r="D145" s="166" t="s">
        <v>170</v>
      </c>
      <c r="E145" s="167" t="s">
        <v>222</v>
      </c>
      <c r="F145" s="253" t="s">
        <v>223</v>
      </c>
      <c r="G145" s="253"/>
      <c r="H145" s="253"/>
      <c r="I145" s="253"/>
      <c r="J145" s="168" t="s">
        <v>173</v>
      </c>
      <c r="K145" s="169">
        <v>8.7520000000000007</v>
      </c>
      <c r="L145" s="249">
        <v>0</v>
      </c>
      <c r="M145" s="250"/>
      <c r="N145" s="243">
        <f>ROUND(L145*K145,2)</f>
        <v>0</v>
      </c>
      <c r="O145" s="243"/>
      <c r="P145" s="243"/>
      <c r="Q145" s="243"/>
      <c r="R145" s="36"/>
      <c r="T145" s="170" t="s">
        <v>21</v>
      </c>
      <c r="U145" s="43" t="s">
        <v>49</v>
      </c>
      <c r="V145" s="35"/>
      <c r="W145" s="171">
        <f>V145*K145</f>
        <v>0</v>
      </c>
      <c r="X145" s="171">
        <v>2.3143699999999998</v>
      </c>
      <c r="Y145" s="171">
        <f>X145*K145</f>
        <v>20.255366240000001</v>
      </c>
      <c r="Z145" s="171">
        <v>0</v>
      </c>
      <c r="AA145" s="172">
        <f>Z145*K145</f>
        <v>0</v>
      </c>
      <c r="AR145" s="18" t="s">
        <v>174</v>
      </c>
      <c r="AT145" s="18" t="s">
        <v>170</v>
      </c>
      <c r="AU145" s="18" t="s">
        <v>148</v>
      </c>
      <c r="AY145" s="18" t="s">
        <v>169</v>
      </c>
      <c r="BE145" s="109">
        <f>IF(U145="základná",N145,0)</f>
        <v>0</v>
      </c>
      <c r="BF145" s="109">
        <f>IF(U145="znížená",N145,0)</f>
        <v>0</v>
      </c>
      <c r="BG145" s="109">
        <f>IF(U145="zákl. prenesená",N145,0)</f>
        <v>0</v>
      </c>
      <c r="BH145" s="109">
        <f>IF(U145="zníž. prenesená",N145,0)</f>
        <v>0</v>
      </c>
      <c r="BI145" s="109">
        <f>IF(U145="nulová",N145,0)</f>
        <v>0</v>
      </c>
      <c r="BJ145" s="18" t="s">
        <v>148</v>
      </c>
      <c r="BK145" s="109">
        <f>ROUND(L145*K145,2)</f>
        <v>0</v>
      </c>
      <c r="BL145" s="18" t="s">
        <v>174</v>
      </c>
      <c r="BM145" s="18" t="s">
        <v>318</v>
      </c>
    </row>
    <row r="146" spans="2:65" s="1" customFormat="1" ht="25.5" customHeight="1">
      <c r="B146" s="34"/>
      <c r="C146" s="166" t="s">
        <v>245</v>
      </c>
      <c r="D146" s="166" t="s">
        <v>170</v>
      </c>
      <c r="E146" s="167" t="s">
        <v>319</v>
      </c>
      <c r="F146" s="253" t="s">
        <v>320</v>
      </c>
      <c r="G146" s="253"/>
      <c r="H146" s="253"/>
      <c r="I146" s="253"/>
      <c r="J146" s="168" t="s">
        <v>173</v>
      </c>
      <c r="K146" s="169">
        <v>1.5880000000000001</v>
      </c>
      <c r="L146" s="249">
        <v>0</v>
      </c>
      <c r="M146" s="250"/>
      <c r="N146" s="243">
        <f>ROUND(L146*K146,2)</f>
        <v>0</v>
      </c>
      <c r="O146" s="243"/>
      <c r="P146" s="243"/>
      <c r="Q146" s="243"/>
      <c r="R146" s="36"/>
      <c r="T146" s="170" t="s">
        <v>21</v>
      </c>
      <c r="U146" s="43" t="s">
        <v>49</v>
      </c>
      <c r="V146" s="35"/>
      <c r="W146" s="171">
        <f>V146*K146</f>
        <v>0</v>
      </c>
      <c r="X146" s="171">
        <v>2.2151299999999998</v>
      </c>
      <c r="Y146" s="171">
        <f>X146*K146</f>
        <v>3.5176264399999999</v>
      </c>
      <c r="Z146" s="171">
        <v>0</v>
      </c>
      <c r="AA146" s="172">
        <f>Z146*K146</f>
        <v>0</v>
      </c>
      <c r="AR146" s="18" t="s">
        <v>174</v>
      </c>
      <c r="AT146" s="18" t="s">
        <v>170</v>
      </c>
      <c r="AU146" s="18" t="s">
        <v>148</v>
      </c>
      <c r="AY146" s="18" t="s">
        <v>169</v>
      </c>
      <c r="BE146" s="109">
        <f>IF(U146="základná",N146,0)</f>
        <v>0</v>
      </c>
      <c r="BF146" s="109">
        <f>IF(U146="znížená",N146,0)</f>
        <v>0</v>
      </c>
      <c r="BG146" s="109">
        <f>IF(U146="zákl. prenesená",N146,0)</f>
        <v>0</v>
      </c>
      <c r="BH146" s="109">
        <f>IF(U146="zníž. prenesená",N146,0)</f>
        <v>0</v>
      </c>
      <c r="BI146" s="109">
        <f>IF(U146="nulová",N146,0)</f>
        <v>0</v>
      </c>
      <c r="BJ146" s="18" t="s">
        <v>148</v>
      </c>
      <c r="BK146" s="109">
        <f>ROUND(L146*K146,2)</f>
        <v>0</v>
      </c>
      <c r="BL146" s="18" t="s">
        <v>174</v>
      </c>
      <c r="BM146" s="18" t="s">
        <v>321</v>
      </c>
    </row>
    <row r="147" spans="2:65" s="9" customFormat="1" ht="29.85" customHeight="1">
      <c r="B147" s="155"/>
      <c r="C147" s="156"/>
      <c r="D147" s="165" t="s">
        <v>280</v>
      </c>
      <c r="E147" s="165"/>
      <c r="F147" s="165"/>
      <c r="G147" s="165"/>
      <c r="H147" s="165"/>
      <c r="I147" s="165"/>
      <c r="J147" s="165"/>
      <c r="K147" s="165"/>
      <c r="L147" s="165"/>
      <c r="M147" s="165"/>
      <c r="N147" s="241">
        <f>BK147</f>
        <v>0</v>
      </c>
      <c r="O147" s="242"/>
      <c r="P147" s="242"/>
      <c r="Q147" s="242"/>
      <c r="R147" s="158"/>
      <c r="T147" s="159"/>
      <c r="U147" s="156"/>
      <c r="V147" s="156"/>
      <c r="W147" s="160">
        <f>SUM(W148:W154)</f>
        <v>0</v>
      </c>
      <c r="X147" s="156"/>
      <c r="Y147" s="160">
        <f>SUM(Y148:Y154)</f>
        <v>259.44814000000002</v>
      </c>
      <c r="Z147" s="156"/>
      <c r="AA147" s="161">
        <f>SUM(AA148:AA154)</f>
        <v>0</v>
      </c>
      <c r="AR147" s="162" t="s">
        <v>90</v>
      </c>
      <c r="AT147" s="163" t="s">
        <v>81</v>
      </c>
      <c r="AU147" s="163" t="s">
        <v>90</v>
      </c>
      <c r="AY147" s="162" t="s">
        <v>169</v>
      </c>
      <c r="BK147" s="164">
        <f>SUM(BK148:BK154)</f>
        <v>0</v>
      </c>
    </row>
    <row r="148" spans="2:65" s="1" customFormat="1" ht="38.25" customHeight="1">
      <c r="B148" s="34"/>
      <c r="C148" s="166" t="s">
        <v>10</v>
      </c>
      <c r="D148" s="166" t="s">
        <v>170</v>
      </c>
      <c r="E148" s="167" t="s">
        <v>322</v>
      </c>
      <c r="F148" s="253" t="s">
        <v>323</v>
      </c>
      <c r="G148" s="253"/>
      <c r="H148" s="253"/>
      <c r="I148" s="253"/>
      <c r="J148" s="168" t="s">
        <v>203</v>
      </c>
      <c r="K148" s="169">
        <v>170</v>
      </c>
      <c r="L148" s="249">
        <v>0</v>
      </c>
      <c r="M148" s="250"/>
      <c r="N148" s="243">
        <f t="shared" ref="N148:N154" si="15">ROUND(L148*K148,2)</f>
        <v>0</v>
      </c>
      <c r="O148" s="243"/>
      <c r="P148" s="243"/>
      <c r="Q148" s="243"/>
      <c r="R148" s="36"/>
      <c r="T148" s="170" t="s">
        <v>21</v>
      </c>
      <c r="U148" s="43" t="s">
        <v>49</v>
      </c>
      <c r="V148" s="35"/>
      <c r="W148" s="171">
        <f t="shared" ref="W148:W154" si="16">V148*K148</f>
        <v>0</v>
      </c>
      <c r="X148" s="171">
        <v>0.60304000000000002</v>
      </c>
      <c r="Y148" s="171">
        <f t="shared" ref="Y148:Y154" si="17">X148*K148</f>
        <v>102.5168</v>
      </c>
      <c r="Z148" s="171">
        <v>0</v>
      </c>
      <c r="AA148" s="172">
        <f t="shared" ref="AA148:AA154" si="18">Z148*K148</f>
        <v>0</v>
      </c>
      <c r="AR148" s="18" t="s">
        <v>174</v>
      </c>
      <c r="AT148" s="18" t="s">
        <v>170</v>
      </c>
      <c r="AU148" s="18" t="s">
        <v>148</v>
      </c>
      <c r="AY148" s="18" t="s">
        <v>169</v>
      </c>
      <c r="BE148" s="109">
        <f t="shared" ref="BE148:BE154" si="19">IF(U148="základná",N148,0)</f>
        <v>0</v>
      </c>
      <c r="BF148" s="109">
        <f t="shared" ref="BF148:BF154" si="20">IF(U148="znížená",N148,0)</f>
        <v>0</v>
      </c>
      <c r="BG148" s="109">
        <f t="shared" ref="BG148:BG154" si="21">IF(U148="zákl. prenesená",N148,0)</f>
        <v>0</v>
      </c>
      <c r="BH148" s="109">
        <f t="shared" ref="BH148:BH154" si="22">IF(U148="zníž. prenesená",N148,0)</f>
        <v>0</v>
      </c>
      <c r="BI148" s="109">
        <f t="shared" ref="BI148:BI154" si="23">IF(U148="nulová",N148,0)</f>
        <v>0</v>
      </c>
      <c r="BJ148" s="18" t="s">
        <v>148</v>
      </c>
      <c r="BK148" s="109">
        <f t="shared" ref="BK148:BK154" si="24">ROUND(L148*K148,2)</f>
        <v>0</v>
      </c>
      <c r="BL148" s="18" t="s">
        <v>174</v>
      </c>
      <c r="BM148" s="18" t="s">
        <v>324</v>
      </c>
    </row>
    <row r="149" spans="2:65" s="1" customFormat="1" ht="25.5" customHeight="1">
      <c r="B149" s="34"/>
      <c r="C149" s="166" t="s">
        <v>253</v>
      </c>
      <c r="D149" s="166" t="s">
        <v>170</v>
      </c>
      <c r="E149" s="167" t="s">
        <v>325</v>
      </c>
      <c r="F149" s="253" t="s">
        <v>326</v>
      </c>
      <c r="G149" s="253"/>
      <c r="H149" s="253"/>
      <c r="I149" s="253"/>
      <c r="J149" s="168" t="s">
        <v>203</v>
      </c>
      <c r="K149" s="169">
        <v>170</v>
      </c>
      <c r="L149" s="249">
        <v>0</v>
      </c>
      <c r="M149" s="250"/>
      <c r="N149" s="243">
        <f t="shared" si="15"/>
        <v>0</v>
      </c>
      <c r="O149" s="243"/>
      <c r="P149" s="243"/>
      <c r="Q149" s="243"/>
      <c r="R149" s="36"/>
      <c r="T149" s="170" t="s">
        <v>21</v>
      </c>
      <c r="U149" s="43" t="s">
        <v>49</v>
      </c>
      <c r="V149" s="35"/>
      <c r="W149" s="171">
        <f t="shared" si="16"/>
        <v>0</v>
      </c>
      <c r="X149" s="171">
        <v>0.12837000000000001</v>
      </c>
      <c r="Y149" s="171">
        <f t="shared" si="17"/>
        <v>21.822900000000001</v>
      </c>
      <c r="Z149" s="171">
        <v>0</v>
      </c>
      <c r="AA149" s="172">
        <f t="shared" si="18"/>
        <v>0</v>
      </c>
      <c r="AR149" s="18" t="s">
        <v>174</v>
      </c>
      <c r="AT149" s="18" t="s">
        <v>170</v>
      </c>
      <c r="AU149" s="18" t="s">
        <v>148</v>
      </c>
      <c r="AY149" s="18" t="s">
        <v>169</v>
      </c>
      <c r="BE149" s="109">
        <f t="shared" si="19"/>
        <v>0</v>
      </c>
      <c r="BF149" s="109">
        <f t="shared" si="20"/>
        <v>0</v>
      </c>
      <c r="BG149" s="109">
        <f t="shared" si="21"/>
        <v>0</v>
      </c>
      <c r="BH149" s="109">
        <f t="shared" si="22"/>
        <v>0</v>
      </c>
      <c r="BI149" s="109">
        <f t="shared" si="23"/>
        <v>0</v>
      </c>
      <c r="BJ149" s="18" t="s">
        <v>148</v>
      </c>
      <c r="BK149" s="109">
        <f t="shared" si="24"/>
        <v>0</v>
      </c>
      <c r="BL149" s="18" t="s">
        <v>174</v>
      </c>
      <c r="BM149" s="18" t="s">
        <v>327</v>
      </c>
    </row>
    <row r="150" spans="2:65" s="1" customFormat="1" ht="25.5" customHeight="1">
      <c r="B150" s="34"/>
      <c r="C150" s="166" t="s">
        <v>257</v>
      </c>
      <c r="D150" s="166" t="s">
        <v>170</v>
      </c>
      <c r="E150" s="167" t="s">
        <v>328</v>
      </c>
      <c r="F150" s="253" t="s">
        <v>329</v>
      </c>
      <c r="G150" s="253"/>
      <c r="H150" s="253"/>
      <c r="I150" s="253"/>
      <c r="J150" s="168" t="s">
        <v>203</v>
      </c>
      <c r="K150" s="169">
        <v>151</v>
      </c>
      <c r="L150" s="249">
        <v>0</v>
      </c>
      <c r="M150" s="250"/>
      <c r="N150" s="243">
        <f t="shared" si="15"/>
        <v>0</v>
      </c>
      <c r="O150" s="243"/>
      <c r="P150" s="243"/>
      <c r="Q150" s="243"/>
      <c r="R150" s="36"/>
      <c r="T150" s="170" t="s">
        <v>21</v>
      </c>
      <c r="U150" s="43" t="s">
        <v>49</v>
      </c>
      <c r="V150" s="35"/>
      <c r="W150" s="171">
        <f t="shared" si="16"/>
        <v>0</v>
      </c>
      <c r="X150" s="171">
        <v>0.58020000000000005</v>
      </c>
      <c r="Y150" s="171">
        <f t="shared" si="17"/>
        <v>87.610200000000006</v>
      </c>
      <c r="Z150" s="171">
        <v>0</v>
      </c>
      <c r="AA150" s="172">
        <f t="shared" si="18"/>
        <v>0</v>
      </c>
      <c r="AR150" s="18" t="s">
        <v>174</v>
      </c>
      <c r="AT150" s="18" t="s">
        <v>170</v>
      </c>
      <c r="AU150" s="18" t="s">
        <v>148</v>
      </c>
      <c r="AY150" s="18" t="s">
        <v>169</v>
      </c>
      <c r="BE150" s="109">
        <f t="shared" si="19"/>
        <v>0</v>
      </c>
      <c r="BF150" s="109">
        <f t="shared" si="20"/>
        <v>0</v>
      </c>
      <c r="BG150" s="109">
        <f t="shared" si="21"/>
        <v>0</v>
      </c>
      <c r="BH150" s="109">
        <f t="shared" si="22"/>
        <v>0</v>
      </c>
      <c r="BI150" s="109">
        <f t="shared" si="23"/>
        <v>0</v>
      </c>
      <c r="BJ150" s="18" t="s">
        <v>148</v>
      </c>
      <c r="BK150" s="109">
        <f t="shared" si="24"/>
        <v>0</v>
      </c>
      <c r="BL150" s="18" t="s">
        <v>174</v>
      </c>
      <c r="BM150" s="18" t="s">
        <v>330</v>
      </c>
    </row>
    <row r="151" spans="2:65" s="1" customFormat="1" ht="25.5" customHeight="1">
      <c r="B151" s="34"/>
      <c r="C151" s="173" t="s">
        <v>261</v>
      </c>
      <c r="D151" s="173" t="s">
        <v>195</v>
      </c>
      <c r="E151" s="174" t="s">
        <v>331</v>
      </c>
      <c r="F151" s="254" t="s">
        <v>332</v>
      </c>
      <c r="G151" s="254"/>
      <c r="H151" s="254"/>
      <c r="I151" s="254"/>
      <c r="J151" s="175" t="s">
        <v>203</v>
      </c>
      <c r="K151" s="176">
        <v>152.51</v>
      </c>
      <c r="L151" s="251">
        <v>0</v>
      </c>
      <c r="M151" s="252"/>
      <c r="N151" s="244">
        <f t="shared" si="15"/>
        <v>0</v>
      </c>
      <c r="O151" s="243"/>
      <c r="P151" s="243"/>
      <c r="Q151" s="243"/>
      <c r="R151" s="36"/>
      <c r="T151" s="170" t="s">
        <v>21</v>
      </c>
      <c r="U151" s="43" t="s">
        <v>49</v>
      </c>
      <c r="V151" s="35"/>
      <c r="W151" s="171">
        <f t="shared" si="16"/>
        <v>0</v>
      </c>
      <c r="X151" s="171">
        <v>0.222</v>
      </c>
      <c r="Y151" s="171">
        <f t="shared" si="17"/>
        <v>33.857219999999998</v>
      </c>
      <c r="Z151" s="171">
        <v>0</v>
      </c>
      <c r="AA151" s="172">
        <f t="shared" si="18"/>
        <v>0</v>
      </c>
      <c r="AR151" s="18" t="s">
        <v>199</v>
      </c>
      <c r="AT151" s="18" t="s">
        <v>195</v>
      </c>
      <c r="AU151" s="18" t="s">
        <v>148</v>
      </c>
      <c r="AY151" s="18" t="s">
        <v>169</v>
      </c>
      <c r="BE151" s="109">
        <f t="shared" si="19"/>
        <v>0</v>
      </c>
      <c r="BF151" s="109">
        <f t="shared" si="20"/>
        <v>0</v>
      </c>
      <c r="BG151" s="109">
        <f t="shared" si="21"/>
        <v>0</v>
      </c>
      <c r="BH151" s="109">
        <f t="shared" si="22"/>
        <v>0</v>
      </c>
      <c r="BI151" s="109">
        <f t="shared" si="23"/>
        <v>0</v>
      </c>
      <c r="BJ151" s="18" t="s">
        <v>148</v>
      </c>
      <c r="BK151" s="109">
        <f t="shared" si="24"/>
        <v>0</v>
      </c>
      <c r="BL151" s="18" t="s">
        <v>174</v>
      </c>
      <c r="BM151" s="18" t="s">
        <v>333</v>
      </c>
    </row>
    <row r="152" spans="2:65" s="1" customFormat="1" ht="25.5" customHeight="1">
      <c r="B152" s="34"/>
      <c r="C152" s="166" t="s">
        <v>265</v>
      </c>
      <c r="D152" s="166" t="s">
        <v>170</v>
      </c>
      <c r="E152" s="167" t="s">
        <v>328</v>
      </c>
      <c r="F152" s="253" t="s">
        <v>329</v>
      </c>
      <c r="G152" s="253"/>
      <c r="H152" s="253"/>
      <c r="I152" s="253"/>
      <c r="J152" s="168" t="s">
        <v>203</v>
      </c>
      <c r="K152" s="169">
        <v>9.36</v>
      </c>
      <c r="L152" s="249">
        <v>0</v>
      </c>
      <c r="M152" s="250"/>
      <c r="N152" s="243">
        <f t="shared" si="15"/>
        <v>0</v>
      </c>
      <c r="O152" s="243"/>
      <c r="P152" s="243"/>
      <c r="Q152" s="243"/>
      <c r="R152" s="36"/>
      <c r="T152" s="170" t="s">
        <v>21</v>
      </c>
      <c r="U152" s="43" t="s">
        <v>49</v>
      </c>
      <c r="V152" s="35"/>
      <c r="W152" s="171">
        <f t="shared" si="16"/>
        <v>0</v>
      </c>
      <c r="X152" s="171">
        <v>0.58020000000000005</v>
      </c>
      <c r="Y152" s="171">
        <f t="shared" si="17"/>
        <v>5.4306720000000004</v>
      </c>
      <c r="Z152" s="171">
        <v>0</v>
      </c>
      <c r="AA152" s="172">
        <f t="shared" si="18"/>
        <v>0</v>
      </c>
      <c r="AR152" s="18" t="s">
        <v>174</v>
      </c>
      <c r="AT152" s="18" t="s">
        <v>170</v>
      </c>
      <c r="AU152" s="18" t="s">
        <v>148</v>
      </c>
      <c r="AY152" s="18" t="s">
        <v>169</v>
      </c>
      <c r="BE152" s="109">
        <f t="shared" si="19"/>
        <v>0</v>
      </c>
      <c r="BF152" s="109">
        <f t="shared" si="20"/>
        <v>0</v>
      </c>
      <c r="BG152" s="109">
        <f t="shared" si="21"/>
        <v>0</v>
      </c>
      <c r="BH152" s="109">
        <f t="shared" si="22"/>
        <v>0</v>
      </c>
      <c r="BI152" s="109">
        <f t="shared" si="23"/>
        <v>0</v>
      </c>
      <c r="BJ152" s="18" t="s">
        <v>148</v>
      </c>
      <c r="BK152" s="109">
        <f t="shared" si="24"/>
        <v>0</v>
      </c>
      <c r="BL152" s="18" t="s">
        <v>174</v>
      </c>
      <c r="BM152" s="18" t="s">
        <v>334</v>
      </c>
    </row>
    <row r="153" spans="2:65" s="1" customFormat="1" ht="25.5" customHeight="1">
      <c r="B153" s="34"/>
      <c r="C153" s="173" t="s">
        <v>269</v>
      </c>
      <c r="D153" s="173" t="s">
        <v>195</v>
      </c>
      <c r="E153" s="174" t="s">
        <v>335</v>
      </c>
      <c r="F153" s="254" t="s">
        <v>336</v>
      </c>
      <c r="G153" s="254"/>
      <c r="H153" s="254"/>
      <c r="I153" s="254"/>
      <c r="J153" s="175" t="s">
        <v>203</v>
      </c>
      <c r="K153" s="176">
        <v>9.4540000000000006</v>
      </c>
      <c r="L153" s="251">
        <v>0</v>
      </c>
      <c r="M153" s="252"/>
      <c r="N153" s="244">
        <f t="shared" si="15"/>
        <v>0</v>
      </c>
      <c r="O153" s="243"/>
      <c r="P153" s="243"/>
      <c r="Q153" s="243"/>
      <c r="R153" s="36"/>
      <c r="T153" s="170" t="s">
        <v>21</v>
      </c>
      <c r="U153" s="43" t="s">
        <v>49</v>
      </c>
      <c r="V153" s="35"/>
      <c r="W153" s="171">
        <f t="shared" si="16"/>
        <v>0</v>
      </c>
      <c r="X153" s="171">
        <v>0.222</v>
      </c>
      <c r="Y153" s="171">
        <f t="shared" si="17"/>
        <v>2.0987880000000003</v>
      </c>
      <c r="Z153" s="171">
        <v>0</v>
      </c>
      <c r="AA153" s="172">
        <f t="shared" si="18"/>
        <v>0</v>
      </c>
      <c r="AR153" s="18" t="s">
        <v>199</v>
      </c>
      <c r="AT153" s="18" t="s">
        <v>195</v>
      </c>
      <c r="AU153" s="18" t="s">
        <v>148</v>
      </c>
      <c r="AY153" s="18" t="s">
        <v>169</v>
      </c>
      <c r="BE153" s="109">
        <f t="shared" si="19"/>
        <v>0</v>
      </c>
      <c r="BF153" s="109">
        <f t="shared" si="20"/>
        <v>0</v>
      </c>
      <c r="BG153" s="109">
        <f t="shared" si="21"/>
        <v>0</v>
      </c>
      <c r="BH153" s="109">
        <f t="shared" si="22"/>
        <v>0</v>
      </c>
      <c r="BI153" s="109">
        <f t="shared" si="23"/>
        <v>0</v>
      </c>
      <c r="BJ153" s="18" t="s">
        <v>148</v>
      </c>
      <c r="BK153" s="109">
        <f t="shared" si="24"/>
        <v>0</v>
      </c>
      <c r="BL153" s="18" t="s">
        <v>174</v>
      </c>
      <c r="BM153" s="18" t="s">
        <v>337</v>
      </c>
    </row>
    <row r="154" spans="2:65" s="1" customFormat="1" ht="38.25" customHeight="1">
      <c r="B154" s="34"/>
      <c r="C154" s="166" t="s">
        <v>273</v>
      </c>
      <c r="D154" s="166" t="s">
        <v>170</v>
      </c>
      <c r="E154" s="167" t="s">
        <v>338</v>
      </c>
      <c r="F154" s="253" t="s">
        <v>339</v>
      </c>
      <c r="G154" s="253"/>
      <c r="H154" s="253"/>
      <c r="I154" s="253"/>
      <c r="J154" s="168" t="s">
        <v>203</v>
      </c>
      <c r="K154" s="169">
        <v>58.765000000000001</v>
      </c>
      <c r="L154" s="249">
        <v>0</v>
      </c>
      <c r="M154" s="250"/>
      <c r="N154" s="243">
        <f t="shared" si="15"/>
        <v>0</v>
      </c>
      <c r="O154" s="243"/>
      <c r="P154" s="243"/>
      <c r="Q154" s="243"/>
      <c r="R154" s="36"/>
      <c r="T154" s="170" t="s">
        <v>21</v>
      </c>
      <c r="U154" s="43" t="s">
        <v>49</v>
      </c>
      <c r="V154" s="35"/>
      <c r="W154" s="171">
        <f t="shared" si="16"/>
        <v>0</v>
      </c>
      <c r="X154" s="171">
        <v>0.104</v>
      </c>
      <c r="Y154" s="171">
        <f t="shared" si="17"/>
        <v>6.1115599999999999</v>
      </c>
      <c r="Z154" s="171">
        <v>0</v>
      </c>
      <c r="AA154" s="172">
        <f t="shared" si="18"/>
        <v>0</v>
      </c>
      <c r="AR154" s="18" t="s">
        <v>174</v>
      </c>
      <c r="AT154" s="18" t="s">
        <v>170</v>
      </c>
      <c r="AU154" s="18" t="s">
        <v>148</v>
      </c>
      <c r="AY154" s="18" t="s">
        <v>169</v>
      </c>
      <c r="BE154" s="109">
        <f t="shared" si="19"/>
        <v>0</v>
      </c>
      <c r="BF154" s="109">
        <f t="shared" si="20"/>
        <v>0</v>
      </c>
      <c r="BG154" s="109">
        <f t="shared" si="21"/>
        <v>0</v>
      </c>
      <c r="BH154" s="109">
        <f t="shared" si="22"/>
        <v>0</v>
      </c>
      <c r="BI154" s="109">
        <f t="shared" si="23"/>
        <v>0</v>
      </c>
      <c r="BJ154" s="18" t="s">
        <v>148</v>
      </c>
      <c r="BK154" s="109">
        <f t="shared" si="24"/>
        <v>0</v>
      </c>
      <c r="BL154" s="18" t="s">
        <v>174</v>
      </c>
      <c r="BM154" s="18" t="s">
        <v>340</v>
      </c>
    </row>
    <row r="155" spans="2:65" s="9" customFormat="1" ht="29.85" customHeight="1">
      <c r="B155" s="155"/>
      <c r="C155" s="156"/>
      <c r="D155" s="165" t="s">
        <v>281</v>
      </c>
      <c r="E155" s="165"/>
      <c r="F155" s="165"/>
      <c r="G155" s="165"/>
      <c r="H155" s="165"/>
      <c r="I155" s="165"/>
      <c r="J155" s="165"/>
      <c r="K155" s="165"/>
      <c r="L155" s="165"/>
      <c r="M155" s="165"/>
      <c r="N155" s="241">
        <f>BK155</f>
        <v>0</v>
      </c>
      <c r="O155" s="242"/>
      <c r="P155" s="242"/>
      <c r="Q155" s="242"/>
      <c r="R155" s="158"/>
      <c r="T155" s="159"/>
      <c r="U155" s="156"/>
      <c r="V155" s="156"/>
      <c r="W155" s="160">
        <f>SUM(W156:W165)</f>
        <v>0</v>
      </c>
      <c r="X155" s="156"/>
      <c r="Y155" s="160">
        <f>SUM(Y156:Y165)</f>
        <v>29.401079230000001</v>
      </c>
      <c r="Z155" s="156"/>
      <c r="AA155" s="161">
        <f>SUM(AA156:AA165)</f>
        <v>0</v>
      </c>
      <c r="AR155" s="162" t="s">
        <v>90</v>
      </c>
      <c r="AT155" s="163" t="s">
        <v>81</v>
      </c>
      <c r="AU155" s="163" t="s">
        <v>90</v>
      </c>
      <c r="AY155" s="162" t="s">
        <v>169</v>
      </c>
      <c r="BK155" s="164">
        <f>SUM(BK156:BK165)</f>
        <v>0</v>
      </c>
    </row>
    <row r="156" spans="2:65" s="1" customFormat="1" ht="38.25" customHeight="1">
      <c r="B156" s="34"/>
      <c r="C156" s="166" t="s">
        <v>341</v>
      </c>
      <c r="D156" s="166" t="s">
        <v>170</v>
      </c>
      <c r="E156" s="167" t="s">
        <v>342</v>
      </c>
      <c r="F156" s="253" t="s">
        <v>343</v>
      </c>
      <c r="G156" s="253"/>
      <c r="H156" s="253"/>
      <c r="I156" s="253"/>
      <c r="J156" s="168" t="s">
        <v>287</v>
      </c>
      <c r="K156" s="169">
        <v>43.35</v>
      </c>
      <c r="L156" s="249">
        <v>0</v>
      </c>
      <c r="M156" s="250"/>
      <c r="N156" s="243">
        <f t="shared" ref="N156:N165" si="25">ROUND(L156*K156,2)</f>
        <v>0</v>
      </c>
      <c r="O156" s="243"/>
      <c r="P156" s="243"/>
      <c r="Q156" s="243"/>
      <c r="R156" s="36"/>
      <c r="T156" s="170" t="s">
        <v>21</v>
      </c>
      <c r="U156" s="43" t="s">
        <v>49</v>
      </c>
      <c r="V156" s="35"/>
      <c r="W156" s="171">
        <f t="shared" ref="W156:W165" si="26">V156*K156</f>
        <v>0</v>
      </c>
      <c r="X156" s="171">
        <v>0.10895000000000001</v>
      </c>
      <c r="Y156" s="171">
        <f t="shared" ref="Y156:Y165" si="27">X156*K156</f>
        <v>4.7229825000000005</v>
      </c>
      <c r="Z156" s="171">
        <v>0</v>
      </c>
      <c r="AA156" s="172">
        <f t="shared" ref="AA156:AA165" si="28">Z156*K156</f>
        <v>0</v>
      </c>
      <c r="AR156" s="18" t="s">
        <v>174</v>
      </c>
      <c r="AT156" s="18" t="s">
        <v>170</v>
      </c>
      <c r="AU156" s="18" t="s">
        <v>148</v>
      </c>
      <c r="AY156" s="18" t="s">
        <v>169</v>
      </c>
      <c r="BE156" s="109">
        <f t="shared" ref="BE156:BE165" si="29">IF(U156="základná",N156,0)</f>
        <v>0</v>
      </c>
      <c r="BF156" s="109">
        <f t="shared" ref="BF156:BF165" si="30">IF(U156="znížená",N156,0)</f>
        <v>0</v>
      </c>
      <c r="BG156" s="109">
        <f t="shared" ref="BG156:BG165" si="31">IF(U156="zákl. prenesená",N156,0)</f>
        <v>0</v>
      </c>
      <c r="BH156" s="109">
        <f t="shared" ref="BH156:BH165" si="32">IF(U156="zníž. prenesená",N156,0)</f>
        <v>0</v>
      </c>
      <c r="BI156" s="109">
        <f t="shared" ref="BI156:BI165" si="33">IF(U156="nulová",N156,0)</f>
        <v>0</v>
      </c>
      <c r="BJ156" s="18" t="s">
        <v>148</v>
      </c>
      <c r="BK156" s="109">
        <f t="shared" ref="BK156:BK165" si="34">ROUND(L156*K156,2)</f>
        <v>0</v>
      </c>
      <c r="BL156" s="18" t="s">
        <v>174</v>
      </c>
      <c r="BM156" s="18" t="s">
        <v>344</v>
      </c>
    </row>
    <row r="157" spans="2:65" s="1" customFormat="1" ht="25.5" customHeight="1">
      <c r="B157" s="34"/>
      <c r="C157" s="173" t="s">
        <v>345</v>
      </c>
      <c r="D157" s="173" t="s">
        <v>195</v>
      </c>
      <c r="E157" s="174" t="s">
        <v>346</v>
      </c>
      <c r="F157" s="254" t="s">
        <v>347</v>
      </c>
      <c r="G157" s="254"/>
      <c r="H157" s="254"/>
      <c r="I157" s="254"/>
      <c r="J157" s="175" t="s">
        <v>287</v>
      </c>
      <c r="K157" s="176">
        <v>43.773000000000003</v>
      </c>
      <c r="L157" s="251">
        <v>0</v>
      </c>
      <c r="M157" s="252"/>
      <c r="N157" s="244">
        <f t="shared" si="25"/>
        <v>0</v>
      </c>
      <c r="O157" s="243"/>
      <c r="P157" s="243"/>
      <c r="Q157" s="243"/>
      <c r="R157" s="36"/>
      <c r="T157" s="170" t="s">
        <v>21</v>
      </c>
      <c r="U157" s="43" t="s">
        <v>49</v>
      </c>
      <c r="V157" s="35"/>
      <c r="W157" s="171">
        <f t="shared" si="26"/>
        <v>0</v>
      </c>
      <c r="X157" s="171">
        <v>0.2</v>
      </c>
      <c r="Y157" s="171">
        <f t="shared" si="27"/>
        <v>8.7546000000000017</v>
      </c>
      <c r="Z157" s="171">
        <v>0</v>
      </c>
      <c r="AA157" s="172">
        <f t="shared" si="28"/>
        <v>0</v>
      </c>
      <c r="AR157" s="18" t="s">
        <v>199</v>
      </c>
      <c r="AT157" s="18" t="s">
        <v>195</v>
      </c>
      <c r="AU157" s="18" t="s">
        <v>148</v>
      </c>
      <c r="AY157" s="18" t="s">
        <v>169</v>
      </c>
      <c r="BE157" s="109">
        <f t="shared" si="29"/>
        <v>0</v>
      </c>
      <c r="BF157" s="109">
        <f t="shared" si="30"/>
        <v>0</v>
      </c>
      <c r="BG157" s="109">
        <f t="shared" si="31"/>
        <v>0</v>
      </c>
      <c r="BH157" s="109">
        <f t="shared" si="32"/>
        <v>0</v>
      </c>
      <c r="BI157" s="109">
        <f t="shared" si="33"/>
        <v>0</v>
      </c>
      <c r="BJ157" s="18" t="s">
        <v>148</v>
      </c>
      <c r="BK157" s="109">
        <f t="shared" si="34"/>
        <v>0</v>
      </c>
      <c r="BL157" s="18" t="s">
        <v>174</v>
      </c>
      <c r="BM157" s="18" t="s">
        <v>348</v>
      </c>
    </row>
    <row r="158" spans="2:65" s="1" customFormat="1" ht="38.25" customHeight="1">
      <c r="B158" s="34"/>
      <c r="C158" s="166" t="s">
        <v>349</v>
      </c>
      <c r="D158" s="166" t="s">
        <v>170</v>
      </c>
      <c r="E158" s="167" t="s">
        <v>350</v>
      </c>
      <c r="F158" s="253" t="s">
        <v>351</v>
      </c>
      <c r="G158" s="253"/>
      <c r="H158" s="253"/>
      <c r="I158" s="253"/>
      <c r="J158" s="168" t="s">
        <v>287</v>
      </c>
      <c r="K158" s="169">
        <v>59.814999999999998</v>
      </c>
      <c r="L158" s="249">
        <v>0</v>
      </c>
      <c r="M158" s="250"/>
      <c r="N158" s="243">
        <f t="shared" si="25"/>
        <v>0</v>
      </c>
      <c r="O158" s="243"/>
      <c r="P158" s="243"/>
      <c r="Q158" s="243"/>
      <c r="R158" s="36"/>
      <c r="T158" s="170" t="s">
        <v>21</v>
      </c>
      <c r="U158" s="43" t="s">
        <v>49</v>
      </c>
      <c r="V158" s="35"/>
      <c r="W158" s="171">
        <f t="shared" si="26"/>
        <v>0</v>
      </c>
      <c r="X158" s="171">
        <v>9.8729999999999998E-2</v>
      </c>
      <c r="Y158" s="171">
        <f t="shared" si="27"/>
        <v>5.9055349499999998</v>
      </c>
      <c r="Z158" s="171">
        <v>0</v>
      </c>
      <c r="AA158" s="172">
        <f t="shared" si="28"/>
        <v>0</v>
      </c>
      <c r="AR158" s="18" t="s">
        <v>174</v>
      </c>
      <c r="AT158" s="18" t="s">
        <v>170</v>
      </c>
      <c r="AU158" s="18" t="s">
        <v>148</v>
      </c>
      <c r="AY158" s="18" t="s">
        <v>169</v>
      </c>
      <c r="BE158" s="109">
        <f t="shared" si="29"/>
        <v>0</v>
      </c>
      <c r="BF158" s="109">
        <f t="shared" si="30"/>
        <v>0</v>
      </c>
      <c r="BG158" s="109">
        <f t="shared" si="31"/>
        <v>0</v>
      </c>
      <c r="BH158" s="109">
        <f t="shared" si="32"/>
        <v>0</v>
      </c>
      <c r="BI158" s="109">
        <f t="shared" si="33"/>
        <v>0</v>
      </c>
      <c r="BJ158" s="18" t="s">
        <v>148</v>
      </c>
      <c r="BK158" s="109">
        <f t="shared" si="34"/>
        <v>0</v>
      </c>
      <c r="BL158" s="18" t="s">
        <v>174</v>
      </c>
      <c r="BM158" s="18" t="s">
        <v>352</v>
      </c>
    </row>
    <row r="159" spans="2:65" s="1" customFormat="1" ht="25.5" customHeight="1">
      <c r="B159" s="34"/>
      <c r="C159" s="173" t="s">
        <v>353</v>
      </c>
      <c r="D159" s="173" t="s">
        <v>195</v>
      </c>
      <c r="E159" s="174" t="s">
        <v>354</v>
      </c>
      <c r="F159" s="254" t="s">
        <v>355</v>
      </c>
      <c r="G159" s="254"/>
      <c r="H159" s="254"/>
      <c r="I159" s="254"/>
      <c r="J159" s="175" t="s">
        <v>356</v>
      </c>
      <c r="K159" s="176">
        <v>60.412999999999997</v>
      </c>
      <c r="L159" s="251">
        <v>0</v>
      </c>
      <c r="M159" s="252"/>
      <c r="N159" s="244">
        <f t="shared" si="25"/>
        <v>0</v>
      </c>
      <c r="O159" s="243"/>
      <c r="P159" s="243"/>
      <c r="Q159" s="243"/>
      <c r="R159" s="36"/>
      <c r="T159" s="170" t="s">
        <v>21</v>
      </c>
      <c r="U159" s="43" t="s">
        <v>49</v>
      </c>
      <c r="V159" s="35"/>
      <c r="W159" s="171">
        <f t="shared" si="26"/>
        <v>0</v>
      </c>
      <c r="X159" s="171">
        <v>2.3E-2</v>
      </c>
      <c r="Y159" s="171">
        <f t="shared" si="27"/>
        <v>1.3894989999999998</v>
      </c>
      <c r="Z159" s="171">
        <v>0</v>
      </c>
      <c r="AA159" s="172">
        <f t="shared" si="28"/>
        <v>0</v>
      </c>
      <c r="AR159" s="18" t="s">
        <v>199</v>
      </c>
      <c r="AT159" s="18" t="s">
        <v>195</v>
      </c>
      <c r="AU159" s="18" t="s">
        <v>148</v>
      </c>
      <c r="AY159" s="18" t="s">
        <v>169</v>
      </c>
      <c r="BE159" s="109">
        <f t="shared" si="29"/>
        <v>0</v>
      </c>
      <c r="BF159" s="109">
        <f t="shared" si="30"/>
        <v>0</v>
      </c>
      <c r="BG159" s="109">
        <f t="shared" si="31"/>
        <v>0</v>
      </c>
      <c r="BH159" s="109">
        <f t="shared" si="32"/>
        <v>0</v>
      </c>
      <c r="BI159" s="109">
        <f t="shared" si="33"/>
        <v>0</v>
      </c>
      <c r="BJ159" s="18" t="s">
        <v>148</v>
      </c>
      <c r="BK159" s="109">
        <f t="shared" si="34"/>
        <v>0</v>
      </c>
      <c r="BL159" s="18" t="s">
        <v>174</v>
      </c>
      <c r="BM159" s="18" t="s">
        <v>357</v>
      </c>
    </row>
    <row r="160" spans="2:65" s="1" customFormat="1" ht="38.25" customHeight="1">
      <c r="B160" s="34"/>
      <c r="C160" s="166" t="s">
        <v>358</v>
      </c>
      <c r="D160" s="166" t="s">
        <v>170</v>
      </c>
      <c r="E160" s="167" t="s">
        <v>359</v>
      </c>
      <c r="F160" s="253" t="s">
        <v>360</v>
      </c>
      <c r="G160" s="253"/>
      <c r="H160" s="253"/>
      <c r="I160" s="253"/>
      <c r="J160" s="168" t="s">
        <v>173</v>
      </c>
      <c r="K160" s="169">
        <v>3.738</v>
      </c>
      <c r="L160" s="249">
        <v>0</v>
      </c>
      <c r="M160" s="250"/>
      <c r="N160" s="243">
        <f t="shared" si="25"/>
        <v>0</v>
      </c>
      <c r="O160" s="243"/>
      <c r="P160" s="243"/>
      <c r="Q160" s="243"/>
      <c r="R160" s="36"/>
      <c r="T160" s="170" t="s">
        <v>21</v>
      </c>
      <c r="U160" s="43" t="s">
        <v>49</v>
      </c>
      <c r="V160" s="35"/>
      <c r="W160" s="171">
        <f t="shared" si="26"/>
        <v>0</v>
      </c>
      <c r="X160" s="171">
        <v>2.3083100000000001</v>
      </c>
      <c r="Y160" s="171">
        <f t="shared" si="27"/>
        <v>8.6284627799999996</v>
      </c>
      <c r="Z160" s="171">
        <v>0</v>
      </c>
      <c r="AA160" s="172">
        <f t="shared" si="28"/>
        <v>0</v>
      </c>
      <c r="AR160" s="18" t="s">
        <v>174</v>
      </c>
      <c r="AT160" s="18" t="s">
        <v>170</v>
      </c>
      <c r="AU160" s="18" t="s">
        <v>148</v>
      </c>
      <c r="AY160" s="18" t="s">
        <v>169</v>
      </c>
      <c r="BE160" s="109">
        <f t="shared" si="29"/>
        <v>0</v>
      </c>
      <c r="BF160" s="109">
        <f t="shared" si="30"/>
        <v>0</v>
      </c>
      <c r="BG160" s="109">
        <f t="shared" si="31"/>
        <v>0</v>
      </c>
      <c r="BH160" s="109">
        <f t="shared" si="32"/>
        <v>0</v>
      </c>
      <c r="BI160" s="109">
        <f t="shared" si="33"/>
        <v>0</v>
      </c>
      <c r="BJ160" s="18" t="s">
        <v>148</v>
      </c>
      <c r="BK160" s="109">
        <f t="shared" si="34"/>
        <v>0</v>
      </c>
      <c r="BL160" s="18" t="s">
        <v>174</v>
      </c>
      <c r="BM160" s="18" t="s">
        <v>361</v>
      </c>
    </row>
    <row r="161" spans="2:65" s="1" customFormat="1" ht="38.25" customHeight="1">
      <c r="B161" s="34"/>
      <c r="C161" s="166" t="s">
        <v>248</v>
      </c>
      <c r="D161" s="166" t="s">
        <v>170</v>
      </c>
      <c r="E161" s="167" t="s">
        <v>362</v>
      </c>
      <c r="F161" s="253" t="s">
        <v>363</v>
      </c>
      <c r="G161" s="253"/>
      <c r="H161" s="253"/>
      <c r="I161" s="253"/>
      <c r="J161" s="168" t="s">
        <v>203</v>
      </c>
      <c r="K161" s="169">
        <v>58.765000000000001</v>
      </c>
      <c r="L161" s="249">
        <v>0</v>
      </c>
      <c r="M161" s="250"/>
      <c r="N161" s="243">
        <f t="shared" si="25"/>
        <v>0</v>
      </c>
      <c r="O161" s="243"/>
      <c r="P161" s="243"/>
      <c r="Q161" s="243"/>
      <c r="R161" s="36"/>
      <c r="T161" s="170" t="s">
        <v>21</v>
      </c>
      <c r="U161" s="43" t="s">
        <v>49</v>
      </c>
      <c r="V161" s="35"/>
      <c r="W161" s="171">
        <f t="shared" si="26"/>
        <v>0</v>
      </c>
      <c r="X161" s="171">
        <v>0</v>
      </c>
      <c r="Y161" s="171">
        <f t="shared" si="27"/>
        <v>0</v>
      </c>
      <c r="Z161" s="171">
        <v>0</v>
      </c>
      <c r="AA161" s="172">
        <f t="shared" si="28"/>
        <v>0</v>
      </c>
      <c r="AR161" s="18" t="s">
        <v>174</v>
      </c>
      <c r="AT161" s="18" t="s">
        <v>170</v>
      </c>
      <c r="AU161" s="18" t="s">
        <v>148</v>
      </c>
      <c r="AY161" s="18" t="s">
        <v>169</v>
      </c>
      <c r="BE161" s="109">
        <f t="shared" si="29"/>
        <v>0</v>
      </c>
      <c r="BF161" s="109">
        <f t="shared" si="30"/>
        <v>0</v>
      </c>
      <c r="BG161" s="109">
        <f t="shared" si="31"/>
        <v>0</v>
      </c>
      <c r="BH161" s="109">
        <f t="shared" si="32"/>
        <v>0</v>
      </c>
      <c r="BI161" s="109">
        <f t="shared" si="33"/>
        <v>0</v>
      </c>
      <c r="BJ161" s="18" t="s">
        <v>148</v>
      </c>
      <c r="BK161" s="109">
        <f t="shared" si="34"/>
        <v>0</v>
      </c>
      <c r="BL161" s="18" t="s">
        <v>174</v>
      </c>
      <c r="BM161" s="18" t="s">
        <v>364</v>
      </c>
    </row>
    <row r="162" spans="2:65" s="1" customFormat="1" ht="25.5" customHeight="1">
      <c r="B162" s="34"/>
      <c r="C162" s="166" t="s">
        <v>365</v>
      </c>
      <c r="D162" s="166" t="s">
        <v>170</v>
      </c>
      <c r="E162" s="167" t="s">
        <v>366</v>
      </c>
      <c r="F162" s="253" t="s">
        <v>367</v>
      </c>
      <c r="G162" s="253"/>
      <c r="H162" s="253"/>
      <c r="I162" s="253"/>
      <c r="J162" s="168" t="s">
        <v>198</v>
      </c>
      <c r="K162" s="169">
        <v>57.204000000000001</v>
      </c>
      <c r="L162" s="249">
        <v>0</v>
      </c>
      <c r="M162" s="250"/>
      <c r="N162" s="243">
        <f t="shared" si="25"/>
        <v>0</v>
      </c>
      <c r="O162" s="243"/>
      <c r="P162" s="243"/>
      <c r="Q162" s="243"/>
      <c r="R162" s="36"/>
      <c r="T162" s="170" t="s">
        <v>21</v>
      </c>
      <c r="U162" s="43" t="s">
        <v>49</v>
      </c>
      <c r="V162" s="35"/>
      <c r="W162" s="171">
        <f t="shared" si="26"/>
        <v>0</v>
      </c>
      <c r="X162" s="171">
        <v>0</v>
      </c>
      <c r="Y162" s="171">
        <f t="shared" si="27"/>
        <v>0</v>
      </c>
      <c r="Z162" s="171">
        <v>0</v>
      </c>
      <c r="AA162" s="172">
        <f t="shared" si="28"/>
        <v>0</v>
      </c>
      <c r="AR162" s="18" t="s">
        <v>174</v>
      </c>
      <c r="AT162" s="18" t="s">
        <v>170</v>
      </c>
      <c r="AU162" s="18" t="s">
        <v>148</v>
      </c>
      <c r="AY162" s="18" t="s">
        <v>169</v>
      </c>
      <c r="BE162" s="109">
        <f t="shared" si="29"/>
        <v>0</v>
      </c>
      <c r="BF162" s="109">
        <f t="shared" si="30"/>
        <v>0</v>
      </c>
      <c r="BG162" s="109">
        <f t="shared" si="31"/>
        <v>0</v>
      </c>
      <c r="BH162" s="109">
        <f t="shared" si="32"/>
        <v>0</v>
      </c>
      <c r="BI162" s="109">
        <f t="shared" si="33"/>
        <v>0</v>
      </c>
      <c r="BJ162" s="18" t="s">
        <v>148</v>
      </c>
      <c r="BK162" s="109">
        <f t="shared" si="34"/>
        <v>0</v>
      </c>
      <c r="BL162" s="18" t="s">
        <v>174</v>
      </c>
      <c r="BM162" s="18" t="s">
        <v>368</v>
      </c>
    </row>
    <row r="163" spans="2:65" s="1" customFormat="1" ht="38.25" customHeight="1">
      <c r="B163" s="34"/>
      <c r="C163" s="166" t="s">
        <v>369</v>
      </c>
      <c r="D163" s="166" t="s">
        <v>170</v>
      </c>
      <c r="E163" s="167" t="s">
        <v>370</v>
      </c>
      <c r="F163" s="253" t="s">
        <v>371</v>
      </c>
      <c r="G163" s="253"/>
      <c r="H163" s="253"/>
      <c r="I163" s="253"/>
      <c r="J163" s="168" t="s">
        <v>198</v>
      </c>
      <c r="K163" s="169">
        <v>57.204000000000001</v>
      </c>
      <c r="L163" s="249">
        <v>0</v>
      </c>
      <c r="M163" s="250"/>
      <c r="N163" s="243">
        <f t="shared" si="25"/>
        <v>0</v>
      </c>
      <c r="O163" s="243"/>
      <c r="P163" s="243"/>
      <c r="Q163" s="243"/>
      <c r="R163" s="36"/>
      <c r="T163" s="170" t="s">
        <v>21</v>
      </c>
      <c r="U163" s="43" t="s">
        <v>49</v>
      </c>
      <c r="V163" s="35"/>
      <c r="W163" s="171">
        <f t="shared" si="26"/>
        <v>0</v>
      </c>
      <c r="X163" s="171">
        <v>0</v>
      </c>
      <c r="Y163" s="171">
        <f t="shared" si="27"/>
        <v>0</v>
      </c>
      <c r="Z163" s="171">
        <v>0</v>
      </c>
      <c r="AA163" s="172">
        <f t="shared" si="28"/>
        <v>0</v>
      </c>
      <c r="AR163" s="18" t="s">
        <v>174</v>
      </c>
      <c r="AT163" s="18" t="s">
        <v>170</v>
      </c>
      <c r="AU163" s="18" t="s">
        <v>148</v>
      </c>
      <c r="AY163" s="18" t="s">
        <v>169</v>
      </c>
      <c r="BE163" s="109">
        <f t="shared" si="29"/>
        <v>0</v>
      </c>
      <c r="BF163" s="109">
        <f t="shared" si="30"/>
        <v>0</v>
      </c>
      <c r="BG163" s="109">
        <f t="shared" si="31"/>
        <v>0</v>
      </c>
      <c r="BH163" s="109">
        <f t="shared" si="32"/>
        <v>0</v>
      </c>
      <c r="BI163" s="109">
        <f t="shared" si="33"/>
        <v>0</v>
      </c>
      <c r="BJ163" s="18" t="s">
        <v>148</v>
      </c>
      <c r="BK163" s="109">
        <f t="shared" si="34"/>
        <v>0</v>
      </c>
      <c r="BL163" s="18" t="s">
        <v>174</v>
      </c>
      <c r="BM163" s="18" t="s">
        <v>372</v>
      </c>
    </row>
    <row r="164" spans="2:65" s="1" customFormat="1" ht="25.5" customHeight="1">
      <c r="B164" s="34"/>
      <c r="C164" s="166" t="s">
        <v>373</v>
      </c>
      <c r="D164" s="166" t="s">
        <v>170</v>
      </c>
      <c r="E164" s="167" t="s">
        <v>374</v>
      </c>
      <c r="F164" s="253" t="s">
        <v>375</v>
      </c>
      <c r="G164" s="253"/>
      <c r="H164" s="253"/>
      <c r="I164" s="253"/>
      <c r="J164" s="168" t="s">
        <v>198</v>
      </c>
      <c r="K164" s="169">
        <v>57.204000000000001</v>
      </c>
      <c r="L164" s="249">
        <v>0</v>
      </c>
      <c r="M164" s="250"/>
      <c r="N164" s="243">
        <f t="shared" si="25"/>
        <v>0</v>
      </c>
      <c r="O164" s="243"/>
      <c r="P164" s="243"/>
      <c r="Q164" s="243"/>
      <c r="R164" s="36"/>
      <c r="T164" s="170" t="s">
        <v>21</v>
      </c>
      <c r="U164" s="43" t="s">
        <v>49</v>
      </c>
      <c r="V164" s="35"/>
      <c r="W164" s="171">
        <f t="shared" si="26"/>
        <v>0</v>
      </c>
      <c r="X164" s="171">
        <v>0</v>
      </c>
      <c r="Y164" s="171">
        <f t="shared" si="27"/>
        <v>0</v>
      </c>
      <c r="Z164" s="171">
        <v>0</v>
      </c>
      <c r="AA164" s="172">
        <f t="shared" si="28"/>
        <v>0</v>
      </c>
      <c r="AR164" s="18" t="s">
        <v>174</v>
      </c>
      <c r="AT164" s="18" t="s">
        <v>170</v>
      </c>
      <c r="AU164" s="18" t="s">
        <v>148</v>
      </c>
      <c r="AY164" s="18" t="s">
        <v>169</v>
      </c>
      <c r="BE164" s="109">
        <f t="shared" si="29"/>
        <v>0</v>
      </c>
      <c r="BF164" s="109">
        <f t="shared" si="30"/>
        <v>0</v>
      </c>
      <c r="BG164" s="109">
        <f t="shared" si="31"/>
        <v>0</v>
      </c>
      <c r="BH164" s="109">
        <f t="shared" si="32"/>
        <v>0</v>
      </c>
      <c r="BI164" s="109">
        <f t="shared" si="33"/>
        <v>0</v>
      </c>
      <c r="BJ164" s="18" t="s">
        <v>148</v>
      </c>
      <c r="BK164" s="109">
        <f t="shared" si="34"/>
        <v>0</v>
      </c>
      <c r="BL164" s="18" t="s">
        <v>174</v>
      </c>
      <c r="BM164" s="18" t="s">
        <v>376</v>
      </c>
    </row>
    <row r="165" spans="2:65" s="1" customFormat="1" ht="25.5" customHeight="1">
      <c r="B165" s="34"/>
      <c r="C165" s="166" t="s">
        <v>377</v>
      </c>
      <c r="D165" s="166" t="s">
        <v>170</v>
      </c>
      <c r="E165" s="167" t="s">
        <v>378</v>
      </c>
      <c r="F165" s="253" t="s">
        <v>379</v>
      </c>
      <c r="G165" s="253"/>
      <c r="H165" s="253"/>
      <c r="I165" s="253"/>
      <c r="J165" s="168" t="s">
        <v>198</v>
      </c>
      <c r="K165" s="169">
        <v>57.204000000000001</v>
      </c>
      <c r="L165" s="249">
        <v>0</v>
      </c>
      <c r="M165" s="250"/>
      <c r="N165" s="243">
        <f t="shared" si="25"/>
        <v>0</v>
      </c>
      <c r="O165" s="243"/>
      <c r="P165" s="243"/>
      <c r="Q165" s="243"/>
      <c r="R165" s="36"/>
      <c r="T165" s="170" t="s">
        <v>21</v>
      </c>
      <c r="U165" s="43" t="s">
        <v>49</v>
      </c>
      <c r="V165" s="35"/>
      <c r="W165" s="171">
        <f t="shared" si="26"/>
        <v>0</v>
      </c>
      <c r="X165" s="171">
        <v>0</v>
      </c>
      <c r="Y165" s="171">
        <f t="shared" si="27"/>
        <v>0</v>
      </c>
      <c r="Z165" s="171">
        <v>0</v>
      </c>
      <c r="AA165" s="172">
        <f t="shared" si="28"/>
        <v>0</v>
      </c>
      <c r="AR165" s="18" t="s">
        <v>174</v>
      </c>
      <c r="AT165" s="18" t="s">
        <v>170</v>
      </c>
      <c r="AU165" s="18" t="s">
        <v>148</v>
      </c>
      <c r="AY165" s="18" t="s">
        <v>169</v>
      </c>
      <c r="BE165" s="109">
        <f t="shared" si="29"/>
        <v>0</v>
      </c>
      <c r="BF165" s="109">
        <f t="shared" si="30"/>
        <v>0</v>
      </c>
      <c r="BG165" s="109">
        <f t="shared" si="31"/>
        <v>0</v>
      </c>
      <c r="BH165" s="109">
        <f t="shared" si="32"/>
        <v>0</v>
      </c>
      <c r="BI165" s="109">
        <f t="shared" si="33"/>
        <v>0</v>
      </c>
      <c r="BJ165" s="18" t="s">
        <v>148</v>
      </c>
      <c r="BK165" s="109">
        <f t="shared" si="34"/>
        <v>0</v>
      </c>
      <c r="BL165" s="18" t="s">
        <v>174</v>
      </c>
      <c r="BM165" s="18" t="s">
        <v>380</v>
      </c>
    </row>
    <row r="166" spans="2:65" s="9" customFormat="1" ht="29.85" customHeight="1">
      <c r="B166" s="155"/>
      <c r="C166" s="156"/>
      <c r="D166" s="165" t="s">
        <v>140</v>
      </c>
      <c r="E166" s="165"/>
      <c r="F166" s="165"/>
      <c r="G166" s="165"/>
      <c r="H166" s="165"/>
      <c r="I166" s="165"/>
      <c r="J166" s="165"/>
      <c r="K166" s="165"/>
      <c r="L166" s="165"/>
      <c r="M166" s="165"/>
      <c r="N166" s="241">
        <f>BK166</f>
        <v>0</v>
      </c>
      <c r="O166" s="242"/>
      <c r="P166" s="242"/>
      <c r="Q166" s="242"/>
      <c r="R166" s="158"/>
      <c r="T166" s="159"/>
      <c r="U166" s="156"/>
      <c r="V166" s="156"/>
      <c r="W166" s="160">
        <f>W167</f>
        <v>0</v>
      </c>
      <c r="X166" s="156"/>
      <c r="Y166" s="160">
        <f>Y167</f>
        <v>0</v>
      </c>
      <c r="Z166" s="156"/>
      <c r="AA166" s="161">
        <f>AA167</f>
        <v>0</v>
      </c>
      <c r="AR166" s="162" t="s">
        <v>90</v>
      </c>
      <c r="AT166" s="163" t="s">
        <v>81</v>
      </c>
      <c r="AU166" s="163" t="s">
        <v>90</v>
      </c>
      <c r="AY166" s="162" t="s">
        <v>169</v>
      </c>
      <c r="BK166" s="164">
        <f>BK167</f>
        <v>0</v>
      </c>
    </row>
    <row r="167" spans="2:65" s="1" customFormat="1" ht="38.25" customHeight="1">
      <c r="B167" s="34"/>
      <c r="C167" s="166" t="s">
        <v>381</v>
      </c>
      <c r="D167" s="166" t="s">
        <v>170</v>
      </c>
      <c r="E167" s="167" t="s">
        <v>238</v>
      </c>
      <c r="F167" s="253" t="s">
        <v>239</v>
      </c>
      <c r="G167" s="253"/>
      <c r="H167" s="253"/>
      <c r="I167" s="253"/>
      <c r="J167" s="168" t="s">
        <v>198</v>
      </c>
      <c r="K167" s="169">
        <v>503.67899999999997</v>
      </c>
      <c r="L167" s="249">
        <v>0</v>
      </c>
      <c r="M167" s="250"/>
      <c r="N167" s="243">
        <f>ROUND(L167*K167,2)</f>
        <v>0</v>
      </c>
      <c r="O167" s="243"/>
      <c r="P167" s="243"/>
      <c r="Q167" s="243"/>
      <c r="R167" s="36"/>
      <c r="T167" s="170" t="s">
        <v>21</v>
      </c>
      <c r="U167" s="43" t="s">
        <v>49</v>
      </c>
      <c r="V167" s="35"/>
      <c r="W167" s="171">
        <f>V167*K167</f>
        <v>0</v>
      </c>
      <c r="X167" s="171">
        <v>0</v>
      </c>
      <c r="Y167" s="171">
        <f>X167*K167</f>
        <v>0</v>
      </c>
      <c r="Z167" s="171">
        <v>0</v>
      </c>
      <c r="AA167" s="172">
        <f>Z167*K167</f>
        <v>0</v>
      </c>
      <c r="AR167" s="18" t="s">
        <v>174</v>
      </c>
      <c r="AT167" s="18" t="s">
        <v>170</v>
      </c>
      <c r="AU167" s="18" t="s">
        <v>148</v>
      </c>
      <c r="AY167" s="18" t="s">
        <v>169</v>
      </c>
      <c r="BE167" s="109">
        <f>IF(U167="základná",N167,0)</f>
        <v>0</v>
      </c>
      <c r="BF167" s="109">
        <f>IF(U167="znížená",N167,0)</f>
        <v>0</v>
      </c>
      <c r="BG167" s="109">
        <f>IF(U167="zákl. prenesená",N167,0)</f>
        <v>0</v>
      </c>
      <c r="BH167" s="109">
        <f>IF(U167="zníž. prenesená",N167,0)</f>
        <v>0</v>
      </c>
      <c r="BI167" s="109">
        <f>IF(U167="nulová",N167,0)</f>
        <v>0</v>
      </c>
      <c r="BJ167" s="18" t="s">
        <v>148</v>
      </c>
      <c r="BK167" s="109">
        <f>ROUND(L167*K167,2)</f>
        <v>0</v>
      </c>
      <c r="BL167" s="18" t="s">
        <v>174</v>
      </c>
      <c r="BM167" s="18" t="s">
        <v>382</v>
      </c>
    </row>
    <row r="168" spans="2:65" s="9" customFormat="1" ht="37.35" customHeight="1">
      <c r="B168" s="155"/>
      <c r="C168" s="156"/>
      <c r="D168" s="157" t="s">
        <v>141</v>
      </c>
      <c r="E168" s="157"/>
      <c r="F168" s="157"/>
      <c r="G168" s="157"/>
      <c r="H168" s="157"/>
      <c r="I168" s="157"/>
      <c r="J168" s="157"/>
      <c r="K168" s="157"/>
      <c r="L168" s="157"/>
      <c r="M168" s="157"/>
      <c r="N168" s="247">
        <f>BK168</f>
        <v>0</v>
      </c>
      <c r="O168" s="248"/>
      <c r="P168" s="248"/>
      <c r="Q168" s="248"/>
      <c r="R168" s="158"/>
      <c r="T168" s="159"/>
      <c r="U168" s="156"/>
      <c r="V168" s="156"/>
      <c r="W168" s="160">
        <f>W169</f>
        <v>0</v>
      </c>
      <c r="X168" s="156"/>
      <c r="Y168" s="160">
        <f>Y169</f>
        <v>2.0291229199999998</v>
      </c>
      <c r="Z168" s="156"/>
      <c r="AA168" s="161">
        <f>AA169</f>
        <v>0</v>
      </c>
      <c r="AR168" s="162" t="s">
        <v>148</v>
      </c>
      <c r="AT168" s="163" t="s">
        <v>81</v>
      </c>
      <c r="AU168" s="163" t="s">
        <v>82</v>
      </c>
      <c r="AY168" s="162" t="s">
        <v>169</v>
      </c>
      <c r="BK168" s="164">
        <f>BK169</f>
        <v>0</v>
      </c>
    </row>
    <row r="169" spans="2:65" s="9" customFormat="1" ht="19.899999999999999" customHeight="1">
      <c r="B169" s="155"/>
      <c r="C169" s="156"/>
      <c r="D169" s="165" t="s">
        <v>143</v>
      </c>
      <c r="E169" s="165"/>
      <c r="F169" s="165"/>
      <c r="G169" s="165"/>
      <c r="H169" s="165"/>
      <c r="I169" s="165"/>
      <c r="J169" s="165"/>
      <c r="K169" s="165"/>
      <c r="L169" s="165"/>
      <c r="M169" s="165"/>
      <c r="N169" s="245">
        <f>BK169</f>
        <v>0</v>
      </c>
      <c r="O169" s="246"/>
      <c r="P169" s="246"/>
      <c r="Q169" s="246"/>
      <c r="R169" s="158"/>
      <c r="T169" s="159"/>
      <c r="U169" s="156"/>
      <c r="V169" s="156"/>
      <c r="W169" s="160">
        <f>SUM(W170:W172)</f>
        <v>0</v>
      </c>
      <c r="X169" s="156"/>
      <c r="Y169" s="160">
        <f>SUM(Y170:Y172)</f>
        <v>2.0291229199999998</v>
      </c>
      <c r="Z169" s="156"/>
      <c r="AA169" s="161">
        <f>SUM(AA170:AA172)</f>
        <v>0</v>
      </c>
      <c r="AR169" s="162" t="s">
        <v>148</v>
      </c>
      <c r="AT169" s="163" t="s">
        <v>81</v>
      </c>
      <c r="AU169" s="163" t="s">
        <v>90</v>
      </c>
      <c r="AY169" s="162" t="s">
        <v>169</v>
      </c>
      <c r="BK169" s="164">
        <f>SUM(BK170:BK172)</f>
        <v>0</v>
      </c>
    </row>
    <row r="170" spans="2:65" s="1" customFormat="1" ht="38.25" customHeight="1">
      <c r="B170" s="34"/>
      <c r="C170" s="166" t="s">
        <v>383</v>
      </c>
      <c r="D170" s="166" t="s">
        <v>170</v>
      </c>
      <c r="E170" s="167" t="s">
        <v>266</v>
      </c>
      <c r="F170" s="253" t="s">
        <v>267</v>
      </c>
      <c r="G170" s="253"/>
      <c r="H170" s="253"/>
      <c r="I170" s="253"/>
      <c r="J170" s="168" t="s">
        <v>203</v>
      </c>
      <c r="K170" s="169">
        <v>45.991</v>
      </c>
      <c r="L170" s="249">
        <v>0</v>
      </c>
      <c r="M170" s="250"/>
      <c r="N170" s="243">
        <f>ROUND(L170*K170,2)</f>
        <v>0</v>
      </c>
      <c r="O170" s="243"/>
      <c r="P170" s="243"/>
      <c r="Q170" s="243"/>
      <c r="R170" s="36"/>
      <c r="T170" s="170" t="s">
        <v>21</v>
      </c>
      <c r="U170" s="43" t="s">
        <v>49</v>
      </c>
      <c r="V170" s="35"/>
      <c r="W170" s="171">
        <f>V170*K170</f>
        <v>0</v>
      </c>
      <c r="X170" s="171">
        <v>3.8019999999999998E-2</v>
      </c>
      <c r="Y170" s="171">
        <f>X170*K170</f>
        <v>1.7485778199999999</v>
      </c>
      <c r="Z170" s="171">
        <v>0</v>
      </c>
      <c r="AA170" s="172">
        <f>Z170*K170</f>
        <v>0</v>
      </c>
      <c r="AR170" s="18" t="s">
        <v>233</v>
      </c>
      <c r="AT170" s="18" t="s">
        <v>170</v>
      </c>
      <c r="AU170" s="18" t="s">
        <v>148</v>
      </c>
      <c r="AY170" s="18" t="s">
        <v>169</v>
      </c>
      <c r="BE170" s="109">
        <f>IF(U170="základná",N170,0)</f>
        <v>0</v>
      </c>
      <c r="BF170" s="109">
        <f>IF(U170="znížená",N170,0)</f>
        <v>0</v>
      </c>
      <c r="BG170" s="109">
        <f>IF(U170="zákl. prenesená",N170,0)</f>
        <v>0</v>
      </c>
      <c r="BH170" s="109">
        <f>IF(U170="zníž. prenesená",N170,0)</f>
        <v>0</v>
      </c>
      <c r="BI170" s="109">
        <f>IF(U170="nulová",N170,0)</f>
        <v>0</v>
      </c>
      <c r="BJ170" s="18" t="s">
        <v>148</v>
      </c>
      <c r="BK170" s="109">
        <f>ROUND(L170*K170,2)</f>
        <v>0</v>
      </c>
      <c r="BL170" s="18" t="s">
        <v>233</v>
      </c>
      <c r="BM170" s="18" t="s">
        <v>384</v>
      </c>
    </row>
    <row r="171" spans="2:65" s="1" customFormat="1" ht="25.5" customHeight="1">
      <c r="B171" s="34"/>
      <c r="C171" s="173" t="s">
        <v>385</v>
      </c>
      <c r="D171" s="173" t="s">
        <v>195</v>
      </c>
      <c r="E171" s="174" t="s">
        <v>270</v>
      </c>
      <c r="F171" s="254" t="s">
        <v>386</v>
      </c>
      <c r="G171" s="254"/>
      <c r="H171" s="254"/>
      <c r="I171" s="254"/>
      <c r="J171" s="175" t="s">
        <v>203</v>
      </c>
      <c r="K171" s="176">
        <v>45.991</v>
      </c>
      <c r="L171" s="251">
        <v>0</v>
      </c>
      <c r="M171" s="252"/>
      <c r="N171" s="244">
        <f>ROUND(L171*K171,2)</f>
        <v>0</v>
      </c>
      <c r="O171" s="243"/>
      <c r="P171" s="243"/>
      <c r="Q171" s="243"/>
      <c r="R171" s="36"/>
      <c r="T171" s="170" t="s">
        <v>21</v>
      </c>
      <c r="U171" s="43" t="s">
        <v>49</v>
      </c>
      <c r="V171" s="35"/>
      <c r="W171" s="171">
        <f>V171*K171</f>
        <v>0</v>
      </c>
      <c r="X171" s="171">
        <v>6.1000000000000004E-3</v>
      </c>
      <c r="Y171" s="171">
        <f>X171*K171</f>
        <v>0.28054509999999999</v>
      </c>
      <c r="Z171" s="171">
        <v>0</v>
      </c>
      <c r="AA171" s="172">
        <f>Z171*K171</f>
        <v>0</v>
      </c>
      <c r="AR171" s="18" t="s">
        <v>248</v>
      </c>
      <c r="AT171" s="18" t="s">
        <v>195</v>
      </c>
      <c r="AU171" s="18" t="s">
        <v>148</v>
      </c>
      <c r="AY171" s="18" t="s">
        <v>169</v>
      </c>
      <c r="BE171" s="109">
        <f>IF(U171="základná",N171,0)</f>
        <v>0</v>
      </c>
      <c r="BF171" s="109">
        <f>IF(U171="znížená",N171,0)</f>
        <v>0</v>
      </c>
      <c r="BG171" s="109">
        <f>IF(U171="zákl. prenesená",N171,0)</f>
        <v>0</v>
      </c>
      <c r="BH171" s="109">
        <f>IF(U171="zníž. prenesená",N171,0)</f>
        <v>0</v>
      </c>
      <c r="BI171" s="109">
        <f>IF(U171="nulová",N171,0)</f>
        <v>0</v>
      </c>
      <c r="BJ171" s="18" t="s">
        <v>148</v>
      </c>
      <c r="BK171" s="109">
        <f>ROUND(L171*K171,2)</f>
        <v>0</v>
      </c>
      <c r="BL171" s="18" t="s">
        <v>233</v>
      </c>
      <c r="BM171" s="18" t="s">
        <v>387</v>
      </c>
    </row>
    <row r="172" spans="2:65" s="1" customFormat="1" ht="25.5" customHeight="1">
      <c r="B172" s="34"/>
      <c r="C172" s="166" t="s">
        <v>388</v>
      </c>
      <c r="D172" s="166" t="s">
        <v>170</v>
      </c>
      <c r="E172" s="167" t="s">
        <v>274</v>
      </c>
      <c r="F172" s="253" t="s">
        <v>275</v>
      </c>
      <c r="G172" s="253"/>
      <c r="H172" s="253"/>
      <c r="I172" s="253"/>
      <c r="J172" s="168" t="s">
        <v>198</v>
      </c>
      <c r="K172" s="169">
        <v>2.0289999999999999</v>
      </c>
      <c r="L172" s="249">
        <v>0</v>
      </c>
      <c r="M172" s="250"/>
      <c r="N172" s="243">
        <f>ROUND(L172*K172,2)</f>
        <v>0</v>
      </c>
      <c r="O172" s="243"/>
      <c r="P172" s="243"/>
      <c r="Q172" s="243"/>
      <c r="R172" s="36"/>
      <c r="T172" s="170" t="s">
        <v>21</v>
      </c>
      <c r="U172" s="43" t="s">
        <v>49</v>
      </c>
      <c r="V172" s="35"/>
      <c r="W172" s="171">
        <f>V172*K172</f>
        <v>0</v>
      </c>
      <c r="X172" s="171">
        <v>0</v>
      </c>
      <c r="Y172" s="171">
        <f>X172*K172</f>
        <v>0</v>
      </c>
      <c r="Z172" s="171">
        <v>0</v>
      </c>
      <c r="AA172" s="172">
        <f>Z172*K172</f>
        <v>0</v>
      </c>
      <c r="AR172" s="18" t="s">
        <v>233</v>
      </c>
      <c r="AT172" s="18" t="s">
        <v>170</v>
      </c>
      <c r="AU172" s="18" t="s">
        <v>148</v>
      </c>
      <c r="AY172" s="18" t="s">
        <v>169</v>
      </c>
      <c r="BE172" s="109">
        <f>IF(U172="základná",N172,0)</f>
        <v>0</v>
      </c>
      <c r="BF172" s="109">
        <f>IF(U172="znížená",N172,0)</f>
        <v>0</v>
      </c>
      <c r="BG172" s="109">
        <f>IF(U172="zákl. prenesená",N172,0)</f>
        <v>0</v>
      </c>
      <c r="BH172" s="109">
        <f>IF(U172="zníž. prenesená",N172,0)</f>
        <v>0</v>
      </c>
      <c r="BI172" s="109">
        <f>IF(U172="nulová",N172,0)</f>
        <v>0</v>
      </c>
      <c r="BJ172" s="18" t="s">
        <v>148</v>
      </c>
      <c r="BK172" s="109">
        <f>ROUND(L172*K172,2)</f>
        <v>0</v>
      </c>
      <c r="BL172" s="18" t="s">
        <v>233</v>
      </c>
      <c r="BM172" s="18" t="s">
        <v>389</v>
      </c>
    </row>
    <row r="173" spans="2:65" s="1" customFormat="1" ht="49.9" customHeight="1">
      <c r="B173" s="34"/>
      <c r="C173" s="35"/>
      <c r="D173" s="157" t="s">
        <v>277</v>
      </c>
      <c r="E173" s="35"/>
      <c r="F173" s="35"/>
      <c r="G173" s="35"/>
      <c r="H173" s="35"/>
      <c r="I173" s="35"/>
      <c r="J173" s="35"/>
      <c r="K173" s="35"/>
      <c r="L173" s="35"/>
      <c r="M173" s="35"/>
      <c r="N173" s="268">
        <f t="shared" ref="N173:N178" si="35">BK173</f>
        <v>0</v>
      </c>
      <c r="O173" s="269"/>
      <c r="P173" s="269"/>
      <c r="Q173" s="269"/>
      <c r="R173" s="36"/>
      <c r="T173" s="142"/>
      <c r="U173" s="35"/>
      <c r="V173" s="35"/>
      <c r="W173" s="35"/>
      <c r="X173" s="35"/>
      <c r="Y173" s="35"/>
      <c r="Z173" s="35"/>
      <c r="AA173" s="77"/>
      <c r="AT173" s="18" t="s">
        <v>81</v>
      </c>
      <c r="AU173" s="18" t="s">
        <v>82</v>
      </c>
      <c r="AY173" s="18" t="s">
        <v>278</v>
      </c>
      <c r="BK173" s="109">
        <f>SUM(BK174:BK178)</f>
        <v>0</v>
      </c>
    </row>
    <row r="174" spans="2:65" s="1" customFormat="1" ht="22.35" customHeight="1">
      <c r="B174" s="34"/>
      <c r="C174" s="177" t="s">
        <v>21</v>
      </c>
      <c r="D174" s="177" t="s">
        <v>170</v>
      </c>
      <c r="E174" s="178" t="s">
        <v>21</v>
      </c>
      <c r="F174" s="255" t="s">
        <v>21</v>
      </c>
      <c r="G174" s="255"/>
      <c r="H174" s="255"/>
      <c r="I174" s="255"/>
      <c r="J174" s="179" t="s">
        <v>21</v>
      </c>
      <c r="K174" s="180"/>
      <c r="L174" s="249"/>
      <c r="M174" s="243"/>
      <c r="N174" s="243">
        <f t="shared" si="35"/>
        <v>0</v>
      </c>
      <c r="O174" s="243"/>
      <c r="P174" s="243"/>
      <c r="Q174" s="243"/>
      <c r="R174" s="36"/>
      <c r="T174" s="170" t="s">
        <v>21</v>
      </c>
      <c r="U174" s="181" t="s">
        <v>49</v>
      </c>
      <c r="V174" s="35"/>
      <c r="W174" s="35"/>
      <c r="X174" s="35"/>
      <c r="Y174" s="35"/>
      <c r="Z174" s="35"/>
      <c r="AA174" s="77"/>
      <c r="AT174" s="18" t="s">
        <v>278</v>
      </c>
      <c r="AU174" s="18" t="s">
        <v>90</v>
      </c>
      <c r="AY174" s="18" t="s">
        <v>278</v>
      </c>
      <c r="BE174" s="109">
        <f>IF(U174="základná",N174,0)</f>
        <v>0</v>
      </c>
      <c r="BF174" s="109">
        <f>IF(U174="znížená",N174,0)</f>
        <v>0</v>
      </c>
      <c r="BG174" s="109">
        <f>IF(U174="zákl. prenesená",N174,0)</f>
        <v>0</v>
      </c>
      <c r="BH174" s="109">
        <f>IF(U174="zníž. prenesená",N174,0)</f>
        <v>0</v>
      </c>
      <c r="BI174" s="109">
        <f>IF(U174="nulová",N174,0)</f>
        <v>0</v>
      </c>
      <c r="BJ174" s="18" t="s">
        <v>148</v>
      </c>
      <c r="BK174" s="109">
        <f>L174*K174</f>
        <v>0</v>
      </c>
    </row>
    <row r="175" spans="2:65" s="1" customFormat="1" ht="22.35" customHeight="1">
      <c r="B175" s="34"/>
      <c r="C175" s="177" t="s">
        <v>21</v>
      </c>
      <c r="D175" s="177" t="s">
        <v>170</v>
      </c>
      <c r="E175" s="178" t="s">
        <v>21</v>
      </c>
      <c r="F175" s="255" t="s">
        <v>21</v>
      </c>
      <c r="G175" s="255"/>
      <c r="H175" s="255"/>
      <c r="I175" s="255"/>
      <c r="J175" s="179" t="s">
        <v>21</v>
      </c>
      <c r="K175" s="180"/>
      <c r="L175" s="249"/>
      <c r="M175" s="243"/>
      <c r="N175" s="243">
        <f t="shared" si="35"/>
        <v>0</v>
      </c>
      <c r="O175" s="243"/>
      <c r="P175" s="243"/>
      <c r="Q175" s="243"/>
      <c r="R175" s="36"/>
      <c r="T175" s="170" t="s">
        <v>21</v>
      </c>
      <c r="U175" s="181" t="s">
        <v>49</v>
      </c>
      <c r="V175" s="35"/>
      <c r="W175" s="35"/>
      <c r="X175" s="35"/>
      <c r="Y175" s="35"/>
      <c r="Z175" s="35"/>
      <c r="AA175" s="77"/>
      <c r="AT175" s="18" t="s">
        <v>278</v>
      </c>
      <c r="AU175" s="18" t="s">
        <v>90</v>
      </c>
      <c r="AY175" s="18" t="s">
        <v>278</v>
      </c>
      <c r="BE175" s="109">
        <f>IF(U175="základná",N175,0)</f>
        <v>0</v>
      </c>
      <c r="BF175" s="109">
        <f>IF(U175="znížená",N175,0)</f>
        <v>0</v>
      </c>
      <c r="BG175" s="109">
        <f>IF(U175="zákl. prenesená",N175,0)</f>
        <v>0</v>
      </c>
      <c r="BH175" s="109">
        <f>IF(U175="zníž. prenesená",N175,0)</f>
        <v>0</v>
      </c>
      <c r="BI175" s="109">
        <f>IF(U175="nulová",N175,0)</f>
        <v>0</v>
      </c>
      <c r="BJ175" s="18" t="s">
        <v>148</v>
      </c>
      <c r="BK175" s="109">
        <f>L175*K175</f>
        <v>0</v>
      </c>
    </row>
    <row r="176" spans="2:65" s="1" customFormat="1" ht="22.35" customHeight="1">
      <c r="B176" s="34"/>
      <c r="C176" s="177" t="s">
        <v>21</v>
      </c>
      <c r="D176" s="177" t="s">
        <v>170</v>
      </c>
      <c r="E176" s="178" t="s">
        <v>21</v>
      </c>
      <c r="F176" s="255" t="s">
        <v>21</v>
      </c>
      <c r="G176" s="255"/>
      <c r="H176" s="255"/>
      <c r="I176" s="255"/>
      <c r="J176" s="179" t="s">
        <v>21</v>
      </c>
      <c r="K176" s="180"/>
      <c r="L176" s="249"/>
      <c r="M176" s="243"/>
      <c r="N176" s="243">
        <f t="shared" si="35"/>
        <v>0</v>
      </c>
      <c r="O176" s="243"/>
      <c r="P176" s="243"/>
      <c r="Q176" s="243"/>
      <c r="R176" s="36"/>
      <c r="T176" s="170" t="s">
        <v>21</v>
      </c>
      <c r="U176" s="181" t="s">
        <v>49</v>
      </c>
      <c r="V176" s="35"/>
      <c r="W176" s="35"/>
      <c r="X176" s="35"/>
      <c r="Y176" s="35"/>
      <c r="Z176" s="35"/>
      <c r="AA176" s="77"/>
      <c r="AT176" s="18" t="s">
        <v>278</v>
      </c>
      <c r="AU176" s="18" t="s">
        <v>90</v>
      </c>
      <c r="AY176" s="18" t="s">
        <v>278</v>
      </c>
      <c r="BE176" s="109">
        <f>IF(U176="základná",N176,0)</f>
        <v>0</v>
      </c>
      <c r="BF176" s="109">
        <f>IF(U176="znížená",N176,0)</f>
        <v>0</v>
      </c>
      <c r="BG176" s="109">
        <f>IF(U176="zákl. prenesená",N176,0)</f>
        <v>0</v>
      </c>
      <c r="BH176" s="109">
        <f>IF(U176="zníž. prenesená",N176,0)</f>
        <v>0</v>
      </c>
      <c r="BI176" s="109">
        <f>IF(U176="nulová",N176,0)</f>
        <v>0</v>
      </c>
      <c r="BJ176" s="18" t="s">
        <v>148</v>
      </c>
      <c r="BK176" s="109">
        <f>L176*K176</f>
        <v>0</v>
      </c>
    </row>
    <row r="177" spans="2:63" s="1" customFormat="1" ht="22.35" customHeight="1">
      <c r="B177" s="34"/>
      <c r="C177" s="177" t="s">
        <v>21</v>
      </c>
      <c r="D177" s="177" t="s">
        <v>170</v>
      </c>
      <c r="E177" s="178" t="s">
        <v>21</v>
      </c>
      <c r="F177" s="255" t="s">
        <v>21</v>
      </c>
      <c r="G177" s="255"/>
      <c r="H177" s="255"/>
      <c r="I177" s="255"/>
      <c r="J177" s="179" t="s">
        <v>21</v>
      </c>
      <c r="K177" s="180"/>
      <c r="L177" s="249"/>
      <c r="M177" s="243"/>
      <c r="N177" s="243">
        <f t="shared" si="35"/>
        <v>0</v>
      </c>
      <c r="O177" s="243"/>
      <c r="P177" s="243"/>
      <c r="Q177" s="243"/>
      <c r="R177" s="36"/>
      <c r="T177" s="170" t="s">
        <v>21</v>
      </c>
      <c r="U177" s="181" t="s">
        <v>49</v>
      </c>
      <c r="V177" s="35"/>
      <c r="W177" s="35"/>
      <c r="X177" s="35"/>
      <c r="Y177" s="35"/>
      <c r="Z177" s="35"/>
      <c r="AA177" s="77"/>
      <c r="AT177" s="18" t="s">
        <v>278</v>
      </c>
      <c r="AU177" s="18" t="s">
        <v>90</v>
      </c>
      <c r="AY177" s="18" t="s">
        <v>278</v>
      </c>
      <c r="BE177" s="109">
        <f>IF(U177="základná",N177,0)</f>
        <v>0</v>
      </c>
      <c r="BF177" s="109">
        <f>IF(U177="znížená",N177,0)</f>
        <v>0</v>
      </c>
      <c r="BG177" s="109">
        <f>IF(U177="zákl. prenesená",N177,0)</f>
        <v>0</v>
      </c>
      <c r="BH177" s="109">
        <f>IF(U177="zníž. prenesená",N177,0)</f>
        <v>0</v>
      </c>
      <c r="BI177" s="109">
        <f>IF(U177="nulová",N177,0)</f>
        <v>0</v>
      </c>
      <c r="BJ177" s="18" t="s">
        <v>148</v>
      </c>
      <c r="BK177" s="109">
        <f>L177*K177</f>
        <v>0</v>
      </c>
    </row>
    <row r="178" spans="2:63" s="1" customFormat="1" ht="22.35" customHeight="1">
      <c r="B178" s="34"/>
      <c r="C178" s="177" t="s">
        <v>21</v>
      </c>
      <c r="D178" s="177" t="s">
        <v>170</v>
      </c>
      <c r="E178" s="178" t="s">
        <v>21</v>
      </c>
      <c r="F178" s="255" t="s">
        <v>21</v>
      </c>
      <c r="G178" s="255"/>
      <c r="H178" s="255"/>
      <c r="I178" s="255"/>
      <c r="J178" s="179" t="s">
        <v>21</v>
      </c>
      <c r="K178" s="180"/>
      <c r="L178" s="249"/>
      <c r="M178" s="243"/>
      <c r="N178" s="243">
        <f t="shared" si="35"/>
        <v>0</v>
      </c>
      <c r="O178" s="243"/>
      <c r="P178" s="243"/>
      <c r="Q178" s="243"/>
      <c r="R178" s="36"/>
      <c r="T178" s="170" t="s">
        <v>21</v>
      </c>
      <c r="U178" s="181" t="s">
        <v>49</v>
      </c>
      <c r="V178" s="55"/>
      <c r="W178" s="55"/>
      <c r="X178" s="55"/>
      <c r="Y178" s="55"/>
      <c r="Z178" s="55"/>
      <c r="AA178" s="57"/>
      <c r="AT178" s="18" t="s">
        <v>278</v>
      </c>
      <c r="AU178" s="18" t="s">
        <v>90</v>
      </c>
      <c r="AY178" s="18" t="s">
        <v>278</v>
      </c>
      <c r="BE178" s="109">
        <f>IF(U178="základná",N178,0)</f>
        <v>0</v>
      </c>
      <c r="BF178" s="109">
        <f>IF(U178="znížená",N178,0)</f>
        <v>0</v>
      </c>
      <c r="BG178" s="109">
        <f>IF(U178="zákl. prenesená",N178,0)</f>
        <v>0</v>
      </c>
      <c r="BH178" s="109">
        <f>IF(U178="zníž. prenesená",N178,0)</f>
        <v>0</v>
      </c>
      <c r="BI178" s="109">
        <f>IF(U178="nulová",N178,0)</f>
        <v>0</v>
      </c>
      <c r="BJ178" s="18" t="s">
        <v>148</v>
      </c>
      <c r="BK178" s="109">
        <f>L178*K178</f>
        <v>0</v>
      </c>
    </row>
    <row r="179" spans="2:63" s="1" customFormat="1" ht="6.95" customHeight="1">
      <c r="B179" s="58"/>
      <c r="C179" s="59"/>
      <c r="D179" s="59"/>
      <c r="E179" s="59"/>
      <c r="F179" s="59"/>
      <c r="G179" s="59"/>
      <c r="H179" s="59"/>
      <c r="I179" s="59"/>
      <c r="J179" s="59"/>
      <c r="K179" s="59"/>
      <c r="L179" s="59"/>
      <c r="M179" s="59"/>
      <c r="N179" s="59"/>
      <c r="O179" s="59"/>
      <c r="P179" s="59"/>
      <c r="Q179" s="59"/>
      <c r="R179" s="60"/>
    </row>
  </sheetData>
  <sheetProtection algorithmName="SHA-512" hashValue="/uIamkzVRsx8L15Gyx8M0wJUeCBCmSnqhY9ecsItT2Lx8d31mk/pxeN/jjMLUAAMGRHiaElQrIIp/TA79fFLkg==" saltValue="tenvEGVzXCLhYIXqAgH1lefr041YLFEidk4xC6u3fXE4uqFMkh8SLopA4sqXi6z7eAih9Iwf7qvjXPbIh4tf5w==" spinCount="10" sheet="1" objects="1" scenarios="1" formatColumns="0" formatRows="0"/>
  <mergeCells count="216">
    <mergeCell ref="N176:Q176"/>
    <mergeCell ref="N174:Q174"/>
    <mergeCell ref="N175:Q175"/>
    <mergeCell ref="N177:Q177"/>
    <mergeCell ref="N178:Q178"/>
    <mergeCell ref="M120:Q120"/>
    <mergeCell ref="N105:Q105"/>
    <mergeCell ref="L107:Q107"/>
    <mergeCell ref="M118:P118"/>
    <mergeCell ref="M121:Q121"/>
    <mergeCell ref="L163:M163"/>
    <mergeCell ref="L164:M164"/>
    <mergeCell ref="L165:M165"/>
    <mergeCell ref="L167:M167"/>
    <mergeCell ref="L170:M170"/>
    <mergeCell ref="L171:M171"/>
    <mergeCell ref="L172:M172"/>
    <mergeCell ref="L174:M174"/>
    <mergeCell ref="L175:M175"/>
    <mergeCell ref="L176:M176"/>
    <mergeCell ref="L177:M177"/>
    <mergeCell ref="L178:M178"/>
    <mergeCell ref="N154:Q154"/>
    <mergeCell ref="N153:Q153"/>
    <mergeCell ref="F172:I172"/>
    <mergeCell ref="F174:I174"/>
    <mergeCell ref="F175:I175"/>
    <mergeCell ref="N93:Q93"/>
    <mergeCell ref="N96:Q96"/>
    <mergeCell ref="N94:Q94"/>
    <mergeCell ref="N95:Q95"/>
    <mergeCell ref="N97:Q97"/>
    <mergeCell ref="N99:Q99"/>
    <mergeCell ref="F161:I161"/>
    <mergeCell ref="F160:I160"/>
    <mergeCell ref="F162:I162"/>
    <mergeCell ref="L162:M162"/>
    <mergeCell ref="F127:I127"/>
    <mergeCell ref="L127:M127"/>
    <mergeCell ref="N127:Q127"/>
    <mergeCell ref="N128:Q128"/>
    <mergeCell ref="N129:Q129"/>
    <mergeCell ref="N130:Q130"/>
    <mergeCell ref="N131:Q131"/>
    <mergeCell ref="N132:Q132"/>
    <mergeCell ref="N133:Q133"/>
    <mergeCell ref="N134:Q134"/>
    <mergeCell ref="N135:Q135"/>
    <mergeCell ref="N126:Q126"/>
    <mergeCell ref="L161:M161"/>
    <mergeCell ref="L160:M160"/>
    <mergeCell ref="F163:I163"/>
    <mergeCell ref="F164:I164"/>
    <mergeCell ref="F165:I165"/>
    <mergeCell ref="F167:I167"/>
    <mergeCell ref="F170:I170"/>
    <mergeCell ref="F171:I171"/>
    <mergeCell ref="N136:Q136"/>
    <mergeCell ref="N137:Q137"/>
    <mergeCell ref="F128:I128"/>
    <mergeCell ref="F135:I135"/>
    <mergeCell ref="F136:I136"/>
    <mergeCell ref="F137:I137"/>
    <mergeCell ref="F176:I176"/>
    <mergeCell ref="F177:I177"/>
    <mergeCell ref="F178:I178"/>
    <mergeCell ref="D100:H100"/>
    <mergeCell ref="N100:Q100"/>
    <mergeCell ref="D101:H101"/>
    <mergeCell ref="N101:Q101"/>
    <mergeCell ref="D102:H102"/>
    <mergeCell ref="N102:Q102"/>
    <mergeCell ref="D103:H103"/>
    <mergeCell ref="N103:Q103"/>
    <mergeCell ref="D104:H104"/>
    <mergeCell ref="N104:Q104"/>
    <mergeCell ref="C113:Q113"/>
    <mergeCell ref="F115:P115"/>
    <mergeCell ref="F116:P116"/>
    <mergeCell ref="F123:I123"/>
    <mergeCell ref="L123:M123"/>
    <mergeCell ref="N123:Q123"/>
    <mergeCell ref="N124:Q124"/>
    <mergeCell ref="N125:Q125"/>
    <mergeCell ref="F138:I138"/>
    <mergeCell ref="F139:I139"/>
    <mergeCell ref="F140:I140"/>
    <mergeCell ref="F141:I141"/>
    <mergeCell ref="L128:M128"/>
    <mergeCell ref="L134:M134"/>
    <mergeCell ref="L129:M129"/>
    <mergeCell ref="L130:M130"/>
    <mergeCell ref="L131:M131"/>
    <mergeCell ref="L132:M132"/>
    <mergeCell ref="L133:M133"/>
    <mergeCell ref="L135:M135"/>
    <mergeCell ref="L136:M136"/>
    <mergeCell ref="L137:M137"/>
    <mergeCell ref="L138:M138"/>
    <mergeCell ref="L139:M139"/>
    <mergeCell ref="L140:M140"/>
    <mergeCell ref="L141:M141"/>
    <mergeCell ref="F132:I132"/>
    <mergeCell ref="F131:I131"/>
    <mergeCell ref="F129:I129"/>
    <mergeCell ref="F130:I130"/>
    <mergeCell ref="F133:I133"/>
    <mergeCell ref="F134:I134"/>
    <mergeCell ref="N155:Q155"/>
    <mergeCell ref="F143:I143"/>
    <mergeCell ref="F145:I145"/>
    <mergeCell ref="F144:I144"/>
    <mergeCell ref="F146:I146"/>
    <mergeCell ref="F148:I148"/>
    <mergeCell ref="F149:I149"/>
    <mergeCell ref="F150:I150"/>
    <mergeCell ref="F151:I151"/>
    <mergeCell ref="F152:I152"/>
    <mergeCell ref="F153:I153"/>
    <mergeCell ref="F154:I154"/>
    <mergeCell ref="F156:I156"/>
    <mergeCell ref="F157:I157"/>
    <mergeCell ref="F158:I158"/>
    <mergeCell ref="F159:I159"/>
    <mergeCell ref="L143:M143"/>
    <mergeCell ref="L145:M145"/>
    <mergeCell ref="L144:M144"/>
    <mergeCell ref="L146:M146"/>
    <mergeCell ref="L148:M148"/>
    <mergeCell ref="L149:M149"/>
    <mergeCell ref="L150:M150"/>
    <mergeCell ref="L151:M151"/>
    <mergeCell ref="L152:M152"/>
    <mergeCell ref="L153:M153"/>
    <mergeCell ref="L154:M154"/>
    <mergeCell ref="L156:M156"/>
    <mergeCell ref="L157:M157"/>
    <mergeCell ref="L158:M158"/>
    <mergeCell ref="L159:M159"/>
    <mergeCell ref="N172:Q172"/>
    <mergeCell ref="N170:Q170"/>
    <mergeCell ref="N171:Q171"/>
    <mergeCell ref="N169:Q169"/>
    <mergeCell ref="N173:Q173"/>
    <mergeCell ref="N138:Q138"/>
    <mergeCell ref="N141:Q141"/>
    <mergeCell ref="N139:Q139"/>
    <mergeCell ref="N140:Q140"/>
    <mergeCell ref="N143:Q143"/>
    <mergeCell ref="N144:Q144"/>
    <mergeCell ref="N145:Q145"/>
    <mergeCell ref="N146:Q146"/>
    <mergeCell ref="N148:Q148"/>
    <mergeCell ref="N149:Q149"/>
    <mergeCell ref="N150:Q150"/>
    <mergeCell ref="N151:Q151"/>
    <mergeCell ref="N152:Q152"/>
    <mergeCell ref="N142:Q142"/>
    <mergeCell ref="N147:Q147"/>
    <mergeCell ref="N156:Q156"/>
    <mergeCell ref="N157:Q157"/>
    <mergeCell ref="N158:Q158"/>
    <mergeCell ref="N159:Q159"/>
    <mergeCell ref="N160:Q160"/>
    <mergeCell ref="N161:Q161"/>
    <mergeCell ref="N162:Q162"/>
    <mergeCell ref="N163:Q163"/>
    <mergeCell ref="N164:Q164"/>
    <mergeCell ref="N165:Q165"/>
    <mergeCell ref="N167:Q167"/>
    <mergeCell ref="N166:Q166"/>
    <mergeCell ref="N168:Q168"/>
    <mergeCell ref="E24:L24"/>
    <mergeCell ref="S2:AC2"/>
    <mergeCell ref="M27:P27"/>
    <mergeCell ref="M28:P28"/>
    <mergeCell ref="M30:P30"/>
    <mergeCell ref="H32:J32"/>
    <mergeCell ref="M32:P32"/>
    <mergeCell ref="H33:J33"/>
    <mergeCell ref="M33:P33"/>
    <mergeCell ref="N91:Q91"/>
    <mergeCell ref="H34:J34"/>
    <mergeCell ref="M34:P34"/>
    <mergeCell ref="H35:J35"/>
    <mergeCell ref="M35:P35"/>
    <mergeCell ref="H36:J36"/>
    <mergeCell ref="M36:P36"/>
    <mergeCell ref="L38:P38"/>
    <mergeCell ref="C76:Q76"/>
    <mergeCell ref="F79:P79"/>
    <mergeCell ref="F78:P78"/>
    <mergeCell ref="N92:Q92"/>
    <mergeCell ref="H1:K1"/>
    <mergeCell ref="C2:Q2"/>
    <mergeCell ref="C4:Q4"/>
    <mergeCell ref="F6:P6"/>
    <mergeCell ref="F7:P7"/>
    <mergeCell ref="O9:P9"/>
    <mergeCell ref="O11:P11"/>
    <mergeCell ref="O12:P12"/>
    <mergeCell ref="O14:P14"/>
    <mergeCell ref="E15:L15"/>
    <mergeCell ref="O15:P15"/>
    <mergeCell ref="O17:P17"/>
    <mergeCell ref="O18:P18"/>
    <mergeCell ref="O20:P20"/>
    <mergeCell ref="O21:P21"/>
    <mergeCell ref="M81:P81"/>
    <mergeCell ref="M83:Q83"/>
    <mergeCell ref="M84:Q84"/>
    <mergeCell ref="C86:G86"/>
    <mergeCell ref="N86:Q86"/>
    <mergeCell ref="N88:Q88"/>
    <mergeCell ref="N89:Q89"/>
    <mergeCell ref="N90:Q90"/>
  </mergeCells>
  <dataValidations count="2">
    <dataValidation type="list" allowBlank="1" showInputMessage="1" showErrorMessage="1" error="Povolené sú hodnoty K, M." sqref="D174:D179">
      <formula1>"K, M"</formula1>
    </dataValidation>
    <dataValidation type="list" allowBlank="1" showInputMessage="1" showErrorMessage="1" error="Povolené sú hodnoty základná, znížená, nulová." sqref="U174:U179">
      <formula1>"základná, znížená, nulová"</formula1>
    </dataValidation>
  </dataValidations>
  <hyperlinks>
    <hyperlink ref="F1:G1" location="C2" display="1) Krycí list rozpočtu"/>
    <hyperlink ref="H1:K1" location="C86" display="2) Rekapitulácia rozpočtu"/>
    <hyperlink ref="L1" location="C123" display="3) Rozpočet"/>
    <hyperlink ref="S1:T1" location="'Rekapitulácia stavby'!C2" display="Rekapitulácia stavby"/>
  </hyperlinks>
  <pageMargins left="0.58333330000000005" right="0.58333330000000005" top="0.5" bottom="0.46666669999999999" header="0" footer="0"/>
  <pageSetup paperSize="9" fitToHeight="100"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41"/>
  <sheetViews>
    <sheetView showGridLines="0" zoomScale="140" zoomScaleNormal="140" workbookViewId="0">
      <pane ySplit="1" topLeftCell="A127" activePane="bottomLeft" state="frozen"/>
      <selection pane="bottomLeft" activeCell="K128" sqref="K128"/>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8"/>
      <c r="B1" s="11"/>
      <c r="C1" s="11"/>
      <c r="D1" s="12" t="s">
        <v>1</v>
      </c>
      <c r="E1" s="11"/>
      <c r="F1" s="13" t="s">
        <v>122</v>
      </c>
      <c r="G1" s="13"/>
      <c r="H1" s="236" t="s">
        <v>123</v>
      </c>
      <c r="I1" s="236"/>
      <c r="J1" s="236"/>
      <c r="K1" s="236"/>
      <c r="L1" s="13" t="s">
        <v>124</v>
      </c>
      <c r="M1" s="11"/>
      <c r="N1" s="11"/>
      <c r="O1" s="12" t="s">
        <v>125</v>
      </c>
      <c r="P1" s="11"/>
      <c r="Q1" s="11"/>
      <c r="R1" s="11"/>
      <c r="S1" s="13" t="s">
        <v>126</v>
      </c>
      <c r="T1" s="13"/>
      <c r="U1" s="118"/>
      <c r="V1" s="118"/>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6.950000000000003" customHeight="1">
      <c r="C2" s="214" t="s">
        <v>7</v>
      </c>
      <c r="D2" s="215"/>
      <c r="E2" s="215"/>
      <c r="F2" s="215"/>
      <c r="G2" s="215"/>
      <c r="H2" s="215"/>
      <c r="I2" s="215"/>
      <c r="J2" s="215"/>
      <c r="K2" s="215"/>
      <c r="L2" s="215"/>
      <c r="M2" s="215"/>
      <c r="N2" s="215"/>
      <c r="O2" s="215"/>
      <c r="P2" s="215"/>
      <c r="Q2" s="215"/>
      <c r="S2" s="216" t="s">
        <v>8</v>
      </c>
      <c r="T2" s="217"/>
      <c r="U2" s="217"/>
      <c r="V2" s="217"/>
      <c r="W2" s="217"/>
      <c r="X2" s="217"/>
      <c r="Y2" s="217"/>
      <c r="Z2" s="217"/>
      <c r="AA2" s="217"/>
      <c r="AB2" s="217"/>
      <c r="AC2" s="217"/>
      <c r="AT2" s="18" t="s">
        <v>97</v>
      </c>
    </row>
    <row r="3" spans="1:66" ht="6.95" customHeight="1">
      <c r="B3" s="19"/>
      <c r="C3" s="20"/>
      <c r="D3" s="20"/>
      <c r="E3" s="20"/>
      <c r="F3" s="20"/>
      <c r="G3" s="20"/>
      <c r="H3" s="20"/>
      <c r="I3" s="20"/>
      <c r="J3" s="20"/>
      <c r="K3" s="20"/>
      <c r="L3" s="20"/>
      <c r="M3" s="20"/>
      <c r="N3" s="20"/>
      <c r="O3" s="20"/>
      <c r="P3" s="20"/>
      <c r="Q3" s="20"/>
      <c r="R3" s="21"/>
      <c r="AT3" s="18" t="s">
        <v>82</v>
      </c>
    </row>
    <row r="4" spans="1:66" ht="36.950000000000003" customHeight="1">
      <c r="B4" s="22"/>
      <c r="C4" s="203" t="s">
        <v>127</v>
      </c>
      <c r="D4" s="204"/>
      <c r="E4" s="204"/>
      <c r="F4" s="204"/>
      <c r="G4" s="204"/>
      <c r="H4" s="204"/>
      <c r="I4" s="204"/>
      <c r="J4" s="204"/>
      <c r="K4" s="204"/>
      <c r="L4" s="204"/>
      <c r="M4" s="204"/>
      <c r="N4" s="204"/>
      <c r="O4" s="204"/>
      <c r="P4" s="204"/>
      <c r="Q4" s="204"/>
      <c r="R4" s="23"/>
      <c r="T4" s="17" t="s">
        <v>12</v>
      </c>
      <c r="AT4" s="18" t="s">
        <v>6</v>
      </c>
    </row>
    <row r="5" spans="1:66" ht="6.95" customHeight="1">
      <c r="B5" s="22"/>
      <c r="C5" s="25"/>
      <c r="D5" s="25"/>
      <c r="E5" s="25"/>
      <c r="F5" s="25"/>
      <c r="G5" s="25"/>
      <c r="H5" s="25"/>
      <c r="I5" s="25"/>
      <c r="J5" s="25"/>
      <c r="K5" s="25"/>
      <c r="L5" s="25"/>
      <c r="M5" s="25"/>
      <c r="N5" s="25"/>
      <c r="O5" s="25"/>
      <c r="P5" s="25"/>
      <c r="Q5" s="25"/>
      <c r="R5" s="23"/>
    </row>
    <row r="6" spans="1:66" ht="25.35" customHeight="1">
      <c r="B6" s="22"/>
      <c r="C6" s="25"/>
      <c r="D6" s="29" t="s">
        <v>18</v>
      </c>
      <c r="E6" s="25"/>
      <c r="F6" s="237" t="str">
        <f>'Rekapitulácia stavby'!K6</f>
        <v>Revitalizácia predpolia radnice v Kežmarku - vodný prvok</v>
      </c>
      <c r="G6" s="238"/>
      <c r="H6" s="238"/>
      <c r="I6" s="238"/>
      <c r="J6" s="238"/>
      <c r="K6" s="238"/>
      <c r="L6" s="238"/>
      <c r="M6" s="238"/>
      <c r="N6" s="238"/>
      <c r="O6" s="238"/>
      <c r="P6" s="238"/>
      <c r="Q6" s="25"/>
      <c r="R6" s="23"/>
    </row>
    <row r="7" spans="1:66" s="1" customFormat="1" ht="32.85" customHeight="1">
      <c r="B7" s="34"/>
      <c r="C7" s="35"/>
      <c r="D7" s="28" t="s">
        <v>128</v>
      </c>
      <c r="E7" s="35"/>
      <c r="F7" s="220" t="s">
        <v>390</v>
      </c>
      <c r="G7" s="230"/>
      <c r="H7" s="230"/>
      <c r="I7" s="230"/>
      <c r="J7" s="230"/>
      <c r="K7" s="230"/>
      <c r="L7" s="230"/>
      <c r="M7" s="230"/>
      <c r="N7" s="230"/>
      <c r="O7" s="230"/>
      <c r="P7" s="230"/>
      <c r="Q7" s="35"/>
      <c r="R7" s="36"/>
    </row>
    <row r="8" spans="1:66" s="1" customFormat="1" ht="14.45" customHeight="1">
      <c r="B8" s="34"/>
      <c r="C8" s="35"/>
      <c r="D8" s="29" t="s">
        <v>20</v>
      </c>
      <c r="E8" s="35"/>
      <c r="F8" s="27" t="s">
        <v>21</v>
      </c>
      <c r="G8" s="35"/>
      <c r="H8" s="35"/>
      <c r="I8" s="35"/>
      <c r="J8" s="35"/>
      <c r="K8" s="35"/>
      <c r="L8" s="35"/>
      <c r="M8" s="29" t="s">
        <v>22</v>
      </c>
      <c r="N8" s="35"/>
      <c r="O8" s="27" t="s">
        <v>21</v>
      </c>
      <c r="P8" s="35"/>
      <c r="Q8" s="35"/>
      <c r="R8" s="36"/>
    </row>
    <row r="9" spans="1:66" s="1" customFormat="1" ht="14.45" customHeight="1">
      <c r="B9" s="34"/>
      <c r="C9" s="35"/>
      <c r="D9" s="29" t="s">
        <v>23</v>
      </c>
      <c r="E9" s="35"/>
      <c r="F9" s="27" t="s">
        <v>24</v>
      </c>
      <c r="G9" s="35"/>
      <c r="H9" s="35"/>
      <c r="I9" s="35"/>
      <c r="J9" s="35"/>
      <c r="K9" s="35"/>
      <c r="L9" s="35"/>
      <c r="M9" s="29" t="s">
        <v>25</v>
      </c>
      <c r="N9" s="35"/>
      <c r="O9" s="239" t="str">
        <f>'Rekapitulácia stavby'!AN8</f>
        <v>26. 2. 2019</v>
      </c>
      <c r="P9" s="240"/>
      <c r="Q9" s="35"/>
      <c r="R9" s="36"/>
    </row>
    <row r="10" spans="1:66" s="1" customFormat="1" ht="10.9" customHeight="1">
      <c r="B10" s="34"/>
      <c r="C10" s="35"/>
      <c r="D10" s="35"/>
      <c r="E10" s="35"/>
      <c r="F10" s="35"/>
      <c r="G10" s="35"/>
      <c r="H10" s="35"/>
      <c r="I10" s="35"/>
      <c r="J10" s="35"/>
      <c r="K10" s="35"/>
      <c r="L10" s="35"/>
      <c r="M10" s="35"/>
      <c r="N10" s="35"/>
      <c r="O10" s="35"/>
      <c r="P10" s="35"/>
      <c r="Q10" s="35"/>
      <c r="R10" s="36"/>
    </row>
    <row r="11" spans="1:66" s="1" customFormat="1" ht="14.45" customHeight="1">
      <c r="B11" s="34"/>
      <c r="C11" s="35"/>
      <c r="D11" s="29" t="s">
        <v>27</v>
      </c>
      <c r="E11" s="35"/>
      <c r="F11" s="35"/>
      <c r="G11" s="35"/>
      <c r="H11" s="35"/>
      <c r="I11" s="35"/>
      <c r="J11" s="35"/>
      <c r="K11" s="35"/>
      <c r="L11" s="35"/>
      <c r="M11" s="29" t="s">
        <v>28</v>
      </c>
      <c r="N11" s="35"/>
      <c r="O11" s="218" t="s">
        <v>29</v>
      </c>
      <c r="P11" s="218"/>
      <c r="Q11" s="35"/>
      <c r="R11" s="36"/>
    </row>
    <row r="12" spans="1:66" s="1" customFormat="1" ht="18" customHeight="1">
      <c r="B12" s="34"/>
      <c r="C12" s="35"/>
      <c r="D12" s="35"/>
      <c r="E12" s="27" t="s">
        <v>30</v>
      </c>
      <c r="F12" s="35"/>
      <c r="G12" s="35"/>
      <c r="H12" s="35"/>
      <c r="I12" s="35"/>
      <c r="J12" s="35"/>
      <c r="K12" s="35"/>
      <c r="L12" s="35"/>
      <c r="M12" s="29" t="s">
        <v>31</v>
      </c>
      <c r="N12" s="35"/>
      <c r="O12" s="218" t="s">
        <v>32</v>
      </c>
      <c r="P12" s="218"/>
      <c r="Q12" s="35"/>
      <c r="R12" s="36"/>
    </row>
    <row r="13" spans="1:66" s="1" customFormat="1" ht="6.95" customHeight="1">
      <c r="B13" s="34"/>
      <c r="C13" s="35"/>
      <c r="D13" s="35"/>
      <c r="E13" s="35"/>
      <c r="F13" s="35"/>
      <c r="G13" s="35"/>
      <c r="H13" s="35"/>
      <c r="I13" s="35"/>
      <c r="J13" s="35"/>
      <c r="K13" s="35"/>
      <c r="L13" s="35"/>
      <c r="M13" s="35"/>
      <c r="N13" s="35"/>
      <c r="O13" s="35"/>
      <c r="P13" s="35"/>
      <c r="Q13" s="35"/>
      <c r="R13" s="36"/>
    </row>
    <row r="14" spans="1:66" s="1" customFormat="1" ht="14.45" customHeight="1">
      <c r="B14" s="34"/>
      <c r="C14" s="35"/>
      <c r="D14" s="29" t="s">
        <v>33</v>
      </c>
      <c r="E14" s="35"/>
      <c r="F14" s="35"/>
      <c r="G14" s="35"/>
      <c r="H14" s="35"/>
      <c r="I14" s="35"/>
      <c r="J14" s="35"/>
      <c r="K14" s="35"/>
      <c r="L14" s="35"/>
      <c r="M14" s="29" t="s">
        <v>28</v>
      </c>
      <c r="N14" s="35"/>
      <c r="O14" s="234" t="str">
        <f>IF('Rekapitulácia stavby'!AN13="","",'Rekapitulácia stavby'!AN13)</f>
        <v>Vyplň údaj</v>
      </c>
      <c r="P14" s="218"/>
      <c r="Q14" s="35"/>
      <c r="R14" s="36"/>
    </row>
    <row r="15" spans="1:66" s="1" customFormat="1" ht="18" customHeight="1">
      <c r="B15" s="34"/>
      <c r="C15" s="35"/>
      <c r="D15" s="35"/>
      <c r="E15" s="234" t="str">
        <f>IF('Rekapitulácia stavby'!E14="","",'Rekapitulácia stavby'!E14)</f>
        <v>Vyplň údaj</v>
      </c>
      <c r="F15" s="235"/>
      <c r="G15" s="235"/>
      <c r="H15" s="235"/>
      <c r="I15" s="235"/>
      <c r="J15" s="235"/>
      <c r="K15" s="235"/>
      <c r="L15" s="235"/>
      <c r="M15" s="29" t="s">
        <v>31</v>
      </c>
      <c r="N15" s="35"/>
      <c r="O15" s="234" t="str">
        <f>IF('Rekapitulácia stavby'!AN14="","",'Rekapitulácia stavby'!AN14)</f>
        <v>Vyplň údaj</v>
      </c>
      <c r="P15" s="218"/>
      <c r="Q15" s="35"/>
      <c r="R15" s="36"/>
    </row>
    <row r="16" spans="1:66" s="1" customFormat="1" ht="6.95" customHeight="1">
      <c r="B16" s="34"/>
      <c r="C16" s="35"/>
      <c r="D16" s="35"/>
      <c r="E16" s="35"/>
      <c r="F16" s="35"/>
      <c r="G16" s="35"/>
      <c r="H16" s="35"/>
      <c r="I16" s="35"/>
      <c r="J16" s="35"/>
      <c r="K16" s="35"/>
      <c r="L16" s="35"/>
      <c r="M16" s="35"/>
      <c r="N16" s="35"/>
      <c r="O16" s="35"/>
      <c r="P16" s="35"/>
      <c r="Q16" s="35"/>
      <c r="R16" s="36"/>
    </row>
    <row r="17" spans="2:18" s="1" customFormat="1" ht="14.45" customHeight="1">
      <c r="B17" s="34"/>
      <c r="C17" s="35"/>
      <c r="D17" s="29" t="s">
        <v>35</v>
      </c>
      <c r="E17" s="35"/>
      <c r="F17" s="35"/>
      <c r="G17" s="35"/>
      <c r="H17" s="35"/>
      <c r="I17" s="35"/>
      <c r="J17" s="35"/>
      <c r="K17" s="35"/>
      <c r="L17" s="35"/>
      <c r="M17" s="29" t="s">
        <v>28</v>
      </c>
      <c r="N17" s="35"/>
      <c r="O17" s="218" t="s">
        <v>36</v>
      </c>
      <c r="P17" s="218"/>
      <c r="Q17" s="35"/>
      <c r="R17" s="36"/>
    </row>
    <row r="18" spans="2:18" s="1" customFormat="1" ht="18" customHeight="1">
      <c r="B18" s="34"/>
      <c r="C18" s="35"/>
      <c r="D18" s="35"/>
      <c r="E18" s="27" t="s">
        <v>37</v>
      </c>
      <c r="F18" s="35"/>
      <c r="G18" s="35"/>
      <c r="H18" s="35"/>
      <c r="I18" s="35"/>
      <c r="J18" s="35"/>
      <c r="K18" s="35"/>
      <c r="L18" s="35"/>
      <c r="M18" s="29" t="s">
        <v>31</v>
      </c>
      <c r="N18" s="35"/>
      <c r="O18" s="218" t="s">
        <v>38</v>
      </c>
      <c r="P18" s="218"/>
      <c r="Q18" s="35"/>
      <c r="R18" s="36"/>
    </row>
    <row r="19" spans="2:18" s="1" customFormat="1" ht="6.95" customHeight="1">
      <c r="B19" s="34"/>
      <c r="C19" s="35"/>
      <c r="D19" s="35"/>
      <c r="E19" s="35"/>
      <c r="F19" s="35"/>
      <c r="G19" s="35"/>
      <c r="H19" s="35"/>
      <c r="I19" s="35"/>
      <c r="J19" s="35"/>
      <c r="K19" s="35"/>
      <c r="L19" s="35"/>
      <c r="M19" s="35"/>
      <c r="N19" s="35"/>
      <c r="O19" s="35"/>
      <c r="P19" s="35"/>
      <c r="Q19" s="35"/>
      <c r="R19" s="36"/>
    </row>
    <row r="20" spans="2:18" s="1" customFormat="1" ht="14.45" customHeight="1">
      <c r="B20" s="34"/>
      <c r="C20" s="35"/>
      <c r="D20" s="29" t="s">
        <v>40</v>
      </c>
      <c r="E20" s="35"/>
      <c r="F20" s="35"/>
      <c r="G20" s="35"/>
      <c r="H20" s="35"/>
      <c r="I20" s="35"/>
      <c r="J20" s="35"/>
      <c r="K20" s="35"/>
      <c r="L20" s="35"/>
      <c r="M20" s="29" t="s">
        <v>28</v>
      </c>
      <c r="N20" s="35"/>
      <c r="O20" s="218" t="str">
        <f>IF('Rekapitulácia stavby'!AN19="","",'Rekapitulácia stavby'!AN19)</f>
        <v/>
      </c>
      <c r="P20" s="218"/>
      <c r="Q20" s="35"/>
      <c r="R20" s="36"/>
    </row>
    <row r="21" spans="2:18" s="1" customFormat="1" ht="18" customHeight="1">
      <c r="B21" s="34"/>
      <c r="C21" s="35"/>
      <c r="D21" s="35"/>
      <c r="E21" s="27" t="str">
        <f>IF('Rekapitulácia stavby'!E20="","",'Rekapitulácia stavby'!E20)</f>
        <v xml:space="preserve"> </v>
      </c>
      <c r="F21" s="35"/>
      <c r="G21" s="35"/>
      <c r="H21" s="35"/>
      <c r="I21" s="35"/>
      <c r="J21" s="35"/>
      <c r="K21" s="35"/>
      <c r="L21" s="35"/>
      <c r="M21" s="29" t="s">
        <v>31</v>
      </c>
      <c r="N21" s="35"/>
      <c r="O21" s="218" t="str">
        <f>IF('Rekapitulácia stavby'!AN20="","",'Rekapitulácia stavby'!AN20)</f>
        <v/>
      </c>
      <c r="P21" s="218"/>
      <c r="Q21" s="35"/>
      <c r="R21" s="36"/>
    </row>
    <row r="22" spans="2:18" s="1" customFormat="1" ht="6.95" customHeight="1">
      <c r="B22" s="34"/>
      <c r="C22" s="35"/>
      <c r="D22" s="35"/>
      <c r="E22" s="35"/>
      <c r="F22" s="35"/>
      <c r="G22" s="35"/>
      <c r="H22" s="35"/>
      <c r="I22" s="35"/>
      <c r="J22" s="35"/>
      <c r="K22" s="35"/>
      <c r="L22" s="35"/>
      <c r="M22" s="35"/>
      <c r="N22" s="35"/>
      <c r="O22" s="35"/>
      <c r="P22" s="35"/>
      <c r="Q22" s="35"/>
      <c r="R22" s="36"/>
    </row>
    <row r="23" spans="2:18" s="1" customFormat="1" ht="14.45" customHeight="1">
      <c r="B23" s="34"/>
      <c r="C23" s="35"/>
      <c r="D23" s="29" t="s">
        <v>42</v>
      </c>
      <c r="E23" s="35"/>
      <c r="F23" s="35"/>
      <c r="G23" s="35"/>
      <c r="H23" s="35"/>
      <c r="I23" s="35"/>
      <c r="J23" s="35"/>
      <c r="K23" s="35"/>
      <c r="L23" s="35"/>
      <c r="M23" s="35"/>
      <c r="N23" s="35"/>
      <c r="O23" s="35"/>
      <c r="P23" s="35"/>
      <c r="Q23" s="35"/>
      <c r="R23" s="36"/>
    </row>
    <row r="24" spans="2:18" s="1" customFormat="1" ht="16.5" customHeight="1">
      <c r="B24" s="34"/>
      <c r="C24" s="35"/>
      <c r="D24" s="35"/>
      <c r="E24" s="225" t="s">
        <v>21</v>
      </c>
      <c r="F24" s="225"/>
      <c r="G24" s="225"/>
      <c r="H24" s="225"/>
      <c r="I24" s="225"/>
      <c r="J24" s="225"/>
      <c r="K24" s="225"/>
      <c r="L24" s="225"/>
      <c r="M24" s="35"/>
      <c r="N24" s="35"/>
      <c r="O24" s="35"/>
      <c r="P24" s="35"/>
      <c r="Q24" s="35"/>
      <c r="R24" s="36"/>
    </row>
    <row r="25" spans="2:18" s="1" customFormat="1" ht="6.95" customHeight="1">
      <c r="B25" s="34"/>
      <c r="C25" s="35"/>
      <c r="D25" s="35"/>
      <c r="E25" s="35"/>
      <c r="F25" s="35"/>
      <c r="G25" s="35"/>
      <c r="H25" s="35"/>
      <c r="I25" s="35"/>
      <c r="J25" s="35"/>
      <c r="K25" s="35"/>
      <c r="L25" s="35"/>
      <c r="M25" s="35"/>
      <c r="N25" s="35"/>
      <c r="O25" s="35"/>
      <c r="P25" s="35"/>
      <c r="Q25" s="35"/>
      <c r="R25" s="36"/>
    </row>
    <row r="26" spans="2:18" s="1" customFormat="1" ht="6.95" customHeight="1">
      <c r="B26" s="34"/>
      <c r="C26" s="35"/>
      <c r="D26" s="50"/>
      <c r="E26" s="50"/>
      <c r="F26" s="50"/>
      <c r="G26" s="50"/>
      <c r="H26" s="50"/>
      <c r="I26" s="50"/>
      <c r="J26" s="50"/>
      <c r="K26" s="50"/>
      <c r="L26" s="50"/>
      <c r="M26" s="50"/>
      <c r="N26" s="50"/>
      <c r="O26" s="50"/>
      <c r="P26" s="50"/>
      <c r="Q26" s="35"/>
      <c r="R26" s="36"/>
    </row>
    <row r="27" spans="2:18" s="1" customFormat="1" ht="14.45" customHeight="1">
      <c r="B27" s="34"/>
      <c r="C27" s="35"/>
      <c r="D27" s="119" t="s">
        <v>130</v>
      </c>
      <c r="E27" s="35"/>
      <c r="F27" s="35"/>
      <c r="G27" s="35"/>
      <c r="H27" s="35"/>
      <c r="I27" s="35"/>
      <c r="J27" s="35"/>
      <c r="K27" s="35"/>
      <c r="L27" s="35"/>
      <c r="M27" s="226">
        <f>N88</f>
        <v>0</v>
      </c>
      <c r="N27" s="226"/>
      <c r="O27" s="226"/>
      <c r="P27" s="226"/>
      <c r="Q27" s="35"/>
      <c r="R27" s="36"/>
    </row>
    <row r="28" spans="2:18" s="1" customFormat="1" ht="14.45" customHeight="1">
      <c r="B28" s="34"/>
      <c r="C28" s="35"/>
      <c r="D28" s="33" t="s">
        <v>116</v>
      </c>
      <c r="E28" s="35"/>
      <c r="F28" s="35"/>
      <c r="G28" s="35"/>
      <c r="H28" s="35"/>
      <c r="I28" s="35"/>
      <c r="J28" s="35"/>
      <c r="K28" s="35"/>
      <c r="L28" s="35"/>
      <c r="M28" s="226">
        <f>N94</f>
        <v>0</v>
      </c>
      <c r="N28" s="226"/>
      <c r="O28" s="226"/>
      <c r="P28" s="226"/>
      <c r="Q28" s="35"/>
      <c r="R28" s="36"/>
    </row>
    <row r="29" spans="2:18" s="1" customFormat="1" ht="6.95" customHeight="1">
      <c r="B29" s="34"/>
      <c r="C29" s="35"/>
      <c r="D29" s="35"/>
      <c r="E29" s="35"/>
      <c r="F29" s="35"/>
      <c r="G29" s="35"/>
      <c r="H29" s="35"/>
      <c r="I29" s="35"/>
      <c r="J29" s="35"/>
      <c r="K29" s="35"/>
      <c r="L29" s="35"/>
      <c r="M29" s="35"/>
      <c r="N29" s="35"/>
      <c r="O29" s="35"/>
      <c r="P29" s="35"/>
      <c r="Q29" s="35"/>
      <c r="R29" s="36"/>
    </row>
    <row r="30" spans="2:18" s="1" customFormat="1" ht="25.35" customHeight="1">
      <c r="B30" s="34"/>
      <c r="C30" s="35"/>
      <c r="D30" s="120" t="s">
        <v>45</v>
      </c>
      <c r="E30" s="35"/>
      <c r="F30" s="35"/>
      <c r="G30" s="35"/>
      <c r="H30" s="35"/>
      <c r="I30" s="35"/>
      <c r="J30" s="35"/>
      <c r="K30" s="35"/>
      <c r="L30" s="35"/>
      <c r="M30" s="233">
        <f>ROUND(M27+M28,2)</f>
        <v>0</v>
      </c>
      <c r="N30" s="230"/>
      <c r="O30" s="230"/>
      <c r="P30" s="230"/>
      <c r="Q30" s="35"/>
      <c r="R30" s="36"/>
    </row>
    <row r="31" spans="2:18" s="1" customFormat="1" ht="6.95" customHeight="1">
      <c r="B31" s="34"/>
      <c r="C31" s="35"/>
      <c r="D31" s="50"/>
      <c r="E31" s="50"/>
      <c r="F31" s="50"/>
      <c r="G31" s="50"/>
      <c r="H31" s="50"/>
      <c r="I31" s="50"/>
      <c r="J31" s="50"/>
      <c r="K31" s="50"/>
      <c r="L31" s="50"/>
      <c r="M31" s="50"/>
      <c r="N31" s="50"/>
      <c r="O31" s="50"/>
      <c r="P31" s="50"/>
      <c r="Q31" s="35"/>
      <c r="R31" s="36"/>
    </row>
    <row r="32" spans="2:18" s="1" customFormat="1" ht="14.45" customHeight="1">
      <c r="B32" s="34"/>
      <c r="C32" s="35"/>
      <c r="D32" s="41" t="s">
        <v>46</v>
      </c>
      <c r="E32" s="41" t="s">
        <v>47</v>
      </c>
      <c r="F32" s="42">
        <v>0.2</v>
      </c>
      <c r="G32" s="121" t="s">
        <v>48</v>
      </c>
      <c r="H32" s="229">
        <f>ROUND((((SUM(BE94:BE101)+SUM(BE119:BE134))+SUM(BE136:BE140))),2)</f>
        <v>0</v>
      </c>
      <c r="I32" s="230"/>
      <c r="J32" s="230"/>
      <c r="K32" s="35"/>
      <c r="L32" s="35"/>
      <c r="M32" s="229">
        <f>ROUND(((ROUND((SUM(BE94:BE101)+SUM(BE119:BE134)), 2)*F32)+SUM(BE136:BE140)*F32),2)</f>
        <v>0</v>
      </c>
      <c r="N32" s="230"/>
      <c r="O32" s="230"/>
      <c r="P32" s="230"/>
      <c r="Q32" s="35"/>
      <c r="R32" s="36"/>
    </row>
    <row r="33" spans="2:18" s="1" customFormat="1" ht="14.45" customHeight="1">
      <c r="B33" s="34"/>
      <c r="C33" s="35"/>
      <c r="D33" s="35"/>
      <c r="E33" s="41" t="s">
        <v>49</v>
      </c>
      <c r="F33" s="42">
        <v>0.2</v>
      </c>
      <c r="G33" s="121" t="s">
        <v>48</v>
      </c>
      <c r="H33" s="229">
        <f>ROUND((((SUM(BF94:BF101)+SUM(BF119:BF134))+SUM(BF136:BF140))),2)</f>
        <v>0</v>
      </c>
      <c r="I33" s="230"/>
      <c r="J33" s="230"/>
      <c r="K33" s="35"/>
      <c r="L33" s="35"/>
      <c r="M33" s="229">
        <f>ROUND(((ROUND((SUM(BF94:BF101)+SUM(BF119:BF134)), 2)*F33)+SUM(BF136:BF140)*F33),2)</f>
        <v>0</v>
      </c>
      <c r="N33" s="230"/>
      <c r="O33" s="230"/>
      <c r="P33" s="230"/>
      <c r="Q33" s="35"/>
      <c r="R33" s="36"/>
    </row>
    <row r="34" spans="2:18" s="1" customFormat="1" ht="14.45" hidden="1" customHeight="1">
      <c r="B34" s="34"/>
      <c r="C34" s="35"/>
      <c r="D34" s="35"/>
      <c r="E34" s="41" t="s">
        <v>50</v>
      </c>
      <c r="F34" s="42">
        <v>0.2</v>
      </c>
      <c r="G34" s="121" t="s">
        <v>48</v>
      </c>
      <c r="H34" s="229">
        <f>ROUND((((SUM(BG94:BG101)+SUM(BG119:BG134))+SUM(BG136:BG140))),2)</f>
        <v>0</v>
      </c>
      <c r="I34" s="230"/>
      <c r="J34" s="230"/>
      <c r="K34" s="35"/>
      <c r="L34" s="35"/>
      <c r="M34" s="229">
        <v>0</v>
      </c>
      <c r="N34" s="230"/>
      <c r="O34" s="230"/>
      <c r="P34" s="230"/>
      <c r="Q34" s="35"/>
      <c r="R34" s="36"/>
    </row>
    <row r="35" spans="2:18" s="1" customFormat="1" ht="14.45" hidden="1" customHeight="1">
      <c r="B35" s="34"/>
      <c r="C35" s="35"/>
      <c r="D35" s="35"/>
      <c r="E35" s="41" t="s">
        <v>51</v>
      </c>
      <c r="F35" s="42">
        <v>0.2</v>
      </c>
      <c r="G35" s="121" t="s">
        <v>48</v>
      </c>
      <c r="H35" s="229">
        <f>ROUND((((SUM(BH94:BH101)+SUM(BH119:BH134))+SUM(BH136:BH140))),2)</f>
        <v>0</v>
      </c>
      <c r="I35" s="230"/>
      <c r="J35" s="230"/>
      <c r="K35" s="35"/>
      <c r="L35" s="35"/>
      <c r="M35" s="229">
        <v>0</v>
      </c>
      <c r="N35" s="230"/>
      <c r="O35" s="230"/>
      <c r="P35" s="230"/>
      <c r="Q35" s="35"/>
      <c r="R35" s="36"/>
    </row>
    <row r="36" spans="2:18" s="1" customFormat="1" ht="14.45" hidden="1" customHeight="1">
      <c r="B36" s="34"/>
      <c r="C36" s="35"/>
      <c r="D36" s="35"/>
      <c r="E36" s="41" t="s">
        <v>52</v>
      </c>
      <c r="F36" s="42">
        <v>0</v>
      </c>
      <c r="G36" s="121" t="s">
        <v>48</v>
      </c>
      <c r="H36" s="229">
        <f>ROUND((((SUM(BI94:BI101)+SUM(BI119:BI134))+SUM(BI136:BI140))),2)</f>
        <v>0</v>
      </c>
      <c r="I36" s="230"/>
      <c r="J36" s="230"/>
      <c r="K36" s="35"/>
      <c r="L36" s="35"/>
      <c r="M36" s="229">
        <v>0</v>
      </c>
      <c r="N36" s="230"/>
      <c r="O36" s="230"/>
      <c r="P36" s="230"/>
      <c r="Q36" s="35"/>
      <c r="R36" s="36"/>
    </row>
    <row r="37" spans="2:18" s="1" customFormat="1" ht="6.95" customHeight="1">
      <c r="B37" s="34"/>
      <c r="C37" s="35"/>
      <c r="D37" s="35"/>
      <c r="E37" s="35"/>
      <c r="F37" s="35"/>
      <c r="G37" s="35"/>
      <c r="H37" s="35"/>
      <c r="I37" s="35"/>
      <c r="J37" s="35"/>
      <c r="K37" s="35"/>
      <c r="L37" s="35"/>
      <c r="M37" s="35"/>
      <c r="N37" s="35"/>
      <c r="O37" s="35"/>
      <c r="P37" s="35"/>
      <c r="Q37" s="35"/>
      <c r="R37" s="36"/>
    </row>
    <row r="38" spans="2:18" s="1" customFormat="1" ht="25.35" customHeight="1">
      <c r="B38" s="34"/>
      <c r="C38" s="117"/>
      <c r="D38" s="122" t="s">
        <v>53</v>
      </c>
      <c r="E38" s="78"/>
      <c r="F38" s="78"/>
      <c r="G38" s="123" t="s">
        <v>54</v>
      </c>
      <c r="H38" s="124" t="s">
        <v>55</v>
      </c>
      <c r="I38" s="78"/>
      <c r="J38" s="78"/>
      <c r="K38" s="78"/>
      <c r="L38" s="231">
        <f>SUM(M30:M36)</f>
        <v>0</v>
      </c>
      <c r="M38" s="231"/>
      <c r="N38" s="231"/>
      <c r="O38" s="231"/>
      <c r="P38" s="232"/>
      <c r="Q38" s="117"/>
      <c r="R38" s="36"/>
    </row>
    <row r="39" spans="2:18" s="1" customFormat="1" ht="14.45" customHeight="1">
      <c r="B39" s="34"/>
      <c r="C39" s="35"/>
      <c r="D39" s="35"/>
      <c r="E39" s="35"/>
      <c r="F39" s="35"/>
      <c r="G39" s="35"/>
      <c r="H39" s="35"/>
      <c r="I39" s="35"/>
      <c r="J39" s="35"/>
      <c r="K39" s="35"/>
      <c r="L39" s="35"/>
      <c r="M39" s="35"/>
      <c r="N39" s="35"/>
      <c r="O39" s="35"/>
      <c r="P39" s="35"/>
      <c r="Q39" s="35"/>
      <c r="R39" s="36"/>
    </row>
    <row r="40" spans="2:18" s="1" customFormat="1" ht="14.45" customHeight="1">
      <c r="B40" s="34"/>
      <c r="C40" s="35"/>
      <c r="D40" s="35"/>
      <c r="E40" s="35"/>
      <c r="F40" s="35"/>
      <c r="G40" s="35"/>
      <c r="H40" s="35"/>
      <c r="I40" s="35"/>
      <c r="J40" s="35"/>
      <c r="K40" s="35"/>
      <c r="L40" s="35"/>
      <c r="M40" s="35"/>
      <c r="N40" s="35"/>
      <c r="O40" s="35"/>
      <c r="P40" s="35"/>
      <c r="Q40" s="35"/>
      <c r="R40" s="36"/>
    </row>
    <row r="41" spans="2:18">
      <c r="B41" s="22"/>
      <c r="C41" s="25"/>
      <c r="D41" s="25"/>
      <c r="E41" s="25"/>
      <c r="F41" s="25"/>
      <c r="G41" s="25"/>
      <c r="H41" s="25"/>
      <c r="I41" s="25"/>
      <c r="J41" s="25"/>
      <c r="K41" s="25"/>
      <c r="L41" s="25"/>
      <c r="M41" s="25"/>
      <c r="N41" s="25"/>
      <c r="O41" s="25"/>
      <c r="P41" s="25"/>
      <c r="Q41" s="25"/>
      <c r="R41" s="23"/>
    </row>
    <row r="42" spans="2:18">
      <c r="B42" s="22"/>
      <c r="C42" s="25"/>
      <c r="D42" s="25"/>
      <c r="E42" s="25"/>
      <c r="F42" s="25"/>
      <c r="G42" s="25"/>
      <c r="H42" s="25"/>
      <c r="I42" s="25"/>
      <c r="J42" s="25"/>
      <c r="K42" s="25"/>
      <c r="L42" s="25"/>
      <c r="M42" s="25"/>
      <c r="N42" s="25"/>
      <c r="O42" s="25"/>
      <c r="P42" s="25"/>
      <c r="Q42" s="25"/>
      <c r="R42" s="23"/>
    </row>
    <row r="43" spans="2:18">
      <c r="B43" s="22"/>
      <c r="C43" s="25"/>
      <c r="D43" s="25"/>
      <c r="E43" s="25"/>
      <c r="F43" s="25"/>
      <c r="G43" s="25"/>
      <c r="H43" s="25"/>
      <c r="I43" s="25"/>
      <c r="J43" s="25"/>
      <c r="K43" s="25"/>
      <c r="L43" s="25"/>
      <c r="M43" s="25"/>
      <c r="N43" s="25"/>
      <c r="O43" s="25"/>
      <c r="P43" s="25"/>
      <c r="Q43" s="25"/>
      <c r="R43" s="23"/>
    </row>
    <row r="44" spans="2:18">
      <c r="B44" s="22"/>
      <c r="C44" s="25"/>
      <c r="D44" s="25"/>
      <c r="E44" s="25"/>
      <c r="F44" s="25"/>
      <c r="G44" s="25"/>
      <c r="H44" s="25"/>
      <c r="I44" s="25"/>
      <c r="J44" s="25"/>
      <c r="K44" s="25"/>
      <c r="L44" s="25"/>
      <c r="M44" s="25"/>
      <c r="N44" s="25"/>
      <c r="O44" s="25"/>
      <c r="P44" s="25"/>
      <c r="Q44" s="25"/>
      <c r="R44" s="23"/>
    </row>
    <row r="45" spans="2:18">
      <c r="B45" s="22"/>
      <c r="C45" s="25"/>
      <c r="D45" s="25"/>
      <c r="E45" s="25"/>
      <c r="F45" s="25"/>
      <c r="G45" s="25"/>
      <c r="H45" s="25"/>
      <c r="I45" s="25"/>
      <c r="J45" s="25"/>
      <c r="K45" s="25"/>
      <c r="L45" s="25"/>
      <c r="M45" s="25"/>
      <c r="N45" s="25"/>
      <c r="O45" s="25"/>
      <c r="P45" s="25"/>
      <c r="Q45" s="25"/>
      <c r="R45" s="23"/>
    </row>
    <row r="46" spans="2:18">
      <c r="B46" s="22"/>
      <c r="C46" s="25"/>
      <c r="D46" s="25"/>
      <c r="E46" s="25"/>
      <c r="F46" s="25"/>
      <c r="G46" s="25"/>
      <c r="H46" s="25"/>
      <c r="I46" s="25"/>
      <c r="J46" s="25"/>
      <c r="K46" s="25"/>
      <c r="L46" s="25"/>
      <c r="M46" s="25"/>
      <c r="N46" s="25"/>
      <c r="O46" s="25"/>
      <c r="P46" s="25"/>
      <c r="Q46" s="25"/>
      <c r="R46" s="23"/>
    </row>
    <row r="47" spans="2:18">
      <c r="B47" s="22"/>
      <c r="C47" s="25"/>
      <c r="D47" s="25"/>
      <c r="E47" s="25"/>
      <c r="F47" s="25"/>
      <c r="G47" s="25"/>
      <c r="H47" s="25"/>
      <c r="I47" s="25"/>
      <c r="J47" s="25"/>
      <c r="K47" s="25"/>
      <c r="L47" s="25"/>
      <c r="M47" s="25"/>
      <c r="N47" s="25"/>
      <c r="O47" s="25"/>
      <c r="P47" s="25"/>
      <c r="Q47" s="25"/>
      <c r="R47" s="23"/>
    </row>
    <row r="48" spans="2:18">
      <c r="B48" s="22"/>
      <c r="C48" s="25"/>
      <c r="D48" s="25"/>
      <c r="E48" s="25"/>
      <c r="F48" s="25"/>
      <c r="G48" s="25"/>
      <c r="H48" s="25"/>
      <c r="I48" s="25"/>
      <c r="J48" s="25"/>
      <c r="K48" s="25"/>
      <c r="L48" s="25"/>
      <c r="M48" s="25"/>
      <c r="N48" s="25"/>
      <c r="O48" s="25"/>
      <c r="P48" s="25"/>
      <c r="Q48" s="25"/>
      <c r="R48" s="23"/>
    </row>
    <row r="49" spans="2:18">
      <c r="B49" s="22"/>
      <c r="C49" s="25"/>
      <c r="D49" s="25"/>
      <c r="E49" s="25"/>
      <c r="F49" s="25"/>
      <c r="G49" s="25"/>
      <c r="H49" s="25"/>
      <c r="I49" s="25"/>
      <c r="J49" s="25"/>
      <c r="K49" s="25"/>
      <c r="L49" s="25"/>
      <c r="M49" s="25"/>
      <c r="N49" s="25"/>
      <c r="O49" s="25"/>
      <c r="P49" s="25"/>
      <c r="Q49" s="25"/>
      <c r="R49" s="23"/>
    </row>
    <row r="50" spans="2:18" s="1" customFormat="1" ht="15">
      <c r="B50" s="34"/>
      <c r="C50" s="35"/>
      <c r="D50" s="49" t="s">
        <v>56</v>
      </c>
      <c r="E50" s="50"/>
      <c r="F50" s="50"/>
      <c r="G50" s="50"/>
      <c r="H50" s="51"/>
      <c r="I50" s="35"/>
      <c r="J50" s="49" t="s">
        <v>57</v>
      </c>
      <c r="K50" s="50"/>
      <c r="L50" s="50"/>
      <c r="M50" s="50"/>
      <c r="N50" s="50"/>
      <c r="O50" s="50"/>
      <c r="P50" s="51"/>
      <c r="Q50" s="35"/>
      <c r="R50" s="36"/>
    </row>
    <row r="51" spans="2:18">
      <c r="B51" s="22"/>
      <c r="C51" s="25"/>
      <c r="D51" s="52"/>
      <c r="E51" s="25"/>
      <c r="F51" s="25"/>
      <c r="G51" s="25"/>
      <c r="H51" s="53"/>
      <c r="I51" s="25"/>
      <c r="J51" s="52"/>
      <c r="K51" s="25"/>
      <c r="L51" s="25"/>
      <c r="M51" s="25"/>
      <c r="N51" s="25"/>
      <c r="O51" s="25"/>
      <c r="P51" s="53"/>
      <c r="Q51" s="25"/>
      <c r="R51" s="23"/>
    </row>
    <row r="52" spans="2:18">
      <c r="B52" s="22"/>
      <c r="C52" s="25"/>
      <c r="D52" s="52"/>
      <c r="E52" s="25"/>
      <c r="F52" s="25"/>
      <c r="G52" s="25"/>
      <c r="H52" s="53"/>
      <c r="I52" s="25"/>
      <c r="J52" s="52"/>
      <c r="K52" s="25"/>
      <c r="L52" s="25"/>
      <c r="M52" s="25"/>
      <c r="N52" s="25"/>
      <c r="O52" s="25"/>
      <c r="P52" s="53"/>
      <c r="Q52" s="25"/>
      <c r="R52" s="23"/>
    </row>
    <row r="53" spans="2:18">
      <c r="B53" s="22"/>
      <c r="C53" s="25"/>
      <c r="D53" s="52"/>
      <c r="E53" s="25"/>
      <c r="F53" s="25"/>
      <c r="G53" s="25"/>
      <c r="H53" s="53"/>
      <c r="I53" s="25"/>
      <c r="J53" s="52"/>
      <c r="K53" s="25"/>
      <c r="L53" s="25"/>
      <c r="M53" s="25"/>
      <c r="N53" s="25"/>
      <c r="O53" s="25"/>
      <c r="P53" s="53"/>
      <c r="Q53" s="25"/>
      <c r="R53" s="23"/>
    </row>
    <row r="54" spans="2:18">
      <c r="B54" s="22"/>
      <c r="C54" s="25"/>
      <c r="D54" s="52"/>
      <c r="E54" s="25"/>
      <c r="F54" s="25"/>
      <c r="G54" s="25"/>
      <c r="H54" s="53"/>
      <c r="I54" s="25"/>
      <c r="J54" s="52"/>
      <c r="K54" s="25"/>
      <c r="L54" s="25"/>
      <c r="M54" s="25"/>
      <c r="N54" s="25"/>
      <c r="O54" s="25"/>
      <c r="P54" s="53"/>
      <c r="Q54" s="25"/>
      <c r="R54" s="23"/>
    </row>
    <row r="55" spans="2:18">
      <c r="B55" s="22"/>
      <c r="C55" s="25"/>
      <c r="D55" s="52"/>
      <c r="E55" s="25"/>
      <c r="F55" s="25"/>
      <c r="G55" s="25"/>
      <c r="H55" s="53"/>
      <c r="I55" s="25"/>
      <c r="J55" s="52"/>
      <c r="K55" s="25"/>
      <c r="L55" s="25"/>
      <c r="M55" s="25"/>
      <c r="N55" s="25"/>
      <c r="O55" s="25"/>
      <c r="P55" s="53"/>
      <c r="Q55" s="25"/>
      <c r="R55" s="23"/>
    </row>
    <row r="56" spans="2:18">
      <c r="B56" s="22"/>
      <c r="C56" s="25"/>
      <c r="D56" s="52"/>
      <c r="E56" s="25"/>
      <c r="F56" s="25"/>
      <c r="G56" s="25"/>
      <c r="H56" s="53"/>
      <c r="I56" s="25"/>
      <c r="J56" s="52"/>
      <c r="K56" s="25"/>
      <c r="L56" s="25"/>
      <c r="M56" s="25"/>
      <c r="N56" s="25"/>
      <c r="O56" s="25"/>
      <c r="P56" s="53"/>
      <c r="Q56" s="25"/>
      <c r="R56" s="23"/>
    </row>
    <row r="57" spans="2:18">
      <c r="B57" s="22"/>
      <c r="C57" s="25"/>
      <c r="D57" s="52"/>
      <c r="E57" s="25"/>
      <c r="F57" s="25"/>
      <c r="G57" s="25"/>
      <c r="H57" s="53"/>
      <c r="I57" s="25"/>
      <c r="J57" s="52"/>
      <c r="K57" s="25"/>
      <c r="L57" s="25"/>
      <c r="M57" s="25"/>
      <c r="N57" s="25"/>
      <c r="O57" s="25"/>
      <c r="P57" s="53"/>
      <c r="Q57" s="25"/>
      <c r="R57" s="23"/>
    </row>
    <row r="58" spans="2:18">
      <c r="B58" s="22"/>
      <c r="C58" s="25"/>
      <c r="D58" s="52"/>
      <c r="E58" s="25"/>
      <c r="F58" s="25"/>
      <c r="G58" s="25"/>
      <c r="H58" s="53"/>
      <c r="I58" s="25"/>
      <c r="J58" s="52"/>
      <c r="K58" s="25"/>
      <c r="L58" s="25"/>
      <c r="M58" s="25"/>
      <c r="N58" s="25"/>
      <c r="O58" s="25"/>
      <c r="P58" s="53"/>
      <c r="Q58" s="25"/>
      <c r="R58" s="23"/>
    </row>
    <row r="59" spans="2:18" s="1" customFormat="1" ht="15">
      <c r="B59" s="34"/>
      <c r="C59" s="35"/>
      <c r="D59" s="54" t="s">
        <v>58</v>
      </c>
      <c r="E59" s="55"/>
      <c r="F59" s="55"/>
      <c r="G59" s="56" t="s">
        <v>59</v>
      </c>
      <c r="H59" s="57"/>
      <c r="I59" s="35"/>
      <c r="J59" s="54" t="s">
        <v>58</v>
      </c>
      <c r="K59" s="55"/>
      <c r="L59" s="55"/>
      <c r="M59" s="55"/>
      <c r="N59" s="56" t="s">
        <v>59</v>
      </c>
      <c r="O59" s="55"/>
      <c r="P59" s="57"/>
      <c r="Q59" s="35"/>
      <c r="R59" s="36"/>
    </row>
    <row r="60" spans="2:18">
      <c r="B60" s="22"/>
      <c r="C60" s="25"/>
      <c r="D60" s="25"/>
      <c r="E60" s="25"/>
      <c r="F60" s="25"/>
      <c r="G60" s="25"/>
      <c r="H60" s="25"/>
      <c r="I60" s="25"/>
      <c r="J60" s="25"/>
      <c r="K60" s="25"/>
      <c r="L60" s="25"/>
      <c r="M60" s="25"/>
      <c r="N60" s="25"/>
      <c r="O60" s="25"/>
      <c r="P60" s="25"/>
      <c r="Q60" s="25"/>
      <c r="R60" s="23"/>
    </row>
    <row r="61" spans="2:18" s="1" customFormat="1" ht="15">
      <c r="B61" s="34"/>
      <c r="C61" s="35"/>
      <c r="D61" s="49" t="s">
        <v>60</v>
      </c>
      <c r="E61" s="50"/>
      <c r="F61" s="50"/>
      <c r="G61" s="50"/>
      <c r="H61" s="51"/>
      <c r="I61" s="35"/>
      <c r="J61" s="49" t="s">
        <v>61</v>
      </c>
      <c r="K61" s="50"/>
      <c r="L61" s="50"/>
      <c r="M61" s="50"/>
      <c r="N61" s="50"/>
      <c r="O61" s="50"/>
      <c r="P61" s="51"/>
      <c r="Q61" s="35"/>
      <c r="R61" s="36"/>
    </row>
    <row r="62" spans="2:18">
      <c r="B62" s="22"/>
      <c r="C62" s="25"/>
      <c r="D62" s="52"/>
      <c r="E62" s="25"/>
      <c r="F62" s="25"/>
      <c r="G62" s="25"/>
      <c r="H62" s="53"/>
      <c r="I62" s="25"/>
      <c r="J62" s="52"/>
      <c r="K62" s="25"/>
      <c r="L62" s="25"/>
      <c r="M62" s="25"/>
      <c r="N62" s="25"/>
      <c r="O62" s="25"/>
      <c r="P62" s="53"/>
      <c r="Q62" s="25"/>
      <c r="R62" s="23"/>
    </row>
    <row r="63" spans="2:18">
      <c r="B63" s="22"/>
      <c r="C63" s="25"/>
      <c r="D63" s="52"/>
      <c r="E63" s="25"/>
      <c r="F63" s="25"/>
      <c r="G63" s="25"/>
      <c r="H63" s="53"/>
      <c r="I63" s="25"/>
      <c r="J63" s="52"/>
      <c r="K63" s="25"/>
      <c r="L63" s="25"/>
      <c r="M63" s="25"/>
      <c r="N63" s="25"/>
      <c r="O63" s="25"/>
      <c r="P63" s="53"/>
      <c r="Q63" s="25"/>
      <c r="R63" s="23"/>
    </row>
    <row r="64" spans="2:18">
      <c r="B64" s="22"/>
      <c r="C64" s="25"/>
      <c r="D64" s="52"/>
      <c r="E64" s="25"/>
      <c r="F64" s="25"/>
      <c r="G64" s="25"/>
      <c r="H64" s="53"/>
      <c r="I64" s="25"/>
      <c r="J64" s="52"/>
      <c r="K64" s="25"/>
      <c r="L64" s="25"/>
      <c r="M64" s="25"/>
      <c r="N64" s="25"/>
      <c r="O64" s="25"/>
      <c r="P64" s="53"/>
      <c r="Q64" s="25"/>
      <c r="R64" s="23"/>
    </row>
    <row r="65" spans="2:21">
      <c r="B65" s="22"/>
      <c r="C65" s="25"/>
      <c r="D65" s="52"/>
      <c r="E65" s="25"/>
      <c r="F65" s="25"/>
      <c r="G65" s="25"/>
      <c r="H65" s="53"/>
      <c r="I65" s="25"/>
      <c r="J65" s="52"/>
      <c r="K65" s="25"/>
      <c r="L65" s="25"/>
      <c r="M65" s="25"/>
      <c r="N65" s="25"/>
      <c r="O65" s="25"/>
      <c r="P65" s="53"/>
      <c r="Q65" s="25"/>
      <c r="R65" s="23"/>
    </row>
    <row r="66" spans="2:21">
      <c r="B66" s="22"/>
      <c r="C66" s="25"/>
      <c r="D66" s="52"/>
      <c r="E66" s="25"/>
      <c r="F66" s="25"/>
      <c r="G66" s="25"/>
      <c r="H66" s="53"/>
      <c r="I66" s="25"/>
      <c r="J66" s="52"/>
      <c r="K66" s="25"/>
      <c r="L66" s="25"/>
      <c r="M66" s="25"/>
      <c r="N66" s="25"/>
      <c r="O66" s="25"/>
      <c r="P66" s="53"/>
      <c r="Q66" s="25"/>
      <c r="R66" s="23"/>
    </row>
    <row r="67" spans="2:21">
      <c r="B67" s="22"/>
      <c r="C67" s="25"/>
      <c r="D67" s="52"/>
      <c r="E67" s="25"/>
      <c r="F67" s="25"/>
      <c r="G67" s="25"/>
      <c r="H67" s="53"/>
      <c r="I67" s="25"/>
      <c r="J67" s="52"/>
      <c r="K67" s="25"/>
      <c r="L67" s="25"/>
      <c r="M67" s="25"/>
      <c r="N67" s="25"/>
      <c r="O67" s="25"/>
      <c r="P67" s="53"/>
      <c r="Q67" s="25"/>
      <c r="R67" s="23"/>
    </row>
    <row r="68" spans="2:21">
      <c r="B68" s="22"/>
      <c r="C68" s="25"/>
      <c r="D68" s="52"/>
      <c r="E68" s="25"/>
      <c r="F68" s="25"/>
      <c r="G68" s="25"/>
      <c r="H68" s="53"/>
      <c r="I68" s="25"/>
      <c r="J68" s="52"/>
      <c r="K68" s="25"/>
      <c r="L68" s="25"/>
      <c r="M68" s="25"/>
      <c r="N68" s="25"/>
      <c r="O68" s="25"/>
      <c r="P68" s="53"/>
      <c r="Q68" s="25"/>
      <c r="R68" s="23"/>
    </row>
    <row r="69" spans="2:21">
      <c r="B69" s="22"/>
      <c r="C69" s="25"/>
      <c r="D69" s="52"/>
      <c r="E69" s="25"/>
      <c r="F69" s="25"/>
      <c r="G69" s="25"/>
      <c r="H69" s="53"/>
      <c r="I69" s="25"/>
      <c r="J69" s="52"/>
      <c r="K69" s="25"/>
      <c r="L69" s="25"/>
      <c r="M69" s="25"/>
      <c r="N69" s="25"/>
      <c r="O69" s="25"/>
      <c r="P69" s="53"/>
      <c r="Q69" s="25"/>
      <c r="R69" s="23"/>
    </row>
    <row r="70" spans="2:21" s="1" customFormat="1" ht="15">
      <c r="B70" s="34"/>
      <c r="C70" s="35"/>
      <c r="D70" s="54" t="s">
        <v>58</v>
      </c>
      <c r="E70" s="55"/>
      <c r="F70" s="55"/>
      <c r="G70" s="56" t="s">
        <v>59</v>
      </c>
      <c r="H70" s="57"/>
      <c r="I70" s="35"/>
      <c r="J70" s="54" t="s">
        <v>58</v>
      </c>
      <c r="K70" s="55"/>
      <c r="L70" s="55"/>
      <c r="M70" s="55"/>
      <c r="N70" s="56" t="s">
        <v>59</v>
      </c>
      <c r="O70" s="55"/>
      <c r="P70" s="57"/>
      <c r="Q70" s="35"/>
      <c r="R70" s="36"/>
    </row>
    <row r="71" spans="2:21" s="1" customFormat="1" ht="14.45" customHeight="1">
      <c r="B71" s="58"/>
      <c r="C71" s="59"/>
      <c r="D71" s="59"/>
      <c r="E71" s="59"/>
      <c r="F71" s="59"/>
      <c r="G71" s="59"/>
      <c r="H71" s="59"/>
      <c r="I71" s="59"/>
      <c r="J71" s="59"/>
      <c r="K71" s="59"/>
      <c r="L71" s="59"/>
      <c r="M71" s="59"/>
      <c r="N71" s="59"/>
      <c r="O71" s="59"/>
      <c r="P71" s="59"/>
      <c r="Q71" s="59"/>
      <c r="R71" s="60"/>
    </row>
    <row r="75" spans="2:21" s="1" customFormat="1" ht="6.95" customHeight="1">
      <c r="B75" s="125"/>
      <c r="C75" s="126"/>
      <c r="D75" s="126"/>
      <c r="E75" s="126"/>
      <c r="F75" s="126"/>
      <c r="G75" s="126"/>
      <c r="H75" s="126"/>
      <c r="I75" s="126"/>
      <c r="J75" s="126"/>
      <c r="K75" s="126"/>
      <c r="L75" s="126"/>
      <c r="M75" s="126"/>
      <c r="N75" s="126"/>
      <c r="O75" s="126"/>
      <c r="P75" s="126"/>
      <c r="Q75" s="126"/>
      <c r="R75" s="127"/>
    </row>
    <row r="76" spans="2:21" s="1" customFormat="1" ht="36.950000000000003" customHeight="1">
      <c r="B76" s="34"/>
      <c r="C76" s="203" t="s">
        <v>131</v>
      </c>
      <c r="D76" s="204"/>
      <c r="E76" s="204"/>
      <c r="F76" s="204"/>
      <c r="G76" s="204"/>
      <c r="H76" s="204"/>
      <c r="I76" s="204"/>
      <c r="J76" s="204"/>
      <c r="K76" s="204"/>
      <c r="L76" s="204"/>
      <c r="M76" s="204"/>
      <c r="N76" s="204"/>
      <c r="O76" s="204"/>
      <c r="P76" s="204"/>
      <c r="Q76" s="204"/>
      <c r="R76" s="36"/>
      <c r="T76" s="128"/>
      <c r="U76" s="128"/>
    </row>
    <row r="77" spans="2:21" s="1" customFormat="1" ht="6.95" customHeight="1">
      <c r="B77" s="34"/>
      <c r="C77" s="35"/>
      <c r="D77" s="35"/>
      <c r="E77" s="35"/>
      <c r="F77" s="35"/>
      <c r="G77" s="35"/>
      <c r="H77" s="35"/>
      <c r="I77" s="35"/>
      <c r="J77" s="35"/>
      <c r="K77" s="35"/>
      <c r="L77" s="35"/>
      <c r="M77" s="35"/>
      <c r="N77" s="35"/>
      <c r="O77" s="35"/>
      <c r="P77" s="35"/>
      <c r="Q77" s="35"/>
      <c r="R77" s="36"/>
      <c r="T77" s="128"/>
      <c r="U77" s="128"/>
    </row>
    <row r="78" spans="2:21" s="1" customFormat="1" ht="30" customHeight="1">
      <c r="B78" s="34"/>
      <c r="C78" s="29" t="s">
        <v>18</v>
      </c>
      <c r="D78" s="35"/>
      <c r="E78" s="35"/>
      <c r="F78" s="237" t="str">
        <f>F6</f>
        <v>Revitalizácia predpolia radnice v Kežmarku - vodný prvok</v>
      </c>
      <c r="G78" s="238"/>
      <c r="H78" s="238"/>
      <c r="I78" s="238"/>
      <c r="J78" s="238"/>
      <c r="K78" s="238"/>
      <c r="L78" s="238"/>
      <c r="M78" s="238"/>
      <c r="N78" s="238"/>
      <c r="O78" s="238"/>
      <c r="P78" s="238"/>
      <c r="Q78" s="35"/>
      <c r="R78" s="36"/>
      <c r="T78" s="128"/>
      <c r="U78" s="128"/>
    </row>
    <row r="79" spans="2:21" s="1" customFormat="1" ht="36.950000000000003" customHeight="1">
      <c r="B79" s="34"/>
      <c r="C79" s="68" t="s">
        <v>128</v>
      </c>
      <c r="D79" s="35"/>
      <c r="E79" s="35"/>
      <c r="F79" s="205" t="str">
        <f>F7</f>
        <v>SO 03 - Mestský mobiliár</v>
      </c>
      <c r="G79" s="230"/>
      <c r="H79" s="230"/>
      <c r="I79" s="230"/>
      <c r="J79" s="230"/>
      <c r="K79" s="230"/>
      <c r="L79" s="230"/>
      <c r="M79" s="230"/>
      <c r="N79" s="230"/>
      <c r="O79" s="230"/>
      <c r="P79" s="230"/>
      <c r="Q79" s="35"/>
      <c r="R79" s="36"/>
      <c r="T79" s="128"/>
      <c r="U79" s="128"/>
    </row>
    <row r="80" spans="2:21" s="1" customFormat="1" ht="6.95" customHeight="1">
      <c r="B80" s="34"/>
      <c r="C80" s="35"/>
      <c r="D80" s="35"/>
      <c r="E80" s="35"/>
      <c r="F80" s="35"/>
      <c r="G80" s="35"/>
      <c r="H80" s="35"/>
      <c r="I80" s="35"/>
      <c r="J80" s="35"/>
      <c r="K80" s="35"/>
      <c r="L80" s="35"/>
      <c r="M80" s="35"/>
      <c r="N80" s="35"/>
      <c r="O80" s="35"/>
      <c r="P80" s="35"/>
      <c r="Q80" s="35"/>
      <c r="R80" s="36"/>
      <c r="T80" s="128"/>
      <c r="U80" s="128"/>
    </row>
    <row r="81" spans="2:65" s="1" customFormat="1" ht="18" customHeight="1">
      <c r="B81" s="34"/>
      <c r="C81" s="29" t="s">
        <v>23</v>
      </c>
      <c r="D81" s="35"/>
      <c r="E81" s="35"/>
      <c r="F81" s="27" t="str">
        <f>F9</f>
        <v>Kežmarok, parc.č. KN-C 3221/1, 3221/2</v>
      </c>
      <c r="G81" s="35"/>
      <c r="H81" s="35"/>
      <c r="I81" s="35"/>
      <c r="J81" s="35"/>
      <c r="K81" s="29" t="s">
        <v>25</v>
      </c>
      <c r="L81" s="35"/>
      <c r="M81" s="240" t="str">
        <f>IF(O9="","",O9)</f>
        <v>26. 2. 2019</v>
      </c>
      <c r="N81" s="240"/>
      <c r="O81" s="240"/>
      <c r="P81" s="240"/>
      <c r="Q81" s="35"/>
      <c r="R81" s="36"/>
      <c r="T81" s="128"/>
      <c r="U81" s="128"/>
    </row>
    <row r="82" spans="2:65" s="1" customFormat="1" ht="6.95" customHeight="1">
      <c r="B82" s="34"/>
      <c r="C82" s="35"/>
      <c r="D82" s="35"/>
      <c r="E82" s="35"/>
      <c r="F82" s="35"/>
      <c r="G82" s="35"/>
      <c r="H82" s="35"/>
      <c r="I82" s="35"/>
      <c r="J82" s="35"/>
      <c r="K82" s="35"/>
      <c r="L82" s="35"/>
      <c r="M82" s="35"/>
      <c r="N82" s="35"/>
      <c r="O82" s="35"/>
      <c r="P82" s="35"/>
      <c r="Q82" s="35"/>
      <c r="R82" s="36"/>
      <c r="T82" s="128"/>
      <c r="U82" s="128"/>
    </row>
    <row r="83" spans="2:65" s="1" customFormat="1" ht="15">
      <c r="B83" s="34"/>
      <c r="C83" s="29" t="s">
        <v>27</v>
      </c>
      <c r="D83" s="35"/>
      <c r="E83" s="35"/>
      <c r="F83" s="27" t="str">
        <f>E12</f>
        <v>Mesto Kežmarok</v>
      </c>
      <c r="G83" s="35"/>
      <c r="H83" s="35"/>
      <c r="I83" s="35"/>
      <c r="J83" s="35"/>
      <c r="K83" s="29" t="s">
        <v>35</v>
      </c>
      <c r="L83" s="35"/>
      <c r="M83" s="218" t="str">
        <f>E18</f>
        <v>Ing. Arch. Jozef Figlár</v>
      </c>
      <c r="N83" s="218"/>
      <c r="O83" s="218"/>
      <c r="P83" s="218"/>
      <c r="Q83" s="218"/>
      <c r="R83" s="36"/>
      <c r="T83" s="128"/>
      <c r="U83" s="128"/>
    </row>
    <row r="84" spans="2:65" s="1" customFormat="1" ht="14.45" customHeight="1">
      <c r="B84" s="34"/>
      <c r="C84" s="29" t="s">
        <v>33</v>
      </c>
      <c r="D84" s="35"/>
      <c r="E84" s="35"/>
      <c r="F84" s="27" t="str">
        <f>IF(E15="","",E15)</f>
        <v>Vyplň údaj</v>
      </c>
      <c r="G84" s="35"/>
      <c r="H84" s="35"/>
      <c r="I84" s="35"/>
      <c r="J84" s="35"/>
      <c r="K84" s="29" t="s">
        <v>40</v>
      </c>
      <c r="L84" s="35"/>
      <c r="M84" s="218" t="str">
        <f>E21</f>
        <v xml:space="preserve"> </v>
      </c>
      <c r="N84" s="218"/>
      <c r="O84" s="218"/>
      <c r="P84" s="218"/>
      <c r="Q84" s="218"/>
      <c r="R84" s="36"/>
      <c r="T84" s="128"/>
      <c r="U84" s="128"/>
    </row>
    <row r="85" spans="2:65" s="1" customFormat="1" ht="10.35" customHeight="1">
      <c r="B85" s="34"/>
      <c r="C85" s="35"/>
      <c r="D85" s="35"/>
      <c r="E85" s="35"/>
      <c r="F85" s="35"/>
      <c r="G85" s="35"/>
      <c r="H85" s="35"/>
      <c r="I85" s="35"/>
      <c r="J85" s="35"/>
      <c r="K85" s="35"/>
      <c r="L85" s="35"/>
      <c r="M85" s="35"/>
      <c r="N85" s="35"/>
      <c r="O85" s="35"/>
      <c r="P85" s="35"/>
      <c r="Q85" s="35"/>
      <c r="R85" s="36"/>
      <c r="T85" s="128"/>
      <c r="U85" s="128"/>
    </row>
    <row r="86" spans="2:65" s="1" customFormat="1" ht="29.25" customHeight="1">
      <c r="B86" s="34"/>
      <c r="C86" s="262" t="s">
        <v>132</v>
      </c>
      <c r="D86" s="263"/>
      <c r="E86" s="263"/>
      <c r="F86" s="263"/>
      <c r="G86" s="263"/>
      <c r="H86" s="117"/>
      <c r="I86" s="117"/>
      <c r="J86" s="117"/>
      <c r="K86" s="117"/>
      <c r="L86" s="117"/>
      <c r="M86" s="117"/>
      <c r="N86" s="262" t="s">
        <v>133</v>
      </c>
      <c r="O86" s="263"/>
      <c r="P86" s="263"/>
      <c r="Q86" s="263"/>
      <c r="R86" s="36"/>
      <c r="T86" s="128"/>
      <c r="U86" s="128"/>
    </row>
    <row r="87" spans="2:65" s="1" customFormat="1" ht="10.35" customHeight="1">
      <c r="B87" s="34"/>
      <c r="C87" s="35"/>
      <c r="D87" s="35"/>
      <c r="E87" s="35"/>
      <c r="F87" s="35"/>
      <c r="G87" s="35"/>
      <c r="H87" s="35"/>
      <c r="I87" s="35"/>
      <c r="J87" s="35"/>
      <c r="K87" s="35"/>
      <c r="L87" s="35"/>
      <c r="M87" s="35"/>
      <c r="N87" s="35"/>
      <c r="O87" s="35"/>
      <c r="P87" s="35"/>
      <c r="Q87" s="35"/>
      <c r="R87" s="36"/>
      <c r="T87" s="128"/>
      <c r="U87" s="128"/>
    </row>
    <row r="88" spans="2:65" s="1" customFormat="1" ht="29.25" customHeight="1">
      <c r="B88" s="34"/>
      <c r="C88" s="129" t="s">
        <v>134</v>
      </c>
      <c r="D88" s="35"/>
      <c r="E88" s="35"/>
      <c r="F88" s="35"/>
      <c r="G88" s="35"/>
      <c r="H88" s="35"/>
      <c r="I88" s="35"/>
      <c r="J88" s="35"/>
      <c r="K88" s="35"/>
      <c r="L88" s="35"/>
      <c r="M88" s="35"/>
      <c r="N88" s="182">
        <f>N119</f>
        <v>0</v>
      </c>
      <c r="O88" s="264"/>
      <c r="P88" s="264"/>
      <c r="Q88" s="264"/>
      <c r="R88" s="36"/>
      <c r="T88" s="128"/>
      <c r="U88" s="128"/>
      <c r="AU88" s="18" t="s">
        <v>135</v>
      </c>
    </row>
    <row r="89" spans="2:65" s="6" customFormat="1" ht="24.95" customHeight="1">
      <c r="B89" s="130"/>
      <c r="C89" s="131"/>
      <c r="D89" s="132" t="s">
        <v>136</v>
      </c>
      <c r="E89" s="131"/>
      <c r="F89" s="131"/>
      <c r="G89" s="131"/>
      <c r="H89" s="131"/>
      <c r="I89" s="131"/>
      <c r="J89" s="131"/>
      <c r="K89" s="131"/>
      <c r="L89" s="131"/>
      <c r="M89" s="131"/>
      <c r="N89" s="261">
        <f>N120</f>
        <v>0</v>
      </c>
      <c r="O89" s="265"/>
      <c r="P89" s="265"/>
      <c r="Q89" s="265"/>
      <c r="R89" s="133"/>
      <c r="T89" s="134"/>
      <c r="U89" s="134"/>
    </row>
    <row r="90" spans="2:65" s="7" customFormat="1" ht="19.899999999999999" customHeight="1">
      <c r="B90" s="135"/>
      <c r="C90" s="136"/>
      <c r="D90" s="105" t="s">
        <v>281</v>
      </c>
      <c r="E90" s="136"/>
      <c r="F90" s="136"/>
      <c r="G90" s="136"/>
      <c r="H90" s="136"/>
      <c r="I90" s="136"/>
      <c r="J90" s="136"/>
      <c r="K90" s="136"/>
      <c r="L90" s="136"/>
      <c r="M90" s="136"/>
      <c r="N90" s="189">
        <f>N121</f>
        <v>0</v>
      </c>
      <c r="O90" s="266"/>
      <c r="P90" s="266"/>
      <c r="Q90" s="266"/>
      <c r="R90" s="137"/>
      <c r="T90" s="138"/>
      <c r="U90" s="138"/>
    </row>
    <row r="91" spans="2:65" s="7" customFormat="1" ht="19.899999999999999" customHeight="1">
      <c r="B91" s="135"/>
      <c r="C91" s="136"/>
      <c r="D91" s="105" t="s">
        <v>140</v>
      </c>
      <c r="E91" s="136"/>
      <c r="F91" s="136"/>
      <c r="G91" s="136"/>
      <c r="H91" s="136"/>
      <c r="I91" s="136"/>
      <c r="J91" s="136"/>
      <c r="K91" s="136"/>
      <c r="L91" s="136"/>
      <c r="M91" s="136"/>
      <c r="N91" s="189">
        <f>N133</f>
        <v>0</v>
      </c>
      <c r="O91" s="266"/>
      <c r="P91" s="266"/>
      <c r="Q91" s="266"/>
      <c r="R91" s="137"/>
      <c r="T91" s="138"/>
      <c r="U91" s="138"/>
    </row>
    <row r="92" spans="2:65" s="6" customFormat="1" ht="21.75" customHeight="1">
      <c r="B92" s="130"/>
      <c r="C92" s="131"/>
      <c r="D92" s="132" t="s">
        <v>144</v>
      </c>
      <c r="E92" s="131"/>
      <c r="F92" s="131"/>
      <c r="G92" s="131"/>
      <c r="H92" s="131"/>
      <c r="I92" s="131"/>
      <c r="J92" s="131"/>
      <c r="K92" s="131"/>
      <c r="L92" s="131"/>
      <c r="M92" s="131"/>
      <c r="N92" s="260">
        <f>N135</f>
        <v>0</v>
      </c>
      <c r="O92" s="265"/>
      <c r="P92" s="265"/>
      <c r="Q92" s="265"/>
      <c r="R92" s="133"/>
      <c r="T92" s="134"/>
      <c r="U92" s="134"/>
    </row>
    <row r="93" spans="2:65" s="1" customFormat="1" ht="21.75" customHeight="1">
      <c r="B93" s="34"/>
      <c r="C93" s="35"/>
      <c r="D93" s="35"/>
      <c r="E93" s="35"/>
      <c r="F93" s="35"/>
      <c r="G93" s="35"/>
      <c r="H93" s="35"/>
      <c r="I93" s="35"/>
      <c r="J93" s="35"/>
      <c r="K93" s="35"/>
      <c r="L93" s="35"/>
      <c r="M93" s="35"/>
      <c r="N93" s="35"/>
      <c r="O93" s="35"/>
      <c r="P93" s="35"/>
      <c r="Q93" s="35"/>
      <c r="R93" s="36"/>
      <c r="T93" s="128"/>
      <c r="U93" s="128"/>
    </row>
    <row r="94" spans="2:65" s="1" customFormat="1" ht="29.25" customHeight="1">
      <c r="B94" s="34"/>
      <c r="C94" s="129" t="s">
        <v>145</v>
      </c>
      <c r="D94" s="35"/>
      <c r="E94" s="35"/>
      <c r="F94" s="35"/>
      <c r="G94" s="35"/>
      <c r="H94" s="35"/>
      <c r="I94" s="35"/>
      <c r="J94" s="35"/>
      <c r="K94" s="35"/>
      <c r="L94" s="35"/>
      <c r="M94" s="35"/>
      <c r="N94" s="264">
        <f>ROUND(N95+N96+N97+N98+N99+N100,2)</f>
        <v>0</v>
      </c>
      <c r="O94" s="267"/>
      <c r="P94" s="267"/>
      <c r="Q94" s="267"/>
      <c r="R94" s="36"/>
      <c r="T94" s="139"/>
      <c r="U94" s="140" t="s">
        <v>46</v>
      </c>
    </row>
    <row r="95" spans="2:65" s="1" customFormat="1" ht="18" customHeight="1">
      <c r="B95" s="34"/>
      <c r="C95" s="35"/>
      <c r="D95" s="191" t="s">
        <v>146</v>
      </c>
      <c r="E95" s="192"/>
      <c r="F95" s="192"/>
      <c r="G95" s="192"/>
      <c r="H95" s="192"/>
      <c r="I95" s="35"/>
      <c r="J95" s="35"/>
      <c r="K95" s="35"/>
      <c r="L95" s="35"/>
      <c r="M95" s="35"/>
      <c r="N95" s="190">
        <f>ROUND(N88*T95,2)</f>
        <v>0</v>
      </c>
      <c r="O95" s="189"/>
      <c r="P95" s="189"/>
      <c r="Q95" s="189"/>
      <c r="R95" s="36"/>
      <c r="S95" s="141"/>
      <c r="T95" s="142"/>
      <c r="U95" s="143" t="s">
        <v>49</v>
      </c>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41"/>
      <c r="AY95" s="144" t="s">
        <v>147</v>
      </c>
      <c r="AZ95" s="141"/>
      <c r="BA95" s="141"/>
      <c r="BB95" s="141"/>
      <c r="BC95" s="141"/>
      <c r="BD95" s="141"/>
      <c r="BE95" s="145">
        <f t="shared" ref="BE95:BE100" si="0">IF(U95="základná",N95,0)</f>
        <v>0</v>
      </c>
      <c r="BF95" s="145">
        <f t="shared" ref="BF95:BF100" si="1">IF(U95="znížená",N95,0)</f>
        <v>0</v>
      </c>
      <c r="BG95" s="145">
        <f t="shared" ref="BG95:BG100" si="2">IF(U95="zákl. prenesená",N95,0)</f>
        <v>0</v>
      </c>
      <c r="BH95" s="145">
        <f t="shared" ref="BH95:BH100" si="3">IF(U95="zníž. prenesená",N95,0)</f>
        <v>0</v>
      </c>
      <c r="BI95" s="145">
        <f t="shared" ref="BI95:BI100" si="4">IF(U95="nulová",N95,0)</f>
        <v>0</v>
      </c>
      <c r="BJ95" s="144" t="s">
        <v>148</v>
      </c>
      <c r="BK95" s="141"/>
      <c r="BL95" s="141"/>
      <c r="BM95" s="141"/>
    </row>
    <row r="96" spans="2:65" s="1" customFormat="1" ht="18" customHeight="1">
      <c r="B96" s="34"/>
      <c r="C96" s="35"/>
      <c r="D96" s="191" t="s">
        <v>149</v>
      </c>
      <c r="E96" s="192"/>
      <c r="F96" s="192"/>
      <c r="G96" s="192"/>
      <c r="H96" s="192"/>
      <c r="I96" s="35"/>
      <c r="J96" s="35"/>
      <c r="K96" s="35"/>
      <c r="L96" s="35"/>
      <c r="M96" s="35"/>
      <c r="N96" s="190">
        <f>ROUND(N88*T96,2)</f>
        <v>0</v>
      </c>
      <c r="O96" s="189"/>
      <c r="P96" s="189"/>
      <c r="Q96" s="189"/>
      <c r="R96" s="36"/>
      <c r="S96" s="141"/>
      <c r="T96" s="142"/>
      <c r="U96" s="143" t="s">
        <v>49</v>
      </c>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141"/>
      <c r="AV96" s="141"/>
      <c r="AW96" s="141"/>
      <c r="AX96" s="141"/>
      <c r="AY96" s="144" t="s">
        <v>147</v>
      </c>
      <c r="AZ96" s="141"/>
      <c r="BA96" s="141"/>
      <c r="BB96" s="141"/>
      <c r="BC96" s="141"/>
      <c r="BD96" s="141"/>
      <c r="BE96" s="145">
        <f t="shared" si="0"/>
        <v>0</v>
      </c>
      <c r="BF96" s="145">
        <f t="shared" si="1"/>
        <v>0</v>
      </c>
      <c r="BG96" s="145">
        <f t="shared" si="2"/>
        <v>0</v>
      </c>
      <c r="BH96" s="145">
        <f t="shared" si="3"/>
        <v>0</v>
      </c>
      <c r="BI96" s="145">
        <f t="shared" si="4"/>
        <v>0</v>
      </c>
      <c r="BJ96" s="144" t="s">
        <v>148</v>
      </c>
      <c r="BK96" s="141"/>
      <c r="BL96" s="141"/>
      <c r="BM96" s="141"/>
    </row>
    <row r="97" spans="2:65" s="1" customFormat="1" ht="18" customHeight="1">
      <c r="B97" s="34"/>
      <c r="C97" s="35"/>
      <c r="D97" s="191" t="s">
        <v>150</v>
      </c>
      <c r="E97" s="192"/>
      <c r="F97" s="192"/>
      <c r="G97" s="192"/>
      <c r="H97" s="192"/>
      <c r="I97" s="35"/>
      <c r="J97" s="35"/>
      <c r="K97" s="35"/>
      <c r="L97" s="35"/>
      <c r="M97" s="35"/>
      <c r="N97" s="190">
        <f>ROUND(N88*T97,2)</f>
        <v>0</v>
      </c>
      <c r="O97" s="189"/>
      <c r="P97" s="189"/>
      <c r="Q97" s="189"/>
      <c r="R97" s="36"/>
      <c r="S97" s="141"/>
      <c r="T97" s="142"/>
      <c r="U97" s="143" t="s">
        <v>49</v>
      </c>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4" t="s">
        <v>147</v>
      </c>
      <c r="AZ97" s="141"/>
      <c r="BA97" s="141"/>
      <c r="BB97" s="141"/>
      <c r="BC97" s="141"/>
      <c r="BD97" s="141"/>
      <c r="BE97" s="145">
        <f t="shared" si="0"/>
        <v>0</v>
      </c>
      <c r="BF97" s="145">
        <f t="shared" si="1"/>
        <v>0</v>
      </c>
      <c r="BG97" s="145">
        <f t="shared" si="2"/>
        <v>0</v>
      </c>
      <c r="BH97" s="145">
        <f t="shared" si="3"/>
        <v>0</v>
      </c>
      <c r="BI97" s="145">
        <f t="shared" si="4"/>
        <v>0</v>
      </c>
      <c r="BJ97" s="144" t="s">
        <v>148</v>
      </c>
      <c r="BK97" s="141"/>
      <c r="BL97" s="141"/>
      <c r="BM97" s="141"/>
    </row>
    <row r="98" spans="2:65" s="1" customFormat="1" ht="18" customHeight="1">
      <c r="B98" s="34"/>
      <c r="C98" s="35"/>
      <c r="D98" s="191" t="s">
        <v>151</v>
      </c>
      <c r="E98" s="192"/>
      <c r="F98" s="192"/>
      <c r="G98" s="192"/>
      <c r="H98" s="192"/>
      <c r="I98" s="35"/>
      <c r="J98" s="35"/>
      <c r="K98" s="35"/>
      <c r="L98" s="35"/>
      <c r="M98" s="35"/>
      <c r="N98" s="190">
        <f>ROUND(N88*T98,2)</f>
        <v>0</v>
      </c>
      <c r="O98" s="189"/>
      <c r="P98" s="189"/>
      <c r="Q98" s="189"/>
      <c r="R98" s="36"/>
      <c r="S98" s="141"/>
      <c r="T98" s="142"/>
      <c r="U98" s="143" t="s">
        <v>49</v>
      </c>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4" t="s">
        <v>147</v>
      </c>
      <c r="AZ98" s="141"/>
      <c r="BA98" s="141"/>
      <c r="BB98" s="141"/>
      <c r="BC98" s="141"/>
      <c r="BD98" s="141"/>
      <c r="BE98" s="145">
        <f t="shared" si="0"/>
        <v>0</v>
      </c>
      <c r="BF98" s="145">
        <f t="shared" si="1"/>
        <v>0</v>
      </c>
      <c r="BG98" s="145">
        <f t="shared" si="2"/>
        <v>0</v>
      </c>
      <c r="BH98" s="145">
        <f t="shared" si="3"/>
        <v>0</v>
      </c>
      <c r="BI98" s="145">
        <f t="shared" si="4"/>
        <v>0</v>
      </c>
      <c r="BJ98" s="144" t="s">
        <v>148</v>
      </c>
      <c r="BK98" s="141"/>
      <c r="BL98" s="141"/>
      <c r="BM98" s="141"/>
    </row>
    <row r="99" spans="2:65" s="1" customFormat="1" ht="18" customHeight="1">
      <c r="B99" s="34"/>
      <c r="C99" s="35"/>
      <c r="D99" s="191" t="s">
        <v>152</v>
      </c>
      <c r="E99" s="192"/>
      <c r="F99" s="192"/>
      <c r="G99" s="192"/>
      <c r="H99" s="192"/>
      <c r="I99" s="35"/>
      <c r="J99" s="35"/>
      <c r="K99" s="35"/>
      <c r="L99" s="35"/>
      <c r="M99" s="35"/>
      <c r="N99" s="190">
        <f>ROUND(N88*T99,2)</f>
        <v>0</v>
      </c>
      <c r="O99" s="189"/>
      <c r="P99" s="189"/>
      <c r="Q99" s="189"/>
      <c r="R99" s="36"/>
      <c r="S99" s="141"/>
      <c r="T99" s="142"/>
      <c r="U99" s="143" t="s">
        <v>49</v>
      </c>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4" t="s">
        <v>147</v>
      </c>
      <c r="AZ99" s="141"/>
      <c r="BA99" s="141"/>
      <c r="BB99" s="141"/>
      <c r="BC99" s="141"/>
      <c r="BD99" s="141"/>
      <c r="BE99" s="145">
        <f t="shared" si="0"/>
        <v>0</v>
      </c>
      <c r="BF99" s="145">
        <f t="shared" si="1"/>
        <v>0</v>
      </c>
      <c r="BG99" s="145">
        <f t="shared" si="2"/>
        <v>0</v>
      </c>
      <c r="BH99" s="145">
        <f t="shared" si="3"/>
        <v>0</v>
      </c>
      <c r="BI99" s="145">
        <f t="shared" si="4"/>
        <v>0</v>
      </c>
      <c r="BJ99" s="144" t="s">
        <v>148</v>
      </c>
      <c r="BK99" s="141"/>
      <c r="BL99" s="141"/>
      <c r="BM99" s="141"/>
    </row>
    <row r="100" spans="2:65" s="1" customFormat="1" ht="18" customHeight="1">
      <c r="B100" s="34"/>
      <c r="C100" s="35"/>
      <c r="D100" s="105" t="s">
        <v>153</v>
      </c>
      <c r="E100" s="35"/>
      <c r="F100" s="35"/>
      <c r="G100" s="35"/>
      <c r="H100" s="35"/>
      <c r="I100" s="35"/>
      <c r="J100" s="35"/>
      <c r="K100" s="35"/>
      <c r="L100" s="35"/>
      <c r="M100" s="35"/>
      <c r="N100" s="190">
        <f>ROUND(N88*T100,2)</f>
        <v>0</v>
      </c>
      <c r="O100" s="189"/>
      <c r="P100" s="189"/>
      <c r="Q100" s="189"/>
      <c r="R100" s="36"/>
      <c r="S100" s="141"/>
      <c r="T100" s="146"/>
      <c r="U100" s="147" t="s">
        <v>49</v>
      </c>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4" t="s">
        <v>154</v>
      </c>
      <c r="AZ100" s="141"/>
      <c r="BA100" s="141"/>
      <c r="BB100" s="141"/>
      <c r="BC100" s="141"/>
      <c r="BD100" s="141"/>
      <c r="BE100" s="145">
        <f t="shared" si="0"/>
        <v>0</v>
      </c>
      <c r="BF100" s="145">
        <f t="shared" si="1"/>
        <v>0</v>
      </c>
      <c r="BG100" s="145">
        <f t="shared" si="2"/>
        <v>0</v>
      </c>
      <c r="BH100" s="145">
        <f t="shared" si="3"/>
        <v>0</v>
      </c>
      <c r="BI100" s="145">
        <f t="shared" si="4"/>
        <v>0</v>
      </c>
      <c r="BJ100" s="144" t="s">
        <v>148</v>
      </c>
      <c r="BK100" s="141"/>
      <c r="BL100" s="141"/>
      <c r="BM100" s="141"/>
    </row>
    <row r="101" spans="2:65" s="1" customFormat="1">
      <c r="B101" s="34"/>
      <c r="C101" s="35"/>
      <c r="D101" s="35"/>
      <c r="E101" s="35"/>
      <c r="F101" s="35"/>
      <c r="G101" s="35"/>
      <c r="H101" s="35"/>
      <c r="I101" s="35"/>
      <c r="J101" s="35"/>
      <c r="K101" s="35"/>
      <c r="L101" s="35"/>
      <c r="M101" s="35"/>
      <c r="N101" s="35"/>
      <c r="O101" s="35"/>
      <c r="P101" s="35"/>
      <c r="Q101" s="35"/>
      <c r="R101" s="36"/>
      <c r="T101" s="128"/>
      <c r="U101" s="128"/>
    </row>
    <row r="102" spans="2:65" s="1" customFormat="1" ht="29.25" customHeight="1">
      <c r="B102" s="34"/>
      <c r="C102" s="116" t="s">
        <v>121</v>
      </c>
      <c r="D102" s="117"/>
      <c r="E102" s="117"/>
      <c r="F102" s="117"/>
      <c r="G102" s="117"/>
      <c r="H102" s="117"/>
      <c r="I102" s="117"/>
      <c r="J102" s="117"/>
      <c r="K102" s="117"/>
      <c r="L102" s="183">
        <f>ROUND(SUM(N88+N94),2)</f>
        <v>0</v>
      </c>
      <c r="M102" s="183"/>
      <c r="N102" s="183"/>
      <c r="O102" s="183"/>
      <c r="P102" s="183"/>
      <c r="Q102" s="183"/>
      <c r="R102" s="36"/>
      <c r="T102" s="128"/>
      <c r="U102" s="128"/>
    </row>
    <row r="103" spans="2:65" s="1" customFormat="1" ht="6.95" customHeight="1">
      <c r="B103" s="58"/>
      <c r="C103" s="59"/>
      <c r="D103" s="59"/>
      <c r="E103" s="59"/>
      <c r="F103" s="59"/>
      <c r="G103" s="59"/>
      <c r="H103" s="59"/>
      <c r="I103" s="59"/>
      <c r="J103" s="59"/>
      <c r="K103" s="59"/>
      <c r="L103" s="59"/>
      <c r="M103" s="59"/>
      <c r="N103" s="59"/>
      <c r="O103" s="59"/>
      <c r="P103" s="59"/>
      <c r="Q103" s="59"/>
      <c r="R103" s="60"/>
      <c r="T103" s="128"/>
      <c r="U103" s="128"/>
    </row>
    <row r="107" spans="2:65" s="1" customFormat="1" ht="6.95" customHeight="1">
      <c r="B107" s="61"/>
      <c r="C107" s="62"/>
      <c r="D107" s="62"/>
      <c r="E107" s="62"/>
      <c r="F107" s="62"/>
      <c r="G107" s="62"/>
      <c r="H107" s="62"/>
      <c r="I107" s="62"/>
      <c r="J107" s="62"/>
      <c r="K107" s="62"/>
      <c r="L107" s="62"/>
      <c r="M107" s="62"/>
      <c r="N107" s="62"/>
      <c r="O107" s="62"/>
      <c r="P107" s="62"/>
      <c r="Q107" s="62"/>
      <c r="R107" s="63"/>
    </row>
    <row r="108" spans="2:65" s="1" customFormat="1" ht="36.950000000000003" customHeight="1">
      <c r="B108" s="34"/>
      <c r="C108" s="203" t="s">
        <v>155</v>
      </c>
      <c r="D108" s="230"/>
      <c r="E108" s="230"/>
      <c r="F108" s="230"/>
      <c r="G108" s="230"/>
      <c r="H108" s="230"/>
      <c r="I108" s="230"/>
      <c r="J108" s="230"/>
      <c r="K108" s="230"/>
      <c r="L108" s="230"/>
      <c r="M108" s="230"/>
      <c r="N108" s="230"/>
      <c r="O108" s="230"/>
      <c r="P108" s="230"/>
      <c r="Q108" s="230"/>
      <c r="R108" s="36"/>
    </row>
    <row r="109" spans="2:65" s="1" customFormat="1" ht="6.95" customHeight="1">
      <c r="B109" s="34"/>
      <c r="C109" s="35"/>
      <c r="D109" s="35"/>
      <c r="E109" s="35"/>
      <c r="F109" s="35"/>
      <c r="G109" s="35"/>
      <c r="H109" s="35"/>
      <c r="I109" s="35"/>
      <c r="J109" s="35"/>
      <c r="K109" s="35"/>
      <c r="L109" s="35"/>
      <c r="M109" s="35"/>
      <c r="N109" s="35"/>
      <c r="O109" s="35"/>
      <c r="P109" s="35"/>
      <c r="Q109" s="35"/>
      <c r="R109" s="36"/>
    </row>
    <row r="110" spans="2:65" s="1" customFormat="1" ht="30" customHeight="1">
      <c r="B110" s="34"/>
      <c r="C110" s="29" t="s">
        <v>18</v>
      </c>
      <c r="D110" s="35"/>
      <c r="E110" s="35"/>
      <c r="F110" s="237" t="str">
        <f>F6</f>
        <v>Revitalizácia predpolia radnice v Kežmarku - vodný prvok</v>
      </c>
      <c r="G110" s="238"/>
      <c r="H110" s="238"/>
      <c r="I110" s="238"/>
      <c r="J110" s="238"/>
      <c r="K110" s="238"/>
      <c r="L110" s="238"/>
      <c r="M110" s="238"/>
      <c r="N110" s="238"/>
      <c r="O110" s="238"/>
      <c r="P110" s="238"/>
      <c r="Q110" s="35"/>
      <c r="R110" s="36"/>
    </row>
    <row r="111" spans="2:65" s="1" customFormat="1" ht="36.950000000000003" customHeight="1">
      <c r="B111" s="34"/>
      <c r="C111" s="68" t="s">
        <v>128</v>
      </c>
      <c r="D111" s="35"/>
      <c r="E111" s="35"/>
      <c r="F111" s="205" t="str">
        <f>F7</f>
        <v>SO 03 - Mestský mobiliár</v>
      </c>
      <c r="G111" s="230"/>
      <c r="H111" s="230"/>
      <c r="I111" s="230"/>
      <c r="J111" s="230"/>
      <c r="K111" s="230"/>
      <c r="L111" s="230"/>
      <c r="M111" s="230"/>
      <c r="N111" s="230"/>
      <c r="O111" s="230"/>
      <c r="P111" s="230"/>
      <c r="Q111" s="35"/>
      <c r="R111" s="36"/>
    </row>
    <row r="112" spans="2:65" s="1" customFormat="1" ht="6.95" customHeight="1">
      <c r="B112" s="34"/>
      <c r="C112" s="35"/>
      <c r="D112" s="35"/>
      <c r="E112" s="35"/>
      <c r="F112" s="35"/>
      <c r="G112" s="35"/>
      <c r="H112" s="35"/>
      <c r="I112" s="35"/>
      <c r="J112" s="35"/>
      <c r="K112" s="35"/>
      <c r="L112" s="35"/>
      <c r="M112" s="35"/>
      <c r="N112" s="35"/>
      <c r="O112" s="35"/>
      <c r="P112" s="35"/>
      <c r="Q112" s="35"/>
      <c r="R112" s="36"/>
    </row>
    <row r="113" spans="2:65" s="1" customFormat="1" ht="18" customHeight="1">
      <c r="B113" s="34"/>
      <c r="C113" s="29" t="s">
        <v>23</v>
      </c>
      <c r="D113" s="35"/>
      <c r="E113" s="35"/>
      <c r="F113" s="27" t="str">
        <f>F9</f>
        <v>Kežmarok, parc.č. KN-C 3221/1, 3221/2</v>
      </c>
      <c r="G113" s="35"/>
      <c r="H113" s="35"/>
      <c r="I113" s="35"/>
      <c r="J113" s="35"/>
      <c r="K113" s="29" t="s">
        <v>25</v>
      </c>
      <c r="L113" s="35"/>
      <c r="M113" s="240" t="str">
        <f>IF(O9="","",O9)</f>
        <v>26. 2. 2019</v>
      </c>
      <c r="N113" s="240"/>
      <c r="O113" s="240"/>
      <c r="P113" s="240"/>
      <c r="Q113" s="35"/>
      <c r="R113" s="36"/>
    </row>
    <row r="114" spans="2:65" s="1" customFormat="1" ht="6.95" customHeight="1">
      <c r="B114" s="34"/>
      <c r="C114" s="35"/>
      <c r="D114" s="35"/>
      <c r="E114" s="35"/>
      <c r="F114" s="35"/>
      <c r="G114" s="35"/>
      <c r="H114" s="35"/>
      <c r="I114" s="35"/>
      <c r="J114" s="35"/>
      <c r="K114" s="35"/>
      <c r="L114" s="35"/>
      <c r="M114" s="35"/>
      <c r="N114" s="35"/>
      <c r="O114" s="35"/>
      <c r="P114" s="35"/>
      <c r="Q114" s="35"/>
      <c r="R114" s="36"/>
    </row>
    <row r="115" spans="2:65" s="1" customFormat="1" ht="15">
      <c r="B115" s="34"/>
      <c r="C115" s="29" t="s">
        <v>27</v>
      </c>
      <c r="D115" s="35"/>
      <c r="E115" s="35"/>
      <c r="F115" s="27" t="str">
        <f>E12</f>
        <v>Mesto Kežmarok</v>
      </c>
      <c r="G115" s="35"/>
      <c r="H115" s="35"/>
      <c r="I115" s="35"/>
      <c r="J115" s="35"/>
      <c r="K115" s="29" t="s">
        <v>35</v>
      </c>
      <c r="L115" s="35"/>
      <c r="M115" s="218" t="str">
        <f>E18</f>
        <v>Ing. Arch. Jozef Figlár</v>
      </c>
      <c r="N115" s="218"/>
      <c r="O115" s="218"/>
      <c r="P115" s="218"/>
      <c r="Q115" s="218"/>
      <c r="R115" s="36"/>
    </row>
    <row r="116" spans="2:65" s="1" customFormat="1" ht="14.45" customHeight="1">
      <c r="B116" s="34"/>
      <c r="C116" s="29" t="s">
        <v>33</v>
      </c>
      <c r="D116" s="35"/>
      <c r="E116" s="35"/>
      <c r="F116" s="27" t="str">
        <f>IF(E15="","",E15)</f>
        <v>Vyplň údaj</v>
      </c>
      <c r="G116" s="35"/>
      <c r="H116" s="35"/>
      <c r="I116" s="35"/>
      <c r="J116" s="35"/>
      <c r="K116" s="29" t="s">
        <v>40</v>
      </c>
      <c r="L116" s="35"/>
      <c r="M116" s="218" t="str">
        <f>E21</f>
        <v xml:space="preserve"> </v>
      </c>
      <c r="N116" s="218"/>
      <c r="O116" s="218"/>
      <c r="P116" s="218"/>
      <c r="Q116" s="218"/>
      <c r="R116" s="36"/>
    </row>
    <row r="117" spans="2:65" s="1" customFormat="1" ht="10.35" customHeight="1">
      <c r="B117" s="34"/>
      <c r="C117" s="35"/>
      <c r="D117" s="35"/>
      <c r="E117" s="35"/>
      <c r="F117" s="35"/>
      <c r="G117" s="35"/>
      <c r="H117" s="35"/>
      <c r="I117" s="35"/>
      <c r="J117" s="35"/>
      <c r="K117" s="35"/>
      <c r="L117" s="35"/>
      <c r="M117" s="35"/>
      <c r="N117" s="35"/>
      <c r="O117" s="35"/>
      <c r="P117" s="35"/>
      <c r="Q117" s="35"/>
      <c r="R117" s="36"/>
    </row>
    <row r="118" spans="2:65" s="8" customFormat="1" ht="29.25" customHeight="1">
      <c r="B118" s="148"/>
      <c r="C118" s="149" t="s">
        <v>156</v>
      </c>
      <c r="D118" s="150" t="s">
        <v>157</v>
      </c>
      <c r="E118" s="150" t="s">
        <v>64</v>
      </c>
      <c r="F118" s="256" t="s">
        <v>158</v>
      </c>
      <c r="G118" s="256"/>
      <c r="H118" s="256"/>
      <c r="I118" s="256"/>
      <c r="J118" s="150" t="s">
        <v>159</v>
      </c>
      <c r="K118" s="150" t="s">
        <v>160</v>
      </c>
      <c r="L118" s="256" t="s">
        <v>161</v>
      </c>
      <c r="M118" s="256"/>
      <c r="N118" s="256" t="s">
        <v>133</v>
      </c>
      <c r="O118" s="256"/>
      <c r="P118" s="256"/>
      <c r="Q118" s="257"/>
      <c r="R118" s="151"/>
      <c r="T118" s="79" t="s">
        <v>162</v>
      </c>
      <c r="U118" s="80" t="s">
        <v>46</v>
      </c>
      <c r="V118" s="80" t="s">
        <v>163</v>
      </c>
      <c r="W118" s="80" t="s">
        <v>164</v>
      </c>
      <c r="X118" s="80" t="s">
        <v>165</v>
      </c>
      <c r="Y118" s="80" t="s">
        <v>166</v>
      </c>
      <c r="Z118" s="80" t="s">
        <v>167</v>
      </c>
      <c r="AA118" s="81" t="s">
        <v>168</v>
      </c>
    </row>
    <row r="119" spans="2:65" s="1" customFormat="1" ht="29.25" customHeight="1">
      <c r="B119" s="34"/>
      <c r="C119" s="83" t="s">
        <v>130</v>
      </c>
      <c r="D119" s="35"/>
      <c r="E119" s="35"/>
      <c r="F119" s="35"/>
      <c r="G119" s="35"/>
      <c r="H119" s="35"/>
      <c r="I119" s="35"/>
      <c r="J119" s="35"/>
      <c r="K119" s="35"/>
      <c r="L119" s="35"/>
      <c r="M119" s="35"/>
      <c r="N119" s="258">
        <f>BK119</f>
        <v>0</v>
      </c>
      <c r="O119" s="259"/>
      <c r="P119" s="259"/>
      <c r="Q119" s="259"/>
      <c r="R119" s="36"/>
      <c r="T119" s="82"/>
      <c r="U119" s="50"/>
      <c r="V119" s="50"/>
      <c r="W119" s="152">
        <f>W120+W135</f>
        <v>0</v>
      </c>
      <c r="X119" s="50"/>
      <c r="Y119" s="152">
        <f>Y120+Y135</f>
        <v>1.0414600000000001</v>
      </c>
      <c r="Z119" s="50"/>
      <c r="AA119" s="153">
        <f>AA120+AA135</f>
        <v>0</v>
      </c>
      <c r="AT119" s="18" t="s">
        <v>81</v>
      </c>
      <c r="AU119" s="18" t="s">
        <v>135</v>
      </c>
      <c r="BK119" s="154">
        <f>BK120+BK135</f>
        <v>0</v>
      </c>
    </row>
    <row r="120" spans="2:65" s="9" customFormat="1" ht="37.35" customHeight="1">
      <c r="B120" s="155"/>
      <c r="C120" s="156"/>
      <c r="D120" s="157" t="s">
        <v>136</v>
      </c>
      <c r="E120" s="157"/>
      <c r="F120" s="157"/>
      <c r="G120" s="157"/>
      <c r="H120" s="157"/>
      <c r="I120" s="157"/>
      <c r="J120" s="157"/>
      <c r="K120" s="157"/>
      <c r="L120" s="157"/>
      <c r="M120" s="157"/>
      <c r="N120" s="260">
        <f>BK120</f>
        <v>0</v>
      </c>
      <c r="O120" s="261"/>
      <c r="P120" s="261"/>
      <c r="Q120" s="261"/>
      <c r="R120" s="158"/>
      <c r="T120" s="159"/>
      <c r="U120" s="156"/>
      <c r="V120" s="156"/>
      <c r="W120" s="160">
        <f>W121+W133</f>
        <v>0</v>
      </c>
      <c r="X120" s="156"/>
      <c r="Y120" s="160">
        <f>Y121+Y133</f>
        <v>1.0414600000000001</v>
      </c>
      <c r="Z120" s="156"/>
      <c r="AA120" s="161">
        <f>AA121+AA133</f>
        <v>0</v>
      </c>
      <c r="AR120" s="162" t="s">
        <v>90</v>
      </c>
      <c r="AT120" s="163" t="s">
        <v>81</v>
      </c>
      <c r="AU120" s="163" t="s">
        <v>82</v>
      </c>
      <c r="AY120" s="162" t="s">
        <v>169</v>
      </c>
      <c r="BK120" s="164">
        <f>BK121+BK133</f>
        <v>0</v>
      </c>
    </row>
    <row r="121" spans="2:65" s="9" customFormat="1" ht="19.899999999999999" customHeight="1">
      <c r="B121" s="155"/>
      <c r="C121" s="156"/>
      <c r="D121" s="165" t="s">
        <v>281</v>
      </c>
      <c r="E121" s="165"/>
      <c r="F121" s="165"/>
      <c r="G121" s="165"/>
      <c r="H121" s="165"/>
      <c r="I121" s="165"/>
      <c r="J121" s="165"/>
      <c r="K121" s="165"/>
      <c r="L121" s="165"/>
      <c r="M121" s="165"/>
      <c r="N121" s="245">
        <f>BK121</f>
        <v>0</v>
      </c>
      <c r="O121" s="246"/>
      <c r="P121" s="246"/>
      <c r="Q121" s="246"/>
      <c r="R121" s="158"/>
      <c r="T121" s="159"/>
      <c r="U121" s="156"/>
      <c r="V121" s="156"/>
      <c r="W121" s="160">
        <f>SUM(W122:W132)</f>
        <v>0</v>
      </c>
      <c r="X121" s="156"/>
      <c r="Y121" s="160">
        <f>SUM(Y122:Y132)</f>
        <v>1.0414600000000001</v>
      </c>
      <c r="Z121" s="156"/>
      <c r="AA121" s="161">
        <f>SUM(AA122:AA132)</f>
        <v>0</v>
      </c>
      <c r="AR121" s="162" t="s">
        <v>90</v>
      </c>
      <c r="AT121" s="163" t="s">
        <v>81</v>
      </c>
      <c r="AU121" s="163" t="s">
        <v>90</v>
      </c>
      <c r="AY121" s="162" t="s">
        <v>169</v>
      </c>
      <c r="BK121" s="164">
        <f>SUM(BK122:BK132)</f>
        <v>0</v>
      </c>
    </row>
    <row r="122" spans="2:65" s="1" customFormat="1" ht="25.5" customHeight="1">
      <c r="B122" s="34"/>
      <c r="C122" s="166" t="s">
        <v>90</v>
      </c>
      <c r="D122" s="166" t="s">
        <v>170</v>
      </c>
      <c r="E122" s="167" t="s">
        <v>391</v>
      </c>
      <c r="F122" s="253" t="s">
        <v>392</v>
      </c>
      <c r="G122" s="253"/>
      <c r="H122" s="253"/>
      <c r="I122" s="253"/>
      <c r="J122" s="168" t="s">
        <v>356</v>
      </c>
      <c r="K122" s="169">
        <v>3</v>
      </c>
      <c r="L122" s="249">
        <v>0</v>
      </c>
      <c r="M122" s="250"/>
      <c r="N122" s="243">
        <f t="shared" ref="N122:N132" si="5">ROUND(L122*K122,2)</f>
        <v>0</v>
      </c>
      <c r="O122" s="243"/>
      <c r="P122" s="243"/>
      <c r="Q122" s="243"/>
      <c r="R122" s="36"/>
      <c r="T122" s="170" t="s">
        <v>21</v>
      </c>
      <c r="U122" s="43" t="s">
        <v>49</v>
      </c>
      <c r="V122" s="35"/>
      <c r="W122" s="171">
        <f t="shared" ref="W122:W132" si="6">V122*K122</f>
        <v>0</v>
      </c>
      <c r="X122" s="171">
        <v>2.2200000000000002E-3</v>
      </c>
      <c r="Y122" s="171">
        <f t="shared" ref="Y122:Y132" si="7">X122*K122</f>
        <v>6.660000000000001E-3</v>
      </c>
      <c r="Z122" s="171">
        <v>0</v>
      </c>
      <c r="AA122" s="172">
        <f t="shared" ref="AA122:AA132" si="8">Z122*K122</f>
        <v>0</v>
      </c>
      <c r="AR122" s="18" t="s">
        <v>174</v>
      </c>
      <c r="AT122" s="18" t="s">
        <v>170</v>
      </c>
      <c r="AU122" s="18" t="s">
        <v>148</v>
      </c>
      <c r="AY122" s="18" t="s">
        <v>169</v>
      </c>
      <c r="BE122" s="109">
        <f t="shared" ref="BE122:BE132" si="9">IF(U122="základná",N122,0)</f>
        <v>0</v>
      </c>
      <c r="BF122" s="109">
        <f t="shared" ref="BF122:BF132" si="10">IF(U122="znížená",N122,0)</f>
        <v>0</v>
      </c>
      <c r="BG122" s="109">
        <f t="shared" ref="BG122:BG132" si="11">IF(U122="zákl. prenesená",N122,0)</f>
        <v>0</v>
      </c>
      <c r="BH122" s="109">
        <f t="shared" ref="BH122:BH132" si="12">IF(U122="zníž. prenesená",N122,0)</f>
        <v>0</v>
      </c>
      <c r="BI122" s="109">
        <f t="shared" ref="BI122:BI132" si="13">IF(U122="nulová",N122,0)</f>
        <v>0</v>
      </c>
      <c r="BJ122" s="18" t="s">
        <v>148</v>
      </c>
      <c r="BK122" s="109">
        <f t="shared" ref="BK122:BK132" si="14">ROUND(L122*K122,2)</f>
        <v>0</v>
      </c>
      <c r="BL122" s="18" t="s">
        <v>174</v>
      </c>
      <c r="BM122" s="18" t="s">
        <v>393</v>
      </c>
    </row>
    <row r="123" spans="2:65" s="1" customFormat="1" ht="38.25" customHeight="1">
      <c r="B123" s="34"/>
      <c r="C123" s="173" t="s">
        <v>148</v>
      </c>
      <c r="D123" s="173" t="s">
        <v>195</v>
      </c>
      <c r="E123" s="174" t="s">
        <v>394</v>
      </c>
      <c r="F123" s="254" t="s">
        <v>395</v>
      </c>
      <c r="G123" s="254"/>
      <c r="H123" s="254"/>
      <c r="I123" s="254"/>
      <c r="J123" s="175" t="s">
        <v>356</v>
      </c>
      <c r="K123" s="176">
        <v>3</v>
      </c>
      <c r="L123" s="251">
        <v>0</v>
      </c>
      <c r="M123" s="252"/>
      <c r="N123" s="244">
        <f t="shared" si="5"/>
        <v>0</v>
      </c>
      <c r="O123" s="243"/>
      <c r="P123" s="243"/>
      <c r="Q123" s="243"/>
      <c r="R123" s="36"/>
      <c r="T123" s="170" t="s">
        <v>21</v>
      </c>
      <c r="U123" s="43" t="s">
        <v>49</v>
      </c>
      <c r="V123" s="35"/>
      <c r="W123" s="171">
        <f t="shared" si="6"/>
        <v>0</v>
      </c>
      <c r="X123" s="171">
        <v>1.9E-2</v>
      </c>
      <c r="Y123" s="171">
        <f t="shared" si="7"/>
        <v>5.6999999999999995E-2</v>
      </c>
      <c r="Z123" s="171">
        <v>0</v>
      </c>
      <c r="AA123" s="172">
        <f t="shared" si="8"/>
        <v>0</v>
      </c>
      <c r="AR123" s="18" t="s">
        <v>199</v>
      </c>
      <c r="AT123" s="18" t="s">
        <v>195</v>
      </c>
      <c r="AU123" s="18" t="s">
        <v>148</v>
      </c>
      <c r="AY123" s="18" t="s">
        <v>169</v>
      </c>
      <c r="BE123" s="109">
        <f t="shared" si="9"/>
        <v>0</v>
      </c>
      <c r="BF123" s="109">
        <f t="shared" si="10"/>
        <v>0</v>
      </c>
      <c r="BG123" s="109">
        <f t="shared" si="11"/>
        <v>0</v>
      </c>
      <c r="BH123" s="109">
        <f t="shared" si="12"/>
        <v>0</v>
      </c>
      <c r="BI123" s="109">
        <f t="shared" si="13"/>
        <v>0</v>
      </c>
      <c r="BJ123" s="18" t="s">
        <v>148</v>
      </c>
      <c r="BK123" s="109">
        <f t="shared" si="14"/>
        <v>0</v>
      </c>
      <c r="BL123" s="18" t="s">
        <v>174</v>
      </c>
      <c r="BM123" s="18" t="s">
        <v>396</v>
      </c>
    </row>
    <row r="124" spans="2:65" s="1" customFormat="1" ht="25.5" customHeight="1">
      <c r="B124" s="34"/>
      <c r="C124" s="166" t="s">
        <v>179</v>
      </c>
      <c r="D124" s="166" t="s">
        <v>170</v>
      </c>
      <c r="E124" s="167" t="s">
        <v>397</v>
      </c>
      <c r="F124" s="253" t="s">
        <v>398</v>
      </c>
      <c r="G124" s="253"/>
      <c r="H124" s="253"/>
      <c r="I124" s="253"/>
      <c r="J124" s="168" t="s">
        <v>356</v>
      </c>
      <c r="K124" s="169">
        <v>3</v>
      </c>
      <c r="L124" s="249">
        <v>0</v>
      </c>
      <c r="M124" s="250"/>
      <c r="N124" s="243">
        <f t="shared" si="5"/>
        <v>0</v>
      </c>
      <c r="O124" s="243"/>
      <c r="P124" s="243"/>
      <c r="Q124" s="243"/>
      <c r="R124" s="36"/>
      <c r="T124" s="170" t="s">
        <v>21</v>
      </c>
      <c r="U124" s="43" t="s">
        <v>49</v>
      </c>
      <c r="V124" s="35"/>
      <c r="W124" s="171">
        <f t="shared" si="6"/>
        <v>0</v>
      </c>
      <c r="X124" s="171">
        <v>1.4E-3</v>
      </c>
      <c r="Y124" s="171">
        <f t="shared" si="7"/>
        <v>4.1999999999999997E-3</v>
      </c>
      <c r="Z124" s="171">
        <v>0</v>
      </c>
      <c r="AA124" s="172">
        <f t="shared" si="8"/>
        <v>0</v>
      </c>
      <c r="AR124" s="18" t="s">
        <v>174</v>
      </c>
      <c r="AT124" s="18" t="s">
        <v>170</v>
      </c>
      <c r="AU124" s="18" t="s">
        <v>148</v>
      </c>
      <c r="AY124" s="18" t="s">
        <v>169</v>
      </c>
      <c r="BE124" s="109">
        <f t="shared" si="9"/>
        <v>0</v>
      </c>
      <c r="BF124" s="109">
        <f t="shared" si="10"/>
        <v>0</v>
      </c>
      <c r="BG124" s="109">
        <f t="shared" si="11"/>
        <v>0</v>
      </c>
      <c r="BH124" s="109">
        <f t="shared" si="12"/>
        <v>0</v>
      </c>
      <c r="BI124" s="109">
        <f t="shared" si="13"/>
        <v>0</v>
      </c>
      <c r="BJ124" s="18" t="s">
        <v>148</v>
      </c>
      <c r="BK124" s="109">
        <f t="shared" si="14"/>
        <v>0</v>
      </c>
      <c r="BL124" s="18" t="s">
        <v>174</v>
      </c>
      <c r="BM124" s="18" t="s">
        <v>399</v>
      </c>
    </row>
    <row r="125" spans="2:65" s="1" customFormat="1" ht="63.75" customHeight="1">
      <c r="B125" s="34"/>
      <c r="C125" s="173" t="s">
        <v>174</v>
      </c>
      <c r="D125" s="173" t="s">
        <v>195</v>
      </c>
      <c r="E125" s="174" t="s">
        <v>400</v>
      </c>
      <c r="F125" s="254" t="s">
        <v>401</v>
      </c>
      <c r="G125" s="254"/>
      <c r="H125" s="254"/>
      <c r="I125" s="254"/>
      <c r="J125" s="175" t="s">
        <v>356</v>
      </c>
      <c r="K125" s="176">
        <v>3</v>
      </c>
      <c r="L125" s="251">
        <v>0</v>
      </c>
      <c r="M125" s="252"/>
      <c r="N125" s="244">
        <f t="shared" si="5"/>
        <v>0</v>
      </c>
      <c r="O125" s="243"/>
      <c r="P125" s="243"/>
      <c r="Q125" s="243"/>
      <c r="R125" s="36"/>
      <c r="T125" s="170" t="s">
        <v>21</v>
      </c>
      <c r="U125" s="43" t="s">
        <v>49</v>
      </c>
      <c r="V125" s="35"/>
      <c r="W125" s="171">
        <f t="shared" si="6"/>
        <v>0</v>
      </c>
      <c r="X125" s="171">
        <v>2.5000000000000001E-2</v>
      </c>
      <c r="Y125" s="171">
        <f t="shared" si="7"/>
        <v>7.5000000000000011E-2</v>
      </c>
      <c r="Z125" s="171">
        <v>0</v>
      </c>
      <c r="AA125" s="172">
        <f t="shared" si="8"/>
        <v>0</v>
      </c>
      <c r="AR125" s="18" t="s">
        <v>199</v>
      </c>
      <c r="AT125" s="18" t="s">
        <v>195</v>
      </c>
      <c r="AU125" s="18" t="s">
        <v>148</v>
      </c>
      <c r="AY125" s="18" t="s">
        <v>169</v>
      </c>
      <c r="BE125" s="109">
        <f t="shared" si="9"/>
        <v>0</v>
      </c>
      <c r="BF125" s="109">
        <f t="shared" si="10"/>
        <v>0</v>
      </c>
      <c r="BG125" s="109">
        <f t="shared" si="11"/>
        <v>0</v>
      </c>
      <c r="BH125" s="109">
        <f t="shared" si="12"/>
        <v>0</v>
      </c>
      <c r="BI125" s="109">
        <f t="shared" si="13"/>
        <v>0</v>
      </c>
      <c r="BJ125" s="18" t="s">
        <v>148</v>
      </c>
      <c r="BK125" s="109">
        <f t="shared" si="14"/>
        <v>0</v>
      </c>
      <c r="BL125" s="18" t="s">
        <v>174</v>
      </c>
      <c r="BM125" s="18" t="s">
        <v>402</v>
      </c>
    </row>
    <row r="126" spans="2:65" s="1" customFormat="1" ht="38.25" customHeight="1">
      <c r="B126" s="34"/>
      <c r="C126" s="166" t="s">
        <v>186</v>
      </c>
      <c r="D126" s="166" t="s">
        <v>170</v>
      </c>
      <c r="E126" s="167" t="s">
        <v>403</v>
      </c>
      <c r="F126" s="253" t="s">
        <v>404</v>
      </c>
      <c r="G126" s="253"/>
      <c r="H126" s="253"/>
      <c r="I126" s="253"/>
      <c r="J126" s="168" t="s">
        <v>356</v>
      </c>
      <c r="K126" s="169">
        <v>20</v>
      </c>
      <c r="L126" s="249">
        <v>0</v>
      </c>
      <c r="M126" s="250"/>
      <c r="N126" s="243">
        <f t="shared" si="5"/>
        <v>0</v>
      </c>
      <c r="O126" s="243"/>
      <c r="P126" s="243"/>
      <c r="Q126" s="243"/>
      <c r="R126" s="36"/>
      <c r="T126" s="170" t="s">
        <v>21</v>
      </c>
      <c r="U126" s="43" t="s">
        <v>49</v>
      </c>
      <c r="V126" s="35"/>
      <c r="W126" s="171">
        <f t="shared" si="6"/>
        <v>0</v>
      </c>
      <c r="X126" s="171">
        <v>1.4E-3</v>
      </c>
      <c r="Y126" s="171">
        <f t="shared" si="7"/>
        <v>2.8000000000000001E-2</v>
      </c>
      <c r="Z126" s="171">
        <v>0</v>
      </c>
      <c r="AA126" s="172">
        <f t="shared" si="8"/>
        <v>0</v>
      </c>
      <c r="AR126" s="18" t="s">
        <v>174</v>
      </c>
      <c r="AT126" s="18" t="s">
        <v>170</v>
      </c>
      <c r="AU126" s="18" t="s">
        <v>148</v>
      </c>
      <c r="AY126" s="18" t="s">
        <v>169</v>
      </c>
      <c r="BE126" s="109">
        <f t="shared" si="9"/>
        <v>0</v>
      </c>
      <c r="BF126" s="109">
        <f t="shared" si="10"/>
        <v>0</v>
      </c>
      <c r="BG126" s="109">
        <f t="shared" si="11"/>
        <v>0</v>
      </c>
      <c r="BH126" s="109">
        <f t="shared" si="12"/>
        <v>0</v>
      </c>
      <c r="BI126" s="109">
        <f t="shared" si="13"/>
        <v>0</v>
      </c>
      <c r="BJ126" s="18" t="s">
        <v>148</v>
      </c>
      <c r="BK126" s="109">
        <f t="shared" si="14"/>
        <v>0</v>
      </c>
      <c r="BL126" s="18" t="s">
        <v>174</v>
      </c>
      <c r="BM126" s="18" t="s">
        <v>405</v>
      </c>
    </row>
    <row r="127" spans="2:65" s="1" customFormat="1" ht="38.25" customHeight="1">
      <c r="B127" s="34"/>
      <c r="C127" s="173" t="s">
        <v>190</v>
      </c>
      <c r="D127" s="173" t="s">
        <v>195</v>
      </c>
      <c r="E127" s="174" t="s">
        <v>406</v>
      </c>
      <c r="F127" s="254" t="s">
        <v>407</v>
      </c>
      <c r="G127" s="254"/>
      <c r="H127" s="254"/>
      <c r="I127" s="254"/>
      <c r="J127" s="175" t="s">
        <v>356</v>
      </c>
      <c r="K127" s="176">
        <v>12</v>
      </c>
      <c r="L127" s="251">
        <v>0</v>
      </c>
      <c r="M127" s="252"/>
      <c r="N127" s="244">
        <f t="shared" si="5"/>
        <v>0</v>
      </c>
      <c r="O127" s="243"/>
      <c r="P127" s="243"/>
      <c r="Q127" s="243"/>
      <c r="R127" s="36"/>
      <c r="T127" s="170" t="s">
        <v>21</v>
      </c>
      <c r="U127" s="43" t="s">
        <v>49</v>
      </c>
      <c r="V127" s="35"/>
      <c r="W127" s="171">
        <f t="shared" si="6"/>
        <v>0</v>
      </c>
      <c r="X127" s="171">
        <v>3.4000000000000002E-2</v>
      </c>
      <c r="Y127" s="171">
        <f t="shared" si="7"/>
        <v>0.40800000000000003</v>
      </c>
      <c r="Z127" s="171">
        <v>0</v>
      </c>
      <c r="AA127" s="172">
        <f t="shared" si="8"/>
        <v>0</v>
      </c>
      <c r="AR127" s="18" t="s">
        <v>199</v>
      </c>
      <c r="AT127" s="18" t="s">
        <v>195</v>
      </c>
      <c r="AU127" s="18" t="s">
        <v>148</v>
      </c>
      <c r="AY127" s="18" t="s">
        <v>169</v>
      </c>
      <c r="BE127" s="109">
        <f t="shared" si="9"/>
        <v>0</v>
      </c>
      <c r="BF127" s="109">
        <f t="shared" si="10"/>
        <v>0</v>
      </c>
      <c r="BG127" s="109">
        <f t="shared" si="11"/>
        <v>0</v>
      </c>
      <c r="BH127" s="109">
        <f t="shared" si="12"/>
        <v>0</v>
      </c>
      <c r="BI127" s="109">
        <f t="shared" si="13"/>
        <v>0</v>
      </c>
      <c r="BJ127" s="18" t="s">
        <v>148</v>
      </c>
      <c r="BK127" s="109">
        <f t="shared" si="14"/>
        <v>0</v>
      </c>
      <c r="BL127" s="18" t="s">
        <v>174</v>
      </c>
      <c r="BM127" s="18" t="s">
        <v>408</v>
      </c>
    </row>
    <row r="128" spans="2:65" s="1" customFormat="1" ht="38.25" customHeight="1">
      <c r="B128" s="34"/>
      <c r="C128" s="173" t="s">
        <v>194</v>
      </c>
      <c r="D128" s="173" t="s">
        <v>195</v>
      </c>
      <c r="E128" s="174" t="s">
        <v>409</v>
      </c>
      <c r="F128" s="254" t="s">
        <v>410</v>
      </c>
      <c r="G128" s="254"/>
      <c r="H128" s="254"/>
      <c r="I128" s="254"/>
      <c r="J128" s="175" t="s">
        <v>356</v>
      </c>
      <c r="K128" s="176">
        <v>8</v>
      </c>
      <c r="L128" s="251">
        <v>0</v>
      </c>
      <c r="M128" s="252"/>
      <c r="N128" s="244">
        <f t="shared" si="5"/>
        <v>0</v>
      </c>
      <c r="O128" s="243"/>
      <c r="P128" s="243"/>
      <c r="Q128" s="243"/>
      <c r="R128" s="36"/>
      <c r="T128" s="170" t="s">
        <v>21</v>
      </c>
      <c r="U128" s="43" t="s">
        <v>49</v>
      </c>
      <c r="V128" s="35"/>
      <c r="W128" s="171">
        <f t="shared" si="6"/>
        <v>0</v>
      </c>
      <c r="X128" s="171">
        <v>3.4000000000000002E-2</v>
      </c>
      <c r="Y128" s="171">
        <f t="shared" si="7"/>
        <v>0.27200000000000002</v>
      </c>
      <c r="Z128" s="171">
        <v>0</v>
      </c>
      <c r="AA128" s="172">
        <f t="shared" si="8"/>
        <v>0</v>
      </c>
      <c r="AR128" s="18" t="s">
        <v>199</v>
      </c>
      <c r="AT128" s="18" t="s">
        <v>195</v>
      </c>
      <c r="AU128" s="18" t="s">
        <v>148</v>
      </c>
      <c r="AY128" s="18" t="s">
        <v>169</v>
      </c>
      <c r="BE128" s="109">
        <f t="shared" si="9"/>
        <v>0</v>
      </c>
      <c r="BF128" s="109">
        <f t="shared" si="10"/>
        <v>0</v>
      </c>
      <c r="BG128" s="109">
        <f t="shared" si="11"/>
        <v>0</v>
      </c>
      <c r="BH128" s="109">
        <f t="shared" si="12"/>
        <v>0</v>
      </c>
      <c r="BI128" s="109">
        <f t="shared" si="13"/>
        <v>0</v>
      </c>
      <c r="BJ128" s="18" t="s">
        <v>148</v>
      </c>
      <c r="BK128" s="109">
        <f t="shared" si="14"/>
        <v>0</v>
      </c>
      <c r="BL128" s="18" t="s">
        <v>174</v>
      </c>
      <c r="BM128" s="18" t="s">
        <v>411</v>
      </c>
    </row>
    <row r="129" spans="2:65" s="1" customFormat="1" ht="38.25" customHeight="1">
      <c r="B129" s="34"/>
      <c r="C129" s="166" t="s">
        <v>199</v>
      </c>
      <c r="D129" s="166" t="s">
        <v>170</v>
      </c>
      <c r="E129" s="167" t="s">
        <v>412</v>
      </c>
      <c r="F129" s="253" t="s">
        <v>413</v>
      </c>
      <c r="G129" s="253"/>
      <c r="H129" s="253"/>
      <c r="I129" s="253"/>
      <c r="J129" s="168" t="s">
        <v>356</v>
      </c>
      <c r="K129" s="169">
        <v>8</v>
      </c>
      <c r="L129" s="249">
        <v>0</v>
      </c>
      <c r="M129" s="250"/>
      <c r="N129" s="243">
        <f t="shared" si="5"/>
        <v>0</v>
      </c>
      <c r="O129" s="243"/>
      <c r="P129" s="243"/>
      <c r="Q129" s="243"/>
      <c r="R129" s="36"/>
      <c r="T129" s="170" t="s">
        <v>21</v>
      </c>
      <c r="U129" s="43" t="s">
        <v>49</v>
      </c>
      <c r="V129" s="35"/>
      <c r="W129" s="171">
        <f t="shared" si="6"/>
        <v>0</v>
      </c>
      <c r="X129" s="171">
        <v>1.4E-3</v>
      </c>
      <c r="Y129" s="171">
        <f t="shared" si="7"/>
        <v>1.12E-2</v>
      </c>
      <c r="Z129" s="171">
        <v>0</v>
      </c>
      <c r="AA129" s="172">
        <f t="shared" si="8"/>
        <v>0</v>
      </c>
      <c r="AR129" s="18" t="s">
        <v>174</v>
      </c>
      <c r="AT129" s="18" t="s">
        <v>170</v>
      </c>
      <c r="AU129" s="18" t="s">
        <v>148</v>
      </c>
      <c r="AY129" s="18" t="s">
        <v>169</v>
      </c>
      <c r="BE129" s="109">
        <f t="shared" si="9"/>
        <v>0</v>
      </c>
      <c r="BF129" s="109">
        <f t="shared" si="10"/>
        <v>0</v>
      </c>
      <c r="BG129" s="109">
        <f t="shared" si="11"/>
        <v>0</v>
      </c>
      <c r="BH129" s="109">
        <f t="shared" si="12"/>
        <v>0</v>
      </c>
      <c r="BI129" s="109">
        <f t="shared" si="13"/>
        <v>0</v>
      </c>
      <c r="BJ129" s="18" t="s">
        <v>148</v>
      </c>
      <c r="BK129" s="109">
        <f t="shared" si="14"/>
        <v>0</v>
      </c>
      <c r="BL129" s="18" t="s">
        <v>174</v>
      </c>
      <c r="BM129" s="18" t="s">
        <v>414</v>
      </c>
    </row>
    <row r="130" spans="2:65" s="1" customFormat="1" ht="38.25" customHeight="1">
      <c r="B130" s="34"/>
      <c r="C130" s="173" t="s">
        <v>205</v>
      </c>
      <c r="D130" s="173" t="s">
        <v>195</v>
      </c>
      <c r="E130" s="174" t="s">
        <v>415</v>
      </c>
      <c r="F130" s="254" t="s">
        <v>416</v>
      </c>
      <c r="G130" s="254"/>
      <c r="H130" s="254"/>
      <c r="I130" s="254"/>
      <c r="J130" s="175" t="s">
        <v>356</v>
      </c>
      <c r="K130" s="176">
        <v>8</v>
      </c>
      <c r="L130" s="251">
        <v>0</v>
      </c>
      <c r="M130" s="252"/>
      <c r="N130" s="244">
        <f t="shared" si="5"/>
        <v>0</v>
      </c>
      <c r="O130" s="243"/>
      <c r="P130" s="243"/>
      <c r="Q130" s="243"/>
      <c r="R130" s="36"/>
      <c r="T130" s="170" t="s">
        <v>21</v>
      </c>
      <c r="U130" s="43" t="s">
        <v>49</v>
      </c>
      <c r="V130" s="35"/>
      <c r="W130" s="171">
        <f t="shared" si="6"/>
        <v>0</v>
      </c>
      <c r="X130" s="171">
        <v>0.01</v>
      </c>
      <c r="Y130" s="171">
        <f t="shared" si="7"/>
        <v>0.08</v>
      </c>
      <c r="Z130" s="171">
        <v>0</v>
      </c>
      <c r="AA130" s="172">
        <f t="shared" si="8"/>
        <v>0</v>
      </c>
      <c r="AR130" s="18" t="s">
        <v>199</v>
      </c>
      <c r="AT130" s="18" t="s">
        <v>195</v>
      </c>
      <c r="AU130" s="18" t="s">
        <v>148</v>
      </c>
      <c r="AY130" s="18" t="s">
        <v>169</v>
      </c>
      <c r="BE130" s="109">
        <f t="shared" si="9"/>
        <v>0</v>
      </c>
      <c r="BF130" s="109">
        <f t="shared" si="10"/>
        <v>0</v>
      </c>
      <c r="BG130" s="109">
        <f t="shared" si="11"/>
        <v>0</v>
      </c>
      <c r="BH130" s="109">
        <f t="shared" si="12"/>
        <v>0</v>
      </c>
      <c r="BI130" s="109">
        <f t="shared" si="13"/>
        <v>0</v>
      </c>
      <c r="BJ130" s="18" t="s">
        <v>148</v>
      </c>
      <c r="BK130" s="109">
        <f t="shared" si="14"/>
        <v>0</v>
      </c>
      <c r="BL130" s="18" t="s">
        <v>174</v>
      </c>
      <c r="BM130" s="18" t="s">
        <v>417</v>
      </c>
    </row>
    <row r="131" spans="2:65" s="1" customFormat="1" ht="38.25" customHeight="1">
      <c r="B131" s="34"/>
      <c r="C131" s="166" t="s">
        <v>209</v>
      </c>
      <c r="D131" s="166" t="s">
        <v>170</v>
      </c>
      <c r="E131" s="167" t="s">
        <v>418</v>
      </c>
      <c r="F131" s="253" t="s">
        <v>419</v>
      </c>
      <c r="G131" s="253"/>
      <c r="H131" s="253"/>
      <c r="I131" s="253"/>
      <c r="J131" s="168" t="s">
        <v>356</v>
      </c>
      <c r="K131" s="169">
        <v>1</v>
      </c>
      <c r="L131" s="249">
        <v>0</v>
      </c>
      <c r="M131" s="250"/>
      <c r="N131" s="243">
        <f t="shared" si="5"/>
        <v>0</v>
      </c>
      <c r="O131" s="243"/>
      <c r="P131" s="243"/>
      <c r="Q131" s="243"/>
      <c r="R131" s="36"/>
      <c r="T131" s="170" t="s">
        <v>21</v>
      </c>
      <c r="U131" s="43" t="s">
        <v>49</v>
      </c>
      <c r="V131" s="35"/>
      <c r="W131" s="171">
        <f t="shared" si="6"/>
        <v>0</v>
      </c>
      <c r="X131" s="171">
        <v>1.4E-3</v>
      </c>
      <c r="Y131" s="171">
        <f t="shared" si="7"/>
        <v>1.4E-3</v>
      </c>
      <c r="Z131" s="171">
        <v>0</v>
      </c>
      <c r="AA131" s="172">
        <f t="shared" si="8"/>
        <v>0</v>
      </c>
      <c r="AR131" s="18" t="s">
        <v>174</v>
      </c>
      <c r="AT131" s="18" t="s">
        <v>170</v>
      </c>
      <c r="AU131" s="18" t="s">
        <v>148</v>
      </c>
      <c r="AY131" s="18" t="s">
        <v>169</v>
      </c>
      <c r="BE131" s="109">
        <f t="shared" si="9"/>
        <v>0</v>
      </c>
      <c r="BF131" s="109">
        <f t="shared" si="10"/>
        <v>0</v>
      </c>
      <c r="BG131" s="109">
        <f t="shared" si="11"/>
        <v>0</v>
      </c>
      <c r="BH131" s="109">
        <f t="shared" si="12"/>
        <v>0</v>
      </c>
      <c r="BI131" s="109">
        <f t="shared" si="13"/>
        <v>0</v>
      </c>
      <c r="BJ131" s="18" t="s">
        <v>148</v>
      </c>
      <c r="BK131" s="109">
        <f t="shared" si="14"/>
        <v>0</v>
      </c>
      <c r="BL131" s="18" t="s">
        <v>174</v>
      </c>
      <c r="BM131" s="18" t="s">
        <v>420</v>
      </c>
    </row>
    <row r="132" spans="2:65" s="1" customFormat="1" ht="51" customHeight="1">
      <c r="B132" s="34"/>
      <c r="C132" s="173" t="s">
        <v>213</v>
      </c>
      <c r="D132" s="173" t="s">
        <v>195</v>
      </c>
      <c r="E132" s="174" t="s">
        <v>421</v>
      </c>
      <c r="F132" s="254" t="s">
        <v>422</v>
      </c>
      <c r="G132" s="254"/>
      <c r="H132" s="254"/>
      <c r="I132" s="254"/>
      <c r="J132" s="175" t="s">
        <v>356</v>
      </c>
      <c r="K132" s="176">
        <v>1</v>
      </c>
      <c r="L132" s="251">
        <v>0</v>
      </c>
      <c r="M132" s="252"/>
      <c r="N132" s="244">
        <f t="shared" si="5"/>
        <v>0</v>
      </c>
      <c r="O132" s="243"/>
      <c r="P132" s="243"/>
      <c r="Q132" s="243"/>
      <c r="R132" s="36"/>
      <c r="T132" s="170" t="s">
        <v>21</v>
      </c>
      <c r="U132" s="43" t="s">
        <v>49</v>
      </c>
      <c r="V132" s="35"/>
      <c r="W132" s="171">
        <f t="shared" si="6"/>
        <v>0</v>
      </c>
      <c r="X132" s="171">
        <v>9.8000000000000004E-2</v>
      </c>
      <c r="Y132" s="171">
        <f t="shared" si="7"/>
        <v>9.8000000000000004E-2</v>
      </c>
      <c r="Z132" s="171">
        <v>0</v>
      </c>
      <c r="AA132" s="172">
        <f t="shared" si="8"/>
        <v>0</v>
      </c>
      <c r="AR132" s="18" t="s">
        <v>199</v>
      </c>
      <c r="AT132" s="18" t="s">
        <v>195</v>
      </c>
      <c r="AU132" s="18" t="s">
        <v>148</v>
      </c>
      <c r="AY132" s="18" t="s">
        <v>169</v>
      </c>
      <c r="BE132" s="109">
        <f t="shared" si="9"/>
        <v>0</v>
      </c>
      <c r="BF132" s="109">
        <f t="shared" si="10"/>
        <v>0</v>
      </c>
      <c r="BG132" s="109">
        <f t="shared" si="11"/>
        <v>0</v>
      </c>
      <c r="BH132" s="109">
        <f t="shared" si="12"/>
        <v>0</v>
      </c>
      <c r="BI132" s="109">
        <f t="shared" si="13"/>
        <v>0</v>
      </c>
      <c r="BJ132" s="18" t="s">
        <v>148</v>
      </c>
      <c r="BK132" s="109">
        <f t="shared" si="14"/>
        <v>0</v>
      </c>
      <c r="BL132" s="18" t="s">
        <v>174</v>
      </c>
      <c r="BM132" s="18" t="s">
        <v>423</v>
      </c>
    </row>
    <row r="133" spans="2:65" s="9" customFormat="1" ht="29.85" customHeight="1">
      <c r="B133" s="155"/>
      <c r="C133" s="156"/>
      <c r="D133" s="165" t="s">
        <v>140</v>
      </c>
      <c r="E133" s="165"/>
      <c r="F133" s="165"/>
      <c r="G133" s="165"/>
      <c r="H133" s="165"/>
      <c r="I133" s="165"/>
      <c r="J133" s="165"/>
      <c r="K133" s="165"/>
      <c r="L133" s="165"/>
      <c r="M133" s="165"/>
      <c r="N133" s="241">
        <f>BK133</f>
        <v>0</v>
      </c>
      <c r="O133" s="242"/>
      <c r="P133" s="242"/>
      <c r="Q133" s="242"/>
      <c r="R133" s="158"/>
      <c r="T133" s="159"/>
      <c r="U133" s="156"/>
      <c r="V133" s="156"/>
      <c r="W133" s="160">
        <f>W134</f>
        <v>0</v>
      </c>
      <c r="X133" s="156"/>
      <c r="Y133" s="160">
        <f>Y134</f>
        <v>0</v>
      </c>
      <c r="Z133" s="156"/>
      <c r="AA133" s="161">
        <f>AA134</f>
        <v>0</v>
      </c>
      <c r="AR133" s="162" t="s">
        <v>90</v>
      </c>
      <c r="AT133" s="163" t="s">
        <v>81</v>
      </c>
      <c r="AU133" s="163" t="s">
        <v>90</v>
      </c>
      <c r="AY133" s="162" t="s">
        <v>169</v>
      </c>
      <c r="BK133" s="164">
        <f>BK134</f>
        <v>0</v>
      </c>
    </row>
    <row r="134" spans="2:65" s="1" customFormat="1" ht="38.25" customHeight="1">
      <c r="B134" s="34"/>
      <c r="C134" s="166" t="s">
        <v>217</v>
      </c>
      <c r="D134" s="166" t="s">
        <v>170</v>
      </c>
      <c r="E134" s="167" t="s">
        <v>424</v>
      </c>
      <c r="F134" s="253" t="s">
        <v>425</v>
      </c>
      <c r="G134" s="253"/>
      <c r="H134" s="253"/>
      <c r="I134" s="253"/>
      <c r="J134" s="168" t="s">
        <v>198</v>
      </c>
      <c r="K134" s="169">
        <v>1.0409999999999999</v>
      </c>
      <c r="L134" s="249">
        <v>0</v>
      </c>
      <c r="M134" s="250"/>
      <c r="N134" s="243">
        <f>ROUND(L134*K134,2)</f>
        <v>0</v>
      </c>
      <c r="O134" s="243"/>
      <c r="P134" s="243"/>
      <c r="Q134" s="243"/>
      <c r="R134" s="36"/>
      <c r="T134" s="170" t="s">
        <v>21</v>
      </c>
      <c r="U134" s="43" t="s">
        <v>49</v>
      </c>
      <c r="V134" s="35"/>
      <c r="W134" s="171">
        <f>V134*K134</f>
        <v>0</v>
      </c>
      <c r="X134" s="171">
        <v>0</v>
      </c>
      <c r="Y134" s="171">
        <f>X134*K134</f>
        <v>0</v>
      </c>
      <c r="Z134" s="171">
        <v>0</v>
      </c>
      <c r="AA134" s="172">
        <f>Z134*K134</f>
        <v>0</v>
      </c>
      <c r="AR134" s="18" t="s">
        <v>174</v>
      </c>
      <c r="AT134" s="18" t="s">
        <v>170</v>
      </c>
      <c r="AU134" s="18" t="s">
        <v>148</v>
      </c>
      <c r="AY134" s="18" t="s">
        <v>169</v>
      </c>
      <c r="BE134" s="109">
        <f>IF(U134="základná",N134,0)</f>
        <v>0</v>
      </c>
      <c r="BF134" s="109">
        <f>IF(U134="znížená",N134,0)</f>
        <v>0</v>
      </c>
      <c r="BG134" s="109">
        <f>IF(U134="zákl. prenesená",N134,0)</f>
        <v>0</v>
      </c>
      <c r="BH134" s="109">
        <f>IF(U134="zníž. prenesená",N134,0)</f>
        <v>0</v>
      </c>
      <c r="BI134" s="109">
        <f>IF(U134="nulová",N134,0)</f>
        <v>0</v>
      </c>
      <c r="BJ134" s="18" t="s">
        <v>148</v>
      </c>
      <c r="BK134" s="109">
        <f>ROUND(L134*K134,2)</f>
        <v>0</v>
      </c>
      <c r="BL134" s="18" t="s">
        <v>174</v>
      </c>
      <c r="BM134" s="18" t="s">
        <v>426</v>
      </c>
    </row>
    <row r="135" spans="2:65" s="1" customFormat="1" ht="49.9" customHeight="1">
      <c r="B135" s="34"/>
      <c r="C135" s="35"/>
      <c r="D135" s="157" t="s">
        <v>277</v>
      </c>
      <c r="E135" s="35"/>
      <c r="F135" s="35"/>
      <c r="G135" s="35"/>
      <c r="H135" s="35"/>
      <c r="I135" s="35"/>
      <c r="J135" s="35"/>
      <c r="K135" s="35"/>
      <c r="L135" s="35"/>
      <c r="M135" s="35"/>
      <c r="N135" s="268">
        <f t="shared" ref="N135:N140" si="15">BK135</f>
        <v>0</v>
      </c>
      <c r="O135" s="269"/>
      <c r="P135" s="269"/>
      <c r="Q135" s="269"/>
      <c r="R135" s="36"/>
      <c r="T135" s="142"/>
      <c r="U135" s="35"/>
      <c r="V135" s="35"/>
      <c r="W135" s="35"/>
      <c r="X135" s="35"/>
      <c r="Y135" s="35"/>
      <c r="Z135" s="35"/>
      <c r="AA135" s="77"/>
      <c r="AT135" s="18" t="s">
        <v>81</v>
      </c>
      <c r="AU135" s="18" t="s">
        <v>82</v>
      </c>
      <c r="AY135" s="18" t="s">
        <v>278</v>
      </c>
      <c r="BK135" s="109">
        <f>SUM(BK136:BK140)</f>
        <v>0</v>
      </c>
    </row>
    <row r="136" spans="2:65" s="1" customFormat="1" ht="22.35" customHeight="1">
      <c r="B136" s="34"/>
      <c r="C136" s="177" t="s">
        <v>21</v>
      </c>
      <c r="D136" s="177" t="s">
        <v>170</v>
      </c>
      <c r="E136" s="178" t="s">
        <v>21</v>
      </c>
      <c r="F136" s="255" t="s">
        <v>21</v>
      </c>
      <c r="G136" s="255"/>
      <c r="H136" s="255"/>
      <c r="I136" s="255"/>
      <c r="J136" s="179" t="s">
        <v>21</v>
      </c>
      <c r="K136" s="180"/>
      <c r="L136" s="249"/>
      <c r="M136" s="243"/>
      <c r="N136" s="243">
        <f t="shared" si="15"/>
        <v>0</v>
      </c>
      <c r="O136" s="243"/>
      <c r="P136" s="243"/>
      <c r="Q136" s="243"/>
      <c r="R136" s="36"/>
      <c r="T136" s="170" t="s">
        <v>21</v>
      </c>
      <c r="U136" s="181" t="s">
        <v>49</v>
      </c>
      <c r="V136" s="35"/>
      <c r="W136" s="35"/>
      <c r="X136" s="35"/>
      <c r="Y136" s="35"/>
      <c r="Z136" s="35"/>
      <c r="AA136" s="77"/>
      <c r="AT136" s="18" t="s">
        <v>278</v>
      </c>
      <c r="AU136" s="18" t="s">
        <v>90</v>
      </c>
      <c r="AY136" s="18" t="s">
        <v>278</v>
      </c>
      <c r="BE136" s="109">
        <f>IF(U136="základná",N136,0)</f>
        <v>0</v>
      </c>
      <c r="BF136" s="109">
        <f>IF(U136="znížená",N136,0)</f>
        <v>0</v>
      </c>
      <c r="BG136" s="109">
        <f>IF(U136="zákl. prenesená",N136,0)</f>
        <v>0</v>
      </c>
      <c r="BH136" s="109">
        <f>IF(U136="zníž. prenesená",N136,0)</f>
        <v>0</v>
      </c>
      <c r="BI136" s="109">
        <f>IF(U136="nulová",N136,0)</f>
        <v>0</v>
      </c>
      <c r="BJ136" s="18" t="s">
        <v>148</v>
      </c>
      <c r="BK136" s="109">
        <f>L136*K136</f>
        <v>0</v>
      </c>
    </row>
    <row r="137" spans="2:65" s="1" customFormat="1" ht="22.35" customHeight="1">
      <c r="B137" s="34"/>
      <c r="C137" s="177" t="s">
        <v>21</v>
      </c>
      <c r="D137" s="177" t="s">
        <v>170</v>
      </c>
      <c r="E137" s="178" t="s">
        <v>21</v>
      </c>
      <c r="F137" s="255" t="s">
        <v>21</v>
      </c>
      <c r="G137" s="255"/>
      <c r="H137" s="255"/>
      <c r="I137" s="255"/>
      <c r="J137" s="179" t="s">
        <v>21</v>
      </c>
      <c r="K137" s="180"/>
      <c r="L137" s="249"/>
      <c r="M137" s="243"/>
      <c r="N137" s="243">
        <f t="shared" si="15"/>
        <v>0</v>
      </c>
      <c r="O137" s="243"/>
      <c r="P137" s="243"/>
      <c r="Q137" s="243"/>
      <c r="R137" s="36"/>
      <c r="T137" s="170" t="s">
        <v>21</v>
      </c>
      <c r="U137" s="181" t="s">
        <v>49</v>
      </c>
      <c r="V137" s="35"/>
      <c r="W137" s="35"/>
      <c r="X137" s="35"/>
      <c r="Y137" s="35"/>
      <c r="Z137" s="35"/>
      <c r="AA137" s="77"/>
      <c r="AT137" s="18" t="s">
        <v>278</v>
      </c>
      <c r="AU137" s="18" t="s">
        <v>90</v>
      </c>
      <c r="AY137" s="18" t="s">
        <v>278</v>
      </c>
      <c r="BE137" s="109">
        <f>IF(U137="základná",N137,0)</f>
        <v>0</v>
      </c>
      <c r="BF137" s="109">
        <f>IF(U137="znížená",N137,0)</f>
        <v>0</v>
      </c>
      <c r="BG137" s="109">
        <f>IF(U137="zákl. prenesená",N137,0)</f>
        <v>0</v>
      </c>
      <c r="BH137" s="109">
        <f>IF(U137="zníž. prenesená",N137,0)</f>
        <v>0</v>
      </c>
      <c r="BI137" s="109">
        <f>IF(U137="nulová",N137,0)</f>
        <v>0</v>
      </c>
      <c r="BJ137" s="18" t="s">
        <v>148</v>
      </c>
      <c r="BK137" s="109">
        <f>L137*K137</f>
        <v>0</v>
      </c>
    </row>
    <row r="138" spans="2:65" s="1" customFormat="1" ht="22.35" customHeight="1">
      <c r="B138" s="34"/>
      <c r="C138" s="177" t="s">
        <v>21</v>
      </c>
      <c r="D138" s="177" t="s">
        <v>170</v>
      </c>
      <c r="E138" s="178" t="s">
        <v>21</v>
      </c>
      <c r="F138" s="255" t="s">
        <v>21</v>
      </c>
      <c r="G138" s="255"/>
      <c r="H138" s="255"/>
      <c r="I138" s="255"/>
      <c r="J138" s="179" t="s">
        <v>21</v>
      </c>
      <c r="K138" s="180"/>
      <c r="L138" s="249"/>
      <c r="M138" s="243"/>
      <c r="N138" s="243">
        <f t="shared" si="15"/>
        <v>0</v>
      </c>
      <c r="O138" s="243"/>
      <c r="P138" s="243"/>
      <c r="Q138" s="243"/>
      <c r="R138" s="36"/>
      <c r="T138" s="170" t="s">
        <v>21</v>
      </c>
      <c r="U138" s="181" t="s">
        <v>49</v>
      </c>
      <c r="V138" s="35"/>
      <c r="W138" s="35"/>
      <c r="X138" s="35"/>
      <c r="Y138" s="35"/>
      <c r="Z138" s="35"/>
      <c r="AA138" s="77"/>
      <c r="AT138" s="18" t="s">
        <v>278</v>
      </c>
      <c r="AU138" s="18" t="s">
        <v>90</v>
      </c>
      <c r="AY138" s="18" t="s">
        <v>278</v>
      </c>
      <c r="BE138" s="109">
        <f>IF(U138="základná",N138,0)</f>
        <v>0</v>
      </c>
      <c r="BF138" s="109">
        <f>IF(U138="znížená",N138,0)</f>
        <v>0</v>
      </c>
      <c r="BG138" s="109">
        <f>IF(U138="zákl. prenesená",N138,0)</f>
        <v>0</v>
      </c>
      <c r="BH138" s="109">
        <f>IF(U138="zníž. prenesená",N138,0)</f>
        <v>0</v>
      </c>
      <c r="BI138" s="109">
        <f>IF(U138="nulová",N138,0)</f>
        <v>0</v>
      </c>
      <c r="BJ138" s="18" t="s">
        <v>148</v>
      </c>
      <c r="BK138" s="109">
        <f>L138*K138</f>
        <v>0</v>
      </c>
    </row>
    <row r="139" spans="2:65" s="1" customFormat="1" ht="22.35" customHeight="1">
      <c r="B139" s="34"/>
      <c r="C139" s="177" t="s">
        <v>21</v>
      </c>
      <c r="D139" s="177" t="s">
        <v>170</v>
      </c>
      <c r="E139" s="178" t="s">
        <v>21</v>
      </c>
      <c r="F139" s="255" t="s">
        <v>21</v>
      </c>
      <c r="G139" s="255"/>
      <c r="H139" s="255"/>
      <c r="I139" s="255"/>
      <c r="J139" s="179" t="s">
        <v>21</v>
      </c>
      <c r="K139" s="180"/>
      <c r="L139" s="249"/>
      <c r="M139" s="243"/>
      <c r="N139" s="243">
        <f t="shared" si="15"/>
        <v>0</v>
      </c>
      <c r="O139" s="243"/>
      <c r="P139" s="243"/>
      <c r="Q139" s="243"/>
      <c r="R139" s="36"/>
      <c r="T139" s="170" t="s">
        <v>21</v>
      </c>
      <c r="U139" s="181" t="s">
        <v>49</v>
      </c>
      <c r="V139" s="35"/>
      <c r="W139" s="35"/>
      <c r="X139" s="35"/>
      <c r="Y139" s="35"/>
      <c r="Z139" s="35"/>
      <c r="AA139" s="77"/>
      <c r="AT139" s="18" t="s">
        <v>278</v>
      </c>
      <c r="AU139" s="18" t="s">
        <v>90</v>
      </c>
      <c r="AY139" s="18" t="s">
        <v>278</v>
      </c>
      <c r="BE139" s="109">
        <f>IF(U139="základná",N139,0)</f>
        <v>0</v>
      </c>
      <c r="BF139" s="109">
        <f>IF(U139="znížená",N139,0)</f>
        <v>0</v>
      </c>
      <c r="BG139" s="109">
        <f>IF(U139="zákl. prenesená",N139,0)</f>
        <v>0</v>
      </c>
      <c r="BH139" s="109">
        <f>IF(U139="zníž. prenesená",N139,0)</f>
        <v>0</v>
      </c>
      <c r="BI139" s="109">
        <f>IF(U139="nulová",N139,0)</f>
        <v>0</v>
      </c>
      <c r="BJ139" s="18" t="s">
        <v>148</v>
      </c>
      <c r="BK139" s="109">
        <f>L139*K139</f>
        <v>0</v>
      </c>
    </row>
    <row r="140" spans="2:65" s="1" customFormat="1" ht="22.35" customHeight="1">
      <c r="B140" s="34"/>
      <c r="C140" s="177" t="s">
        <v>21</v>
      </c>
      <c r="D140" s="177" t="s">
        <v>170</v>
      </c>
      <c r="E140" s="178" t="s">
        <v>21</v>
      </c>
      <c r="F140" s="255" t="s">
        <v>21</v>
      </c>
      <c r="G140" s="255"/>
      <c r="H140" s="255"/>
      <c r="I140" s="255"/>
      <c r="J140" s="179" t="s">
        <v>21</v>
      </c>
      <c r="K140" s="180"/>
      <c r="L140" s="249"/>
      <c r="M140" s="243"/>
      <c r="N140" s="243">
        <f t="shared" si="15"/>
        <v>0</v>
      </c>
      <c r="O140" s="243"/>
      <c r="P140" s="243"/>
      <c r="Q140" s="243"/>
      <c r="R140" s="36"/>
      <c r="T140" s="170" t="s">
        <v>21</v>
      </c>
      <c r="U140" s="181" t="s">
        <v>49</v>
      </c>
      <c r="V140" s="55"/>
      <c r="W140" s="55"/>
      <c r="X140" s="55"/>
      <c r="Y140" s="55"/>
      <c r="Z140" s="55"/>
      <c r="AA140" s="57"/>
      <c r="AT140" s="18" t="s">
        <v>278</v>
      </c>
      <c r="AU140" s="18" t="s">
        <v>90</v>
      </c>
      <c r="AY140" s="18" t="s">
        <v>278</v>
      </c>
      <c r="BE140" s="109">
        <f>IF(U140="základná",N140,0)</f>
        <v>0</v>
      </c>
      <c r="BF140" s="109">
        <f>IF(U140="znížená",N140,0)</f>
        <v>0</v>
      </c>
      <c r="BG140" s="109">
        <f>IF(U140="zákl. prenesená",N140,0)</f>
        <v>0</v>
      </c>
      <c r="BH140" s="109">
        <f>IF(U140="zníž. prenesená",N140,0)</f>
        <v>0</v>
      </c>
      <c r="BI140" s="109">
        <f>IF(U140="nulová",N140,0)</f>
        <v>0</v>
      </c>
      <c r="BJ140" s="18" t="s">
        <v>148</v>
      </c>
      <c r="BK140" s="109">
        <f>L140*K140</f>
        <v>0</v>
      </c>
    </row>
    <row r="141" spans="2:65" s="1" customFormat="1" ht="6.95" customHeight="1">
      <c r="B141" s="58"/>
      <c r="C141" s="59"/>
      <c r="D141" s="59"/>
      <c r="E141" s="59"/>
      <c r="F141" s="59"/>
      <c r="G141" s="59"/>
      <c r="H141" s="59"/>
      <c r="I141" s="59"/>
      <c r="J141" s="59"/>
      <c r="K141" s="59"/>
      <c r="L141" s="59"/>
      <c r="M141" s="59"/>
      <c r="N141" s="59"/>
      <c r="O141" s="59"/>
      <c r="P141" s="59"/>
      <c r="Q141" s="59"/>
      <c r="R141" s="60"/>
    </row>
  </sheetData>
  <sheetProtection algorithmName="SHA-512" hashValue="XyoabgeJX1QVEXn2+X1r4ULTU/ef/tuWePk1pS+C+wfz9Rg+K39+oAj2OydXJLa4ar0FMW7qyKIQZKRZ6qkS2A==" saltValue="y0XIZ05oWbwqoZM0JZVOSH5+iLCNzFCItljscKCSfQ966xU5iH+dHEPvx+QLzHOA6JmmBE9gZe9mPSIIWvhkHA==" spinCount="10" sheet="1" objects="1" scenarios="1" formatColumns="0" formatRows="0"/>
  <mergeCells count="122">
    <mergeCell ref="D96:H96"/>
    <mergeCell ref="D95:H95"/>
    <mergeCell ref="D97:H97"/>
    <mergeCell ref="D98:H98"/>
    <mergeCell ref="D99:H99"/>
    <mergeCell ref="E24:L24"/>
    <mergeCell ref="S2:AC2"/>
    <mergeCell ref="M27:P27"/>
    <mergeCell ref="M28:P28"/>
    <mergeCell ref="M30:P30"/>
    <mergeCell ref="H32:J32"/>
    <mergeCell ref="M32:P32"/>
    <mergeCell ref="H33:J33"/>
    <mergeCell ref="M33:P33"/>
    <mergeCell ref="H34:J34"/>
    <mergeCell ref="M34:P34"/>
    <mergeCell ref="H35:J35"/>
    <mergeCell ref="M35:P35"/>
    <mergeCell ref="H36:J36"/>
    <mergeCell ref="M36:P36"/>
    <mergeCell ref="L38:P38"/>
    <mergeCell ref="F139:I139"/>
    <mergeCell ref="F136:I136"/>
    <mergeCell ref="L136:M136"/>
    <mergeCell ref="N136:Q136"/>
    <mergeCell ref="F137:I137"/>
    <mergeCell ref="L137:M137"/>
    <mergeCell ref="N137:Q137"/>
    <mergeCell ref="F138:I138"/>
    <mergeCell ref="L138:M138"/>
    <mergeCell ref="N138:Q138"/>
    <mergeCell ref="L139:M139"/>
    <mergeCell ref="N139:Q139"/>
    <mergeCell ref="F140:I140"/>
    <mergeCell ref="L140:M140"/>
    <mergeCell ref="N140:Q140"/>
    <mergeCell ref="C76:Q76"/>
    <mergeCell ref="F79:P79"/>
    <mergeCell ref="F78:P78"/>
    <mergeCell ref="M81:P81"/>
    <mergeCell ref="M83:Q83"/>
    <mergeCell ref="M84:Q84"/>
    <mergeCell ref="C86:G86"/>
    <mergeCell ref="N86:Q86"/>
    <mergeCell ref="N88:Q88"/>
    <mergeCell ref="N89:Q89"/>
    <mergeCell ref="N90:Q90"/>
    <mergeCell ref="N91:Q91"/>
    <mergeCell ref="N92:Q92"/>
    <mergeCell ref="N94:Q94"/>
    <mergeCell ref="N97:Q97"/>
    <mergeCell ref="N95:Q95"/>
    <mergeCell ref="N96:Q96"/>
    <mergeCell ref="N98:Q98"/>
    <mergeCell ref="N99:Q99"/>
    <mergeCell ref="N100:Q100"/>
    <mergeCell ref="L102:Q102"/>
    <mergeCell ref="C108:Q108"/>
    <mergeCell ref="F110:P110"/>
    <mergeCell ref="F111:P111"/>
    <mergeCell ref="M113:P113"/>
    <mergeCell ref="M115:Q115"/>
    <mergeCell ref="M116:Q116"/>
    <mergeCell ref="F118:I118"/>
    <mergeCell ref="L118:M118"/>
    <mergeCell ref="N118:Q118"/>
    <mergeCell ref="N119:Q119"/>
    <mergeCell ref="N120:Q120"/>
    <mergeCell ref="N121:Q121"/>
    <mergeCell ref="F122:I122"/>
    <mergeCell ref="F124:I124"/>
    <mergeCell ref="L122:M122"/>
    <mergeCell ref="N122:Q122"/>
    <mergeCell ref="F123:I123"/>
    <mergeCell ref="L123:M123"/>
    <mergeCell ref="N123:Q123"/>
    <mergeCell ref="L124:M124"/>
    <mergeCell ref="N124:Q124"/>
    <mergeCell ref="F125:I125"/>
    <mergeCell ref="F127:I127"/>
    <mergeCell ref="F126:I126"/>
    <mergeCell ref="L125:M125"/>
    <mergeCell ref="N125:Q125"/>
    <mergeCell ref="L126:M126"/>
    <mergeCell ref="N126:Q126"/>
    <mergeCell ref="L127:M127"/>
    <mergeCell ref="N127:Q127"/>
    <mergeCell ref="N134:Q134"/>
    <mergeCell ref="N133:Q133"/>
    <mergeCell ref="F128:I128"/>
    <mergeCell ref="F130:I130"/>
    <mergeCell ref="L128:M128"/>
    <mergeCell ref="N128:Q128"/>
    <mergeCell ref="F129:I129"/>
    <mergeCell ref="L129:M129"/>
    <mergeCell ref="N129:Q129"/>
    <mergeCell ref="L130:M130"/>
    <mergeCell ref="N130:Q130"/>
    <mergeCell ref="N135:Q135"/>
    <mergeCell ref="H1:K1"/>
    <mergeCell ref="C2:Q2"/>
    <mergeCell ref="C4:Q4"/>
    <mergeCell ref="F6:P6"/>
    <mergeCell ref="F7:P7"/>
    <mergeCell ref="O9:P9"/>
    <mergeCell ref="O11:P11"/>
    <mergeCell ref="O12:P12"/>
    <mergeCell ref="O14:P14"/>
    <mergeCell ref="E15:L15"/>
    <mergeCell ref="O15:P15"/>
    <mergeCell ref="O17:P17"/>
    <mergeCell ref="O18:P18"/>
    <mergeCell ref="O20:P20"/>
    <mergeCell ref="O21:P21"/>
    <mergeCell ref="L131:M131"/>
    <mergeCell ref="N131:Q131"/>
    <mergeCell ref="L132:M132"/>
    <mergeCell ref="N132:Q132"/>
    <mergeCell ref="F131:I131"/>
    <mergeCell ref="F134:I134"/>
    <mergeCell ref="F132:I132"/>
    <mergeCell ref="L134:M134"/>
  </mergeCells>
  <dataValidations count="2">
    <dataValidation type="list" allowBlank="1" showInputMessage="1" showErrorMessage="1" error="Povolené sú hodnoty K, M." sqref="D136:D141">
      <formula1>"K, M"</formula1>
    </dataValidation>
    <dataValidation type="list" allowBlank="1" showInputMessage="1" showErrorMessage="1" error="Povolené sú hodnoty základná, znížená, nulová." sqref="U136:U141">
      <formula1>"základná, znížená, nulová"</formula1>
    </dataValidation>
  </dataValidations>
  <hyperlinks>
    <hyperlink ref="F1:G1" location="C2" display="1) Krycí list rozpočtu"/>
    <hyperlink ref="H1:K1" location="C86" display="2) Rekapitulácia rozpočtu"/>
    <hyperlink ref="L1" location="C118" display="3) Rozpočet"/>
    <hyperlink ref="S1:T1" location="'Rekapitulácia stavby'!C2" display="Rekapitulácia stavby"/>
  </hyperlinks>
  <pageMargins left="0.58333330000000005" right="0.58333330000000005" top="0.5" bottom="0.46666669999999999" header="0" footer="0"/>
  <pageSetup paperSize="9" fitToHeight="100"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81"/>
  <sheetViews>
    <sheetView showGridLines="0" zoomScale="130" zoomScaleNormal="130" workbookViewId="0">
      <pane ySplit="1" topLeftCell="A166"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8"/>
      <c r="B1" s="11"/>
      <c r="C1" s="11"/>
      <c r="D1" s="12" t="s">
        <v>1</v>
      </c>
      <c r="E1" s="11"/>
      <c r="F1" s="13" t="s">
        <v>122</v>
      </c>
      <c r="G1" s="13"/>
      <c r="H1" s="236" t="s">
        <v>123</v>
      </c>
      <c r="I1" s="236"/>
      <c r="J1" s="236"/>
      <c r="K1" s="236"/>
      <c r="L1" s="13" t="s">
        <v>124</v>
      </c>
      <c r="M1" s="11"/>
      <c r="N1" s="11"/>
      <c r="O1" s="12" t="s">
        <v>125</v>
      </c>
      <c r="P1" s="11"/>
      <c r="Q1" s="11"/>
      <c r="R1" s="11"/>
      <c r="S1" s="13" t="s">
        <v>126</v>
      </c>
      <c r="T1" s="13"/>
      <c r="U1" s="118"/>
      <c r="V1" s="118"/>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6.950000000000003" customHeight="1">
      <c r="C2" s="214" t="s">
        <v>7</v>
      </c>
      <c r="D2" s="215"/>
      <c r="E2" s="215"/>
      <c r="F2" s="215"/>
      <c r="G2" s="215"/>
      <c r="H2" s="215"/>
      <c r="I2" s="215"/>
      <c r="J2" s="215"/>
      <c r="K2" s="215"/>
      <c r="L2" s="215"/>
      <c r="M2" s="215"/>
      <c r="N2" s="215"/>
      <c r="O2" s="215"/>
      <c r="P2" s="215"/>
      <c r="Q2" s="215"/>
      <c r="S2" s="216" t="s">
        <v>8</v>
      </c>
      <c r="T2" s="217"/>
      <c r="U2" s="217"/>
      <c r="V2" s="217"/>
      <c r="W2" s="217"/>
      <c r="X2" s="217"/>
      <c r="Y2" s="217"/>
      <c r="Z2" s="217"/>
      <c r="AA2" s="217"/>
      <c r="AB2" s="217"/>
      <c r="AC2" s="217"/>
      <c r="AT2" s="18" t="s">
        <v>100</v>
      </c>
    </row>
    <row r="3" spans="1:66" ht="6.95" customHeight="1">
      <c r="B3" s="19"/>
      <c r="C3" s="20"/>
      <c r="D3" s="20"/>
      <c r="E3" s="20"/>
      <c r="F3" s="20"/>
      <c r="G3" s="20"/>
      <c r="H3" s="20"/>
      <c r="I3" s="20"/>
      <c r="J3" s="20"/>
      <c r="K3" s="20"/>
      <c r="L3" s="20"/>
      <c r="M3" s="20"/>
      <c r="N3" s="20"/>
      <c r="O3" s="20"/>
      <c r="P3" s="20"/>
      <c r="Q3" s="20"/>
      <c r="R3" s="21"/>
      <c r="AT3" s="18" t="s">
        <v>82</v>
      </c>
    </row>
    <row r="4" spans="1:66" ht="36.950000000000003" customHeight="1">
      <c r="B4" s="22"/>
      <c r="C4" s="203" t="s">
        <v>127</v>
      </c>
      <c r="D4" s="204"/>
      <c r="E4" s="204"/>
      <c r="F4" s="204"/>
      <c r="G4" s="204"/>
      <c r="H4" s="204"/>
      <c r="I4" s="204"/>
      <c r="J4" s="204"/>
      <c r="K4" s="204"/>
      <c r="L4" s="204"/>
      <c r="M4" s="204"/>
      <c r="N4" s="204"/>
      <c r="O4" s="204"/>
      <c r="P4" s="204"/>
      <c r="Q4" s="204"/>
      <c r="R4" s="23"/>
      <c r="T4" s="17" t="s">
        <v>12</v>
      </c>
      <c r="AT4" s="18" t="s">
        <v>6</v>
      </c>
    </row>
    <row r="5" spans="1:66" ht="6.95" customHeight="1">
      <c r="B5" s="22"/>
      <c r="C5" s="25"/>
      <c r="D5" s="25"/>
      <c r="E5" s="25"/>
      <c r="F5" s="25"/>
      <c r="G5" s="25"/>
      <c r="H5" s="25"/>
      <c r="I5" s="25"/>
      <c r="J5" s="25"/>
      <c r="K5" s="25"/>
      <c r="L5" s="25"/>
      <c r="M5" s="25"/>
      <c r="N5" s="25"/>
      <c r="O5" s="25"/>
      <c r="P5" s="25"/>
      <c r="Q5" s="25"/>
      <c r="R5" s="23"/>
    </row>
    <row r="6" spans="1:66" ht="25.35" customHeight="1">
      <c r="B6" s="22"/>
      <c r="C6" s="25"/>
      <c r="D6" s="29" t="s">
        <v>18</v>
      </c>
      <c r="E6" s="25"/>
      <c r="F6" s="237" t="str">
        <f>'Rekapitulácia stavby'!K6</f>
        <v>Revitalizácia predpolia radnice v Kežmarku - vodný prvok</v>
      </c>
      <c r="G6" s="238"/>
      <c r="H6" s="238"/>
      <c r="I6" s="238"/>
      <c r="J6" s="238"/>
      <c r="K6" s="238"/>
      <c r="L6" s="238"/>
      <c r="M6" s="238"/>
      <c r="N6" s="238"/>
      <c r="O6" s="238"/>
      <c r="P6" s="238"/>
      <c r="Q6" s="25"/>
      <c r="R6" s="23"/>
    </row>
    <row r="7" spans="1:66" s="1" customFormat="1" ht="32.85" customHeight="1">
      <c r="B7" s="34"/>
      <c r="C7" s="35"/>
      <c r="D7" s="28" t="s">
        <v>128</v>
      </c>
      <c r="E7" s="35"/>
      <c r="F7" s="220" t="s">
        <v>427</v>
      </c>
      <c r="G7" s="230"/>
      <c r="H7" s="230"/>
      <c r="I7" s="230"/>
      <c r="J7" s="230"/>
      <c r="K7" s="230"/>
      <c r="L7" s="230"/>
      <c r="M7" s="230"/>
      <c r="N7" s="230"/>
      <c r="O7" s="230"/>
      <c r="P7" s="230"/>
      <c r="Q7" s="35"/>
      <c r="R7" s="36"/>
    </row>
    <row r="8" spans="1:66" s="1" customFormat="1" ht="14.45" customHeight="1">
      <c r="B8" s="34"/>
      <c r="C8" s="35"/>
      <c r="D8" s="29" t="s">
        <v>20</v>
      </c>
      <c r="E8" s="35"/>
      <c r="F8" s="27" t="s">
        <v>21</v>
      </c>
      <c r="G8" s="35"/>
      <c r="H8" s="35"/>
      <c r="I8" s="35"/>
      <c r="J8" s="35"/>
      <c r="K8" s="35"/>
      <c r="L8" s="35"/>
      <c r="M8" s="29" t="s">
        <v>22</v>
      </c>
      <c r="N8" s="35"/>
      <c r="O8" s="27" t="s">
        <v>21</v>
      </c>
      <c r="P8" s="35"/>
      <c r="Q8" s="35"/>
      <c r="R8" s="36"/>
    </row>
    <row r="9" spans="1:66" s="1" customFormat="1" ht="14.45" customHeight="1">
      <c r="B9" s="34"/>
      <c r="C9" s="35"/>
      <c r="D9" s="29" t="s">
        <v>23</v>
      </c>
      <c r="E9" s="35"/>
      <c r="F9" s="27" t="s">
        <v>24</v>
      </c>
      <c r="G9" s="35"/>
      <c r="H9" s="35"/>
      <c r="I9" s="35"/>
      <c r="J9" s="35"/>
      <c r="K9" s="35"/>
      <c r="L9" s="35"/>
      <c r="M9" s="29" t="s">
        <v>25</v>
      </c>
      <c r="N9" s="35"/>
      <c r="O9" s="239" t="str">
        <f>'Rekapitulácia stavby'!AN8</f>
        <v>26. 2. 2019</v>
      </c>
      <c r="P9" s="240"/>
      <c r="Q9" s="35"/>
      <c r="R9" s="36"/>
    </row>
    <row r="10" spans="1:66" s="1" customFormat="1" ht="10.9" customHeight="1">
      <c r="B10" s="34"/>
      <c r="C10" s="35"/>
      <c r="D10" s="35"/>
      <c r="E10" s="35"/>
      <c r="F10" s="35"/>
      <c r="G10" s="35"/>
      <c r="H10" s="35"/>
      <c r="I10" s="35"/>
      <c r="J10" s="35"/>
      <c r="K10" s="35"/>
      <c r="L10" s="35"/>
      <c r="M10" s="35"/>
      <c r="N10" s="35"/>
      <c r="O10" s="35"/>
      <c r="P10" s="35"/>
      <c r="Q10" s="35"/>
      <c r="R10" s="36"/>
    </row>
    <row r="11" spans="1:66" s="1" customFormat="1" ht="14.45" customHeight="1">
      <c r="B11" s="34"/>
      <c r="C11" s="35"/>
      <c r="D11" s="29" t="s">
        <v>27</v>
      </c>
      <c r="E11" s="35"/>
      <c r="F11" s="35"/>
      <c r="G11" s="35"/>
      <c r="H11" s="35"/>
      <c r="I11" s="35"/>
      <c r="J11" s="35"/>
      <c r="K11" s="35"/>
      <c r="L11" s="35"/>
      <c r="M11" s="29" t="s">
        <v>28</v>
      </c>
      <c r="N11" s="35"/>
      <c r="O11" s="218" t="s">
        <v>29</v>
      </c>
      <c r="P11" s="218"/>
      <c r="Q11" s="35"/>
      <c r="R11" s="36"/>
    </row>
    <row r="12" spans="1:66" s="1" customFormat="1" ht="18" customHeight="1">
      <c r="B12" s="34"/>
      <c r="C12" s="35"/>
      <c r="D12" s="35"/>
      <c r="E12" s="27" t="s">
        <v>30</v>
      </c>
      <c r="F12" s="35"/>
      <c r="G12" s="35"/>
      <c r="H12" s="35"/>
      <c r="I12" s="35"/>
      <c r="J12" s="35"/>
      <c r="K12" s="35"/>
      <c r="L12" s="35"/>
      <c r="M12" s="29" t="s">
        <v>31</v>
      </c>
      <c r="N12" s="35"/>
      <c r="O12" s="218" t="s">
        <v>32</v>
      </c>
      <c r="P12" s="218"/>
      <c r="Q12" s="35"/>
      <c r="R12" s="36"/>
    </row>
    <row r="13" spans="1:66" s="1" customFormat="1" ht="6.95" customHeight="1">
      <c r="B13" s="34"/>
      <c r="C13" s="35"/>
      <c r="D13" s="35"/>
      <c r="E13" s="35"/>
      <c r="F13" s="35"/>
      <c r="G13" s="35"/>
      <c r="H13" s="35"/>
      <c r="I13" s="35"/>
      <c r="J13" s="35"/>
      <c r="K13" s="35"/>
      <c r="L13" s="35"/>
      <c r="M13" s="35"/>
      <c r="N13" s="35"/>
      <c r="O13" s="35"/>
      <c r="P13" s="35"/>
      <c r="Q13" s="35"/>
      <c r="R13" s="36"/>
    </row>
    <row r="14" spans="1:66" s="1" customFormat="1" ht="14.45" customHeight="1">
      <c r="B14" s="34"/>
      <c r="C14" s="35"/>
      <c r="D14" s="29" t="s">
        <v>33</v>
      </c>
      <c r="E14" s="35"/>
      <c r="F14" s="35"/>
      <c r="G14" s="35"/>
      <c r="H14" s="35"/>
      <c r="I14" s="35"/>
      <c r="J14" s="35"/>
      <c r="K14" s="35"/>
      <c r="L14" s="35"/>
      <c r="M14" s="29" t="s">
        <v>28</v>
      </c>
      <c r="N14" s="35"/>
      <c r="O14" s="234" t="str">
        <f>IF('Rekapitulácia stavby'!AN13="","",'Rekapitulácia stavby'!AN13)</f>
        <v>Vyplň údaj</v>
      </c>
      <c r="P14" s="218"/>
      <c r="Q14" s="35"/>
      <c r="R14" s="36"/>
    </row>
    <row r="15" spans="1:66" s="1" customFormat="1" ht="18" customHeight="1">
      <c r="B15" s="34"/>
      <c r="C15" s="35"/>
      <c r="D15" s="35"/>
      <c r="E15" s="234" t="str">
        <f>IF('Rekapitulácia stavby'!E14="","",'Rekapitulácia stavby'!E14)</f>
        <v>Vyplň údaj</v>
      </c>
      <c r="F15" s="235"/>
      <c r="G15" s="235"/>
      <c r="H15" s="235"/>
      <c r="I15" s="235"/>
      <c r="J15" s="235"/>
      <c r="K15" s="235"/>
      <c r="L15" s="235"/>
      <c r="M15" s="29" t="s">
        <v>31</v>
      </c>
      <c r="N15" s="35"/>
      <c r="O15" s="234" t="str">
        <f>IF('Rekapitulácia stavby'!AN14="","",'Rekapitulácia stavby'!AN14)</f>
        <v>Vyplň údaj</v>
      </c>
      <c r="P15" s="218"/>
      <c r="Q15" s="35"/>
      <c r="R15" s="36"/>
    </row>
    <row r="16" spans="1:66" s="1" customFormat="1" ht="6.95" customHeight="1">
      <c r="B16" s="34"/>
      <c r="C16" s="35"/>
      <c r="D16" s="35"/>
      <c r="E16" s="35"/>
      <c r="F16" s="35"/>
      <c r="G16" s="35"/>
      <c r="H16" s="35"/>
      <c r="I16" s="35"/>
      <c r="J16" s="35"/>
      <c r="K16" s="35"/>
      <c r="L16" s="35"/>
      <c r="M16" s="35"/>
      <c r="N16" s="35"/>
      <c r="O16" s="35"/>
      <c r="P16" s="35"/>
      <c r="Q16" s="35"/>
      <c r="R16" s="36"/>
    </row>
    <row r="17" spans="2:18" s="1" customFormat="1" ht="14.45" customHeight="1">
      <c r="B17" s="34"/>
      <c r="C17" s="35"/>
      <c r="D17" s="29" t="s">
        <v>35</v>
      </c>
      <c r="E17" s="35"/>
      <c r="F17" s="35"/>
      <c r="G17" s="35"/>
      <c r="H17" s="35"/>
      <c r="I17" s="35"/>
      <c r="J17" s="35"/>
      <c r="K17" s="35"/>
      <c r="L17" s="35"/>
      <c r="M17" s="29" t="s">
        <v>28</v>
      </c>
      <c r="N17" s="35"/>
      <c r="O17" s="218" t="s">
        <v>36</v>
      </c>
      <c r="P17" s="218"/>
      <c r="Q17" s="35"/>
      <c r="R17" s="36"/>
    </row>
    <row r="18" spans="2:18" s="1" customFormat="1" ht="18" customHeight="1">
      <c r="B18" s="34"/>
      <c r="C18" s="35"/>
      <c r="D18" s="35"/>
      <c r="E18" s="27" t="s">
        <v>37</v>
      </c>
      <c r="F18" s="35"/>
      <c r="G18" s="35"/>
      <c r="H18" s="35"/>
      <c r="I18" s="35"/>
      <c r="J18" s="35"/>
      <c r="K18" s="35"/>
      <c r="L18" s="35"/>
      <c r="M18" s="29" t="s">
        <v>31</v>
      </c>
      <c r="N18" s="35"/>
      <c r="O18" s="218" t="s">
        <v>38</v>
      </c>
      <c r="P18" s="218"/>
      <c r="Q18" s="35"/>
      <c r="R18" s="36"/>
    </row>
    <row r="19" spans="2:18" s="1" customFormat="1" ht="6.95" customHeight="1">
      <c r="B19" s="34"/>
      <c r="C19" s="35"/>
      <c r="D19" s="35"/>
      <c r="E19" s="35"/>
      <c r="F19" s="35"/>
      <c r="G19" s="35"/>
      <c r="H19" s="35"/>
      <c r="I19" s="35"/>
      <c r="J19" s="35"/>
      <c r="K19" s="35"/>
      <c r="L19" s="35"/>
      <c r="M19" s="35"/>
      <c r="N19" s="35"/>
      <c r="O19" s="35"/>
      <c r="P19" s="35"/>
      <c r="Q19" s="35"/>
      <c r="R19" s="36"/>
    </row>
    <row r="20" spans="2:18" s="1" customFormat="1" ht="14.45" customHeight="1">
      <c r="B20" s="34"/>
      <c r="C20" s="35"/>
      <c r="D20" s="29" t="s">
        <v>40</v>
      </c>
      <c r="E20" s="35"/>
      <c r="F20" s="35"/>
      <c r="G20" s="35"/>
      <c r="H20" s="35"/>
      <c r="I20" s="35"/>
      <c r="J20" s="35"/>
      <c r="K20" s="35"/>
      <c r="L20" s="35"/>
      <c r="M20" s="29" t="s">
        <v>28</v>
      </c>
      <c r="N20" s="35"/>
      <c r="O20" s="218" t="s">
        <v>21</v>
      </c>
      <c r="P20" s="218"/>
      <c r="Q20" s="35"/>
      <c r="R20" s="36"/>
    </row>
    <row r="21" spans="2:18" s="1" customFormat="1" ht="18" customHeight="1">
      <c r="B21" s="34"/>
      <c r="C21" s="35"/>
      <c r="D21" s="35"/>
      <c r="E21" s="27" t="s">
        <v>428</v>
      </c>
      <c r="F21" s="35"/>
      <c r="G21" s="35"/>
      <c r="H21" s="35"/>
      <c r="I21" s="35"/>
      <c r="J21" s="35"/>
      <c r="K21" s="35"/>
      <c r="L21" s="35"/>
      <c r="M21" s="29" t="s">
        <v>31</v>
      </c>
      <c r="N21" s="35"/>
      <c r="O21" s="218" t="s">
        <v>21</v>
      </c>
      <c r="P21" s="218"/>
      <c r="Q21" s="35"/>
      <c r="R21" s="36"/>
    </row>
    <row r="22" spans="2:18" s="1" customFormat="1" ht="6.95" customHeight="1">
      <c r="B22" s="34"/>
      <c r="C22" s="35"/>
      <c r="D22" s="35"/>
      <c r="E22" s="35"/>
      <c r="F22" s="35"/>
      <c r="G22" s="35"/>
      <c r="H22" s="35"/>
      <c r="I22" s="35"/>
      <c r="J22" s="35"/>
      <c r="K22" s="35"/>
      <c r="L22" s="35"/>
      <c r="M22" s="35"/>
      <c r="N22" s="35"/>
      <c r="O22" s="35"/>
      <c r="P22" s="35"/>
      <c r="Q22" s="35"/>
      <c r="R22" s="36"/>
    </row>
    <row r="23" spans="2:18" s="1" customFormat="1" ht="14.45" customHeight="1">
      <c r="B23" s="34"/>
      <c r="C23" s="35"/>
      <c r="D23" s="29" t="s">
        <v>42</v>
      </c>
      <c r="E23" s="35"/>
      <c r="F23" s="35"/>
      <c r="G23" s="35"/>
      <c r="H23" s="35"/>
      <c r="I23" s="35"/>
      <c r="J23" s="35"/>
      <c r="K23" s="35"/>
      <c r="L23" s="35"/>
      <c r="M23" s="35"/>
      <c r="N23" s="35"/>
      <c r="O23" s="35"/>
      <c r="P23" s="35"/>
      <c r="Q23" s="35"/>
      <c r="R23" s="36"/>
    </row>
    <row r="24" spans="2:18" s="1" customFormat="1" ht="16.5" customHeight="1">
      <c r="B24" s="34"/>
      <c r="C24" s="35"/>
      <c r="D24" s="35"/>
      <c r="E24" s="225" t="s">
        <v>21</v>
      </c>
      <c r="F24" s="225"/>
      <c r="G24" s="225"/>
      <c r="H24" s="225"/>
      <c r="I24" s="225"/>
      <c r="J24" s="225"/>
      <c r="K24" s="225"/>
      <c r="L24" s="225"/>
      <c r="M24" s="35"/>
      <c r="N24" s="35"/>
      <c r="O24" s="35"/>
      <c r="P24" s="35"/>
      <c r="Q24" s="35"/>
      <c r="R24" s="36"/>
    </row>
    <row r="25" spans="2:18" s="1" customFormat="1" ht="6.95" customHeight="1">
      <c r="B25" s="34"/>
      <c r="C25" s="35"/>
      <c r="D25" s="35"/>
      <c r="E25" s="35"/>
      <c r="F25" s="35"/>
      <c r="G25" s="35"/>
      <c r="H25" s="35"/>
      <c r="I25" s="35"/>
      <c r="J25" s="35"/>
      <c r="K25" s="35"/>
      <c r="L25" s="35"/>
      <c r="M25" s="35"/>
      <c r="N25" s="35"/>
      <c r="O25" s="35"/>
      <c r="P25" s="35"/>
      <c r="Q25" s="35"/>
      <c r="R25" s="36"/>
    </row>
    <row r="26" spans="2:18" s="1" customFormat="1" ht="6.95" customHeight="1">
      <c r="B26" s="34"/>
      <c r="C26" s="35"/>
      <c r="D26" s="50"/>
      <c r="E26" s="50"/>
      <c r="F26" s="50"/>
      <c r="G26" s="50"/>
      <c r="H26" s="50"/>
      <c r="I26" s="50"/>
      <c r="J26" s="50"/>
      <c r="K26" s="50"/>
      <c r="L26" s="50"/>
      <c r="M26" s="50"/>
      <c r="N26" s="50"/>
      <c r="O26" s="50"/>
      <c r="P26" s="50"/>
      <c r="Q26" s="35"/>
      <c r="R26" s="36"/>
    </row>
    <row r="27" spans="2:18" s="1" customFormat="1" ht="14.45" customHeight="1">
      <c r="B27" s="34"/>
      <c r="C27" s="35"/>
      <c r="D27" s="119" t="s">
        <v>130</v>
      </c>
      <c r="E27" s="35"/>
      <c r="F27" s="35"/>
      <c r="G27" s="35"/>
      <c r="H27" s="35"/>
      <c r="I27" s="35"/>
      <c r="J27" s="35"/>
      <c r="K27" s="35"/>
      <c r="L27" s="35"/>
      <c r="M27" s="226">
        <f>N88</f>
        <v>0</v>
      </c>
      <c r="N27" s="226"/>
      <c r="O27" s="226"/>
      <c r="P27" s="226"/>
      <c r="Q27" s="35"/>
      <c r="R27" s="36"/>
    </row>
    <row r="28" spans="2:18" s="1" customFormat="1" ht="14.45" customHeight="1">
      <c r="B28" s="34"/>
      <c r="C28" s="35"/>
      <c r="D28" s="33" t="s">
        <v>116</v>
      </c>
      <c r="E28" s="35"/>
      <c r="F28" s="35"/>
      <c r="G28" s="35"/>
      <c r="H28" s="35"/>
      <c r="I28" s="35"/>
      <c r="J28" s="35"/>
      <c r="K28" s="35"/>
      <c r="L28" s="35"/>
      <c r="M28" s="226">
        <f>N97</f>
        <v>0</v>
      </c>
      <c r="N28" s="226"/>
      <c r="O28" s="226"/>
      <c r="P28" s="226"/>
      <c r="Q28" s="35"/>
      <c r="R28" s="36"/>
    </row>
    <row r="29" spans="2:18" s="1" customFormat="1" ht="6.95" customHeight="1">
      <c r="B29" s="34"/>
      <c r="C29" s="35"/>
      <c r="D29" s="35"/>
      <c r="E29" s="35"/>
      <c r="F29" s="35"/>
      <c r="G29" s="35"/>
      <c r="H29" s="35"/>
      <c r="I29" s="35"/>
      <c r="J29" s="35"/>
      <c r="K29" s="35"/>
      <c r="L29" s="35"/>
      <c r="M29" s="35"/>
      <c r="N29" s="35"/>
      <c r="O29" s="35"/>
      <c r="P29" s="35"/>
      <c r="Q29" s="35"/>
      <c r="R29" s="36"/>
    </row>
    <row r="30" spans="2:18" s="1" customFormat="1" ht="25.35" customHeight="1">
      <c r="B30" s="34"/>
      <c r="C30" s="35"/>
      <c r="D30" s="120" t="s">
        <v>45</v>
      </c>
      <c r="E30" s="35"/>
      <c r="F30" s="35"/>
      <c r="G30" s="35"/>
      <c r="H30" s="35"/>
      <c r="I30" s="35"/>
      <c r="J30" s="35"/>
      <c r="K30" s="35"/>
      <c r="L30" s="35"/>
      <c r="M30" s="233">
        <f>ROUND(M27+M28,2)</f>
        <v>0</v>
      </c>
      <c r="N30" s="230"/>
      <c r="O30" s="230"/>
      <c r="P30" s="230"/>
      <c r="Q30" s="35"/>
      <c r="R30" s="36"/>
    </row>
    <row r="31" spans="2:18" s="1" customFormat="1" ht="6.95" customHeight="1">
      <c r="B31" s="34"/>
      <c r="C31" s="35"/>
      <c r="D31" s="50"/>
      <c r="E31" s="50"/>
      <c r="F31" s="50"/>
      <c r="G31" s="50"/>
      <c r="H31" s="50"/>
      <c r="I31" s="50"/>
      <c r="J31" s="50"/>
      <c r="K31" s="50"/>
      <c r="L31" s="50"/>
      <c r="M31" s="50"/>
      <c r="N31" s="50"/>
      <c r="O31" s="50"/>
      <c r="P31" s="50"/>
      <c r="Q31" s="35"/>
      <c r="R31" s="36"/>
    </row>
    <row r="32" spans="2:18" s="1" customFormat="1" ht="14.45" customHeight="1">
      <c r="B32" s="34"/>
      <c r="C32" s="35"/>
      <c r="D32" s="41" t="s">
        <v>46</v>
      </c>
      <c r="E32" s="41" t="s">
        <v>47</v>
      </c>
      <c r="F32" s="42">
        <v>0.2</v>
      </c>
      <c r="G32" s="121" t="s">
        <v>48</v>
      </c>
      <c r="H32" s="229">
        <f>ROUND((((SUM(BE97:BE104)+SUM(BE122:BE174))+SUM(BE176:BE180))),2)</f>
        <v>0</v>
      </c>
      <c r="I32" s="230"/>
      <c r="J32" s="230"/>
      <c r="K32" s="35"/>
      <c r="L32" s="35"/>
      <c r="M32" s="229">
        <f>ROUND(((ROUND((SUM(BE97:BE104)+SUM(BE122:BE174)), 2)*F32)+SUM(BE176:BE180)*F32),2)</f>
        <v>0</v>
      </c>
      <c r="N32" s="230"/>
      <c r="O32" s="230"/>
      <c r="P32" s="230"/>
      <c r="Q32" s="35"/>
      <c r="R32" s="36"/>
    </row>
    <row r="33" spans="2:18" s="1" customFormat="1" ht="14.45" customHeight="1">
      <c r="B33" s="34"/>
      <c r="C33" s="35"/>
      <c r="D33" s="35"/>
      <c r="E33" s="41" t="s">
        <v>49</v>
      </c>
      <c r="F33" s="42">
        <v>0.2</v>
      </c>
      <c r="G33" s="121" t="s">
        <v>48</v>
      </c>
      <c r="H33" s="229">
        <f>ROUND((((SUM(BF97:BF104)+SUM(BF122:BF174))+SUM(BF176:BF180))),2)</f>
        <v>0</v>
      </c>
      <c r="I33" s="230"/>
      <c r="J33" s="230"/>
      <c r="K33" s="35"/>
      <c r="L33" s="35"/>
      <c r="M33" s="229">
        <f>ROUND(((ROUND((SUM(BF97:BF104)+SUM(BF122:BF174)), 2)*F33)+SUM(BF176:BF180)*F33),2)</f>
        <v>0</v>
      </c>
      <c r="N33" s="230"/>
      <c r="O33" s="230"/>
      <c r="P33" s="230"/>
      <c r="Q33" s="35"/>
      <c r="R33" s="36"/>
    </row>
    <row r="34" spans="2:18" s="1" customFormat="1" ht="14.45" hidden="1" customHeight="1">
      <c r="B34" s="34"/>
      <c r="C34" s="35"/>
      <c r="D34" s="35"/>
      <c r="E34" s="41" t="s">
        <v>50</v>
      </c>
      <c r="F34" s="42">
        <v>0.2</v>
      </c>
      <c r="G34" s="121" t="s">
        <v>48</v>
      </c>
      <c r="H34" s="229">
        <f>ROUND((((SUM(BG97:BG104)+SUM(BG122:BG174))+SUM(BG176:BG180))),2)</f>
        <v>0</v>
      </c>
      <c r="I34" s="230"/>
      <c r="J34" s="230"/>
      <c r="K34" s="35"/>
      <c r="L34" s="35"/>
      <c r="M34" s="229">
        <v>0</v>
      </c>
      <c r="N34" s="230"/>
      <c r="O34" s="230"/>
      <c r="P34" s="230"/>
      <c r="Q34" s="35"/>
      <c r="R34" s="36"/>
    </row>
    <row r="35" spans="2:18" s="1" customFormat="1" ht="14.45" hidden="1" customHeight="1">
      <c r="B35" s="34"/>
      <c r="C35" s="35"/>
      <c r="D35" s="35"/>
      <c r="E35" s="41" t="s">
        <v>51</v>
      </c>
      <c r="F35" s="42">
        <v>0.2</v>
      </c>
      <c r="G35" s="121" t="s">
        <v>48</v>
      </c>
      <c r="H35" s="229">
        <f>ROUND((((SUM(BH97:BH104)+SUM(BH122:BH174))+SUM(BH176:BH180))),2)</f>
        <v>0</v>
      </c>
      <c r="I35" s="230"/>
      <c r="J35" s="230"/>
      <c r="K35" s="35"/>
      <c r="L35" s="35"/>
      <c r="M35" s="229">
        <v>0</v>
      </c>
      <c r="N35" s="230"/>
      <c r="O35" s="230"/>
      <c r="P35" s="230"/>
      <c r="Q35" s="35"/>
      <c r="R35" s="36"/>
    </row>
    <row r="36" spans="2:18" s="1" customFormat="1" ht="14.45" hidden="1" customHeight="1">
      <c r="B36" s="34"/>
      <c r="C36" s="35"/>
      <c r="D36" s="35"/>
      <c r="E36" s="41" t="s">
        <v>52</v>
      </c>
      <c r="F36" s="42">
        <v>0</v>
      </c>
      <c r="G36" s="121" t="s">
        <v>48</v>
      </c>
      <c r="H36" s="229">
        <f>ROUND((((SUM(BI97:BI104)+SUM(BI122:BI174))+SUM(BI176:BI180))),2)</f>
        <v>0</v>
      </c>
      <c r="I36" s="230"/>
      <c r="J36" s="230"/>
      <c r="K36" s="35"/>
      <c r="L36" s="35"/>
      <c r="M36" s="229">
        <v>0</v>
      </c>
      <c r="N36" s="230"/>
      <c r="O36" s="230"/>
      <c r="P36" s="230"/>
      <c r="Q36" s="35"/>
      <c r="R36" s="36"/>
    </row>
    <row r="37" spans="2:18" s="1" customFormat="1" ht="6.95" customHeight="1">
      <c r="B37" s="34"/>
      <c r="C37" s="35"/>
      <c r="D37" s="35"/>
      <c r="E37" s="35"/>
      <c r="F37" s="35"/>
      <c r="G37" s="35"/>
      <c r="H37" s="35"/>
      <c r="I37" s="35"/>
      <c r="J37" s="35"/>
      <c r="K37" s="35"/>
      <c r="L37" s="35"/>
      <c r="M37" s="35"/>
      <c r="N37" s="35"/>
      <c r="O37" s="35"/>
      <c r="P37" s="35"/>
      <c r="Q37" s="35"/>
      <c r="R37" s="36"/>
    </row>
    <row r="38" spans="2:18" s="1" customFormat="1" ht="25.35" customHeight="1">
      <c r="B38" s="34"/>
      <c r="C38" s="117"/>
      <c r="D38" s="122" t="s">
        <v>53</v>
      </c>
      <c r="E38" s="78"/>
      <c r="F38" s="78"/>
      <c r="G38" s="123" t="s">
        <v>54</v>
      </c>
      <c r="H38" s="124" t="s">
        <v>55</v>
      </c>
      <c r="I38" s="78"/>
      <c r="J38" s="78"/>
      <c r="K38" s="78"/>
      <c r="L38" s="231">
        <f>SUM(M30:M36)</f>
        <v>0</v>
      </c>
      <c r="M38" s="231"/>
      <c r="N38" s="231"/>
      <c r="O38" s="231"/>
      <c r="P38" s="232"/>
      <c r="Q38" s="117"/>
      <c r="R38" s="36"/>
    </row>
    <row r="39" spans="2:18" s="1" customFormat="1" ht="14.45" customHeight="1">
      <c r="B39" s="34"/>
      <c r="C39" s="35"/>
      <c r="D39" s="35"/>
      <c r="E39" s="35"/>
      <c r="F39" s="35"/>
      <c r="G39" s="35"/>
      <c r="H39" s="35"/>
      <c r="I39" s="35"/>
      <c r="J39" s="35"/>
      <c r="K39" s="35"/>
      <c r="L39" s="35"/>
      <c r="M39" s="35"/>
      <c r="N39" s="35"/>
      <c r="O39" s="35"/>
      <c r="P39" s="35"/>
      <c r="Q39" s="35"/>
      <c r="R39" s="36"/>
    </row>
    <row r="40" spans="2:18" s="1" customFormat="1" ht="14.45" customHeight="1">
      <c r="B40" s="34"/>
      <c r="C40" s="35"/>
      <c r="D40" s="35"/>
      <c r="E40" s="35"/>
      <c r="F40" s="35"/>
      <c r="G40" s="35"/>
      <c r="H40" s="35"/>
      <c r="I40" s="35"/>
      <c r="J40" s="35"/>
      <c r="K40" s="35"/>
      <c r="L40" s="35"/>
      <c r="M40" s="35"/>
      <c r="N40" s="35"/>
      <c r="O40" s="35"/>
      <c r="P40" s="35"/>
      <c r="Q40" s="35"/>
      <c r="R40" s="36"/>
    </row>
    <row r="41" spans="2:18">
      <c r="B41" s="22"/>
      <c r="C41" s="25"/>
      <c r="D41" s="25"/>
      <c r="E41" s="25"/>
      <c r="F41" s="25"/>
      <c r="G41" s="25"/>
      <c r="H41" s="25"/>
      <c r="I41" s="25"/>
      <c r="J41" s="25"/>
      <c r="K41" s="25"/>
      <c r="L41" s="25"/>
      <c r="M41" s="25"/>
      <c r="N41" s="25"/>
      <c r="O41" s="25"/>
      <c r="P41" s="25"/>
      <c r="Q41" s="25"/>
      <c r="R41" s="23"/>
    </row>
    <row r="42" spans="2:18">
      <c r="B42" s="22"/>
      <c r="C42" s="25"/>
      <c r="D42" s="25"/>
      <c r="E42" s="25"/>
      <c r="F42" s="25"/>
      <c r="G42" s="25"/>
      <c r="H42" s="25"/>
      <c r="I42" s="25"/>
      <c r="J42" s="25"/>
      <c r="K42" s="25"/>
      <c r="L42" s="25"/>
      <c r="M42" s="25"/>
      <c r="N42" s="25"/>
      <c r="O42" s="25"/>
      <c r="P42" s="25"/>
      <c r="Q42" s="25"/>
      <c r="R42" s="23"/>
    </row>
    <row r="43" spans="2:18">
      <c r="B43" s="22"/>
      <c r="C43" s="25"/>
      <c r="D43" s="25"/>
      <c r="E43" s="25"/>
      <c r="F43" s="25"/>
      <c r="G43" s="25"/>
      <c r="H43" s="25"/>
      <c r="I43" s="25"/>
      <c r="J43" s="25"/>
      <c r="K43" s="25"/>
      <c r="L43" s="25"/>
      <c r="M43" s="25"/>
      <c r="N43" s="25"/>
      <c r="O43" s="25"/>
      <c r="P43" s="25"/>
      <c r="Q43" s="25"/>
      <c r="R43" s="23"/>
    </row>
    <row r="44" spans="2:18">
      <c r="B44" s="22"/>
      <c r="C44" s="25"/>
      <c r="D44" s="25"/>
      <c r="E44" s="25"/>
      <c r="F44" s="25"/>
      <c r="G44" s="25"/>
      <c r="H44" s="25"/>
      <c r="I44" s="25"/>
      <c r="J44" s="25"/>
      <c r="K44" s="25"/>
      <c r="L44" s="25"/>
      <c r="M44" s="25"/>
      <c r="N44" s="25"/>
      <c r="O44" s="25"/>
      <c r="P44" s="25"/>
      <c r="Q44" s="25"/>
      <c r="R44" s="23"/>
    </row>
    <row r="45" spans="2:18">
      <c r="B45" s="22"/>
      <c r="C45" s="25"/>
      <c r="D45" s="25"/>
      <c r="E45" s="25"/>
      <c r="F45" s="25"/>
      <c r="G45" s="25"/>
      <c r="H45" s="25"/>
      <c r="I45" s="25"/>
      <c r="J45" s="25"/>
      <c r="K45" s="25"/>
      <c r="L45" s="25"/>
      <c r="M45" s="25"/>
      <c r="N45" s="25"/>
      <c r="O45" s="25"/>
      <c r="P45" s="25"/>
      <c r="Q45" s="25"/>
      <c r="R45" s="23"/>
    </row>
    <row r="46" spans="2:18">
      <c r="B46" s="22"/>
      <c r="C46" s="25"/>
      <c r="D46" s="25"/>
      <c r="E46" s="25"/>
      <c r="F46" s="25"/>
      <c r="G46" s="25"/>
      <c r="H46" s="25"/>
      <c r="I46" s="25"/>
      <c r="J46" s="25"/>
      <c r="K46" s="25"/>
      <c r="L46" s="25"/>
      <c r="M46" s="25"/>
      <c r="N46" s="25"/>
      <c r="O46" s="25"/>
      <c r="P46" s="25"/>
      <c r="Q46" s="25"/>
      <c r="R46" s="23"/>
    </row>
    <row r="47" spans="2:18">
      <c r="B47" s="22"/>
      <c r="C47" s="25"/>
      <c r="D47" s="25"/>
      <c r="E47" s="25"/>
      <c r="F47" s="25"/>
      <c r="G47" s="25"/>
      <c r="H47" s="25"/>
      <c r="I47" s="25"/>
      <c r="J47" s="25"/>
      <c r="K47" s="25"/>
      <c r="L47" s="25"/>
      <c r="M47" s="25"/>
      <c r="N47" s="25"/>
      <c r="O47" s="25"/>
      <c r="P47" s="25"/>
      <c r="Q47" s="25"/>
      <c r="R47" s="23"/>
    </row>
    <row r="48" spans="2:18">
      <c r="B48" s="22"/>
      <c r="C48" s="25"/>
      <c r="D48" s="25"/>
      <c r="E48" s="25"/>
      <c r="F48" s="25"/>
      <c r="G48" s="25"/>
      <c r="H48" s="25"/>
      <c r="I48" s="25"/>
      <c r="J48" s="25"/>
      <c r="K48" s="25"/>
      <c r="L48" s="25"/>
      <c r="M48" s="25"/>
      <c r="N48" s="25"/>
      <c r="O48" s="25"/>
      <c r="P48" s="25"/>
      <c r="Q48" s="25"/>
      <c r="R48" s="23"/>
    </row>
    <row r="49" spans="2:18">
      <c r="B49" s="22"/>
      <c r="C49" s="25"/>
      <c r="D49" s="25"/>
      <c r="E49" s="25"/>
      <c r="F49" s="25"/>
      <c r="G49" s="25"/>
      <c r="H49" s="25"/>
      <c r="I49" s="25"/>
      <c r="J49" s="25"/>
      <c r="K49" s="25"/>
      <c r="L49" s="25"/>
      <c r="M49" s="25"/>
      <c r="N49" s="25"/>
      <c r="O49" s="25"/>
      <c r="P49" s="25"/>
      <c r="Q49" s="25"/>
      <c r="R49" s="23"/>
    </row>
    <row r="50" spans="2:18" s="1" customFormat="1" ht="15">
      <c r="B50" s="34"/>
      <c r="C50" s="35"/>
      <c r="D50" s="49" t="s">
        <v>56</v>
      </c>
      <c r="E50" s="50"/>
      <c r="F50" s="50"/>
      <c r="G50" s="50"/>
      <c r="H50" s="51"/>
      <c r="I50" s="35"/>
      <c r="J50" s="49" t="s">
        <v>57</v>
      </c>
      <c r="K50" s="50"/>
      <c r="L50" s="50"/>
      <c r="M50" s="50"/>
      <c r="N50" s="50"/>
      <c r="O50" s="50"/>
      <c r="P50" s="51"/>
      <c r="Q50" s="35"/>
      <c r="R50" s="36"/>
    </row>
    <row r="51" spans="2:18">
      <c r="B51" s="22"/>
      <c r="C51" s="25"/>
      <c r="D51" s="52"/>
      <c r="E51" s="25"/>
      <c r="F51" s="25"/>
      <c r="G51" s="25"/>
      <c r="H51" s="53"/>
      <c r="I51" s="25"/>
      <c r="J51" s="52"/>
      <c r="K51" s="25"/>
      <c r="L51" s="25"/>
      <c r="M51" s="25"/>
      <c r="N51" s="25"/>
      <c r="O51" s="25"/>
      <c r="P51" s="53"/>
      <c r="Q51" s="25"/>
      <c r="R51" s="23"/>
    </row>
    <row r="52" spans="2:18">
      <c r="B52" s="22"/>
      <c r="C52" s="25"/>
      <c r="D52" s="52"/>
      <c r="E52" s="25"/>
      <c r="F52" s="25"/>
      <c r="G52" s="25"/>
      <c r="H52" s="53"/>
      <c r="I52" s="25"/>
      <c r="J52" s="52"/>
      <c r="K52" s="25"/>
      <c r="L52" s="25"/>
      <c r="M52" s="25"/>
      <c r="N52" s="25"/>
      <c r="O52" s="25"/>
      <c r="P52" s="53"/>
      <c r="Q52" s="25"/>
      <c r="R52" s="23"/>
    </row>
    <row r="53" spans="2:18">
      <c r="B53" s="22"/>
      <c r="C53" s="25"/>
      <c r="D53" s="52"/>
      <c r="E53" s="25"/>
      <c r="F53" s="25"/>
      <c r="G53" s="25"/>
      <c r="H53" s="53"/>
      <c r="I53" s="25"/>
      <c r="J53" s="52"/>
      <c r="K53" s="25"/>
      <c r="L53" s="25"/>
      <c r="M53" s="25"/>
      <c r="N53" s="25"/>
      <c r="O53" s="25"/>
      <c r="P53" s="53"/>
      <c r="Q53" s="25"/>
      <c r="R53" s="23"/>
    </row>
    <row r="54" spans="2:18">
      <c r="B54" s="22"/>
      <c r="C54" s="25"/>
      <c r="D54" s="52"/>
      <c r="E54" s="25"/>
      <c r="F54" s="25"/>
      <c r="G54" s="25"/>
      <c r="H54" s="53"/>
      <c r="I54" s="25"/>
      <c r="J54" s="52"/>
      <c r="K54" s="25"/>
      <c r="L54" s="25"/>
      <c r="M54" s="25"/>
      <c r="N54" s="25"/>
      <c r="O54" s="25"/>
      <c r="P54" s="53"/>
      <c r="Q54" s="25"/>
      <c r="R54" s="23"/>
    </row>
    <row r="55" spans="2:18">
      <c r="B55" s="22"/>
      <c r="C55" s="25"/>
      <c r="D55" s="52"/>
      <c r="E55" s="25"/>
      <c r="F55" s="25"/>
      <c r="G55" s="25"/>
      <c r="H55" s="53"/>
      <c r="I55" s="25"/>
      <c r="J55" s="52"/>
      <c r="K55" s="25"/>
      <c r="L55" s="25"/>
      <c r="M55" s="25"/>
      <c r="N55" s="25"/>
      <c r="O55" s="25"/>
      <c r="P55" s="53"/>
      <c r="Q55" s="25"/>
      <c r="R55" s="23"/>
    </row>
    <row r="56" spans="2:18">
      <c r="B56" s="22"/>
      <c r="C56" s="25"/>
      <c r="D56" s="52"/>
      <c r="E56" s="25"/>
      <c r="F56" s="25"/>
      <c r="G56" s="25"/>
      <c r="H56" s="53"/>
      <c r="I56" s="25"/>
      <c r="J56" s="52"/>
      <c r="K56" s="25"/>
      <c r="L56" s="25"/>
      <c r="M56" s="25"/>
      <c r="N56" s="25"/>
      <c r="O56" s="25"/>
      <c r="P56" s="53"/>
      <c r="Q56" s="25"/>
      <c r="R56" s="23"/>
    </row>
    <row r="57" spans="2:18">
      <c r="B57" s="22"/>
      <c r="C57" s="25"/>
      <c r="D57" s="52"/>
      <c r="E57" s="25"/>
      <c r="F57" s="25"/>
      <c r="G57" s="25"/>
      <c r="H57" s="53"/>
      <c r="I57" s="25"/>
      <c r="J57" s="52"/>
      <c r="K57" s="25"/>
      <c r="L57" s="25"/>
      <c r="M57" s="25"/>
      <c r="N57" s="25"/>
      <c r="O57" s="25"/>
      <c r="P57" s="53"/>
      <c r="Q57" s="25"/>
      <c r="R57" s="23"/>
    </row>
    <row r="58" spans="2:18">
      <c r="B58" s="22"/>
      <c r="C58" s="25"/>
      <c r="D58" s="52"/>
      <c r="E58" s="25"/>
      <c r="F58" s="25"/>
      <c r="G58" s="25"/>
      <c r="H58" s="53"/>
      <c r="I58" s="25"/>
      <c r="J58" s="52"/>
      <c r="K58" s="25"/>
      <c r="L58" s="25"/>
      <c r="M58" s="25"/>
      <c r="N58" s="25"/>
      <c r="O58" s="25"/>
      <c r="P58" s="53"/>
      <c r="Q58" s="25"/>
      <c r="R58" s="23"/>
    </row>
    <row r="59" spans="2:18" s="1" customFormat="1" ht="15">
      <c r="B59" s="34"/>
      <c r="C59" s="35"/>
      <c r="D59" s="54" t="s">
        <v>58</v>
      </c>
      <c r="E59" s="55"/>
      <c r="F59" s="55"/>
      <c r="G59" s="56" t="s">
        <v>59</v>
      </c>
      <c r="H59" s="57"/>
      <c r="I59" s="35"/>
      <c r="J59" s="54" t="s">
        <v>58</v>
      </c>
      <c r="K59" s="55"/>
      <c r="L59" s="55"/>
      <c r="M59" s="55"/>
      <c r="N59" s="56" t="s">
        <v>59</v>
      </c>
      <c r="O59" s="55"/>
      <c r="P59" s="57"/>
      <c r="Q59" s="35"/>
      <c r="R59" s="36"/>
    </row>
    <row r="60" spans="2:18">
      <c r="B60" s="22"/>
      <c r="C60" s="25"/>
      <c r="D60" s="25"/>
      <c r="E60" s="25"/>
      <c r="F60" s="25"/>
      <c r="G60" s="25"/>
      <c r="H60" s="25"/>
      <c r="I60" s="25"/>
      <c r="J60" s="25"/>
      <c r="K60" s="25"/>
      <c r="L60" s="25"/>
      <c r="M60" s="25"/>
      <c r="N60" s="25"/>
      <c r="O60" s="25"/>
      <c r="P60" s="25"/>
      <c r="Q60" s="25"/>
      <c r="R60" s="23"/>
    </row>
    <row r="61" spans="2:18" s="1" customFormat="1" ht="15">
      <c r="B61" s="34"/>
      <c r="C61" s="35"/>
      <c r="D61" s="49" t="s">
        <v>60</v>
      </c>
      <c r="E61" s="50"/>
      <c r="F61" s="50"/>
      <c r="G61" s="50"/>
      <c r="H61" s="51"/>
      <c r="I61" s="35"/>
      <c r="J61" s="49" t="s">
        <v>61</v>
      </c>
      <c r="K61" s="50"/>
      <c r="L61" s="50"/>
      <c r="M61" s="50"/>
      <c r="N61" s="50"/>
      <c r="O61" s="50"/>
      <c r="P61" s="51"/>
      <c r="Q61" s="35"/>
      <c r="R61" s="36"/>
    </row>
    <row r="62" spans="2:18">
      <c r="B62" s="22"/>
      <c r="C62" s="25"/>
      <c r="D62" s="52"/>
      <c r="E62" s="25"/>
      <c r="F62" s="25"/>
      <c r="G62" s="25"/>
      <c r="H62" s="53"/>
      <c r="I62" s="25"/>
      <c r="J62" s="52"/>
      <c r="K62" s="25"/>
      <c r="L62" s="25"/>
      <c r="M62" s="25"/>
      <c r="N62" s="25"/>
      <c r="O62" s="25"/>
      <c r="P62" s="53"/>
      <c r="Q62" s="25"/>
      <c r="R62" s="23"/>
    </row>
    <row r="63" spans="2:18">
      <c r="B63" s="22"/>
      <c r="C63" s="25"/>
      <c r="D63" s="52"/>
      <c r="E63" s="25"/>
      <c r="F63" s="25"/>
      <c r="G63" s="25"/>
      <c r="H63" s="53"/>
      <c r="I63" s="25"/>
      <c r="J63" s="52"/>
      <c r="K63" s="25"/>
      <c r="L63" s="25"/>
      <c r="M63" s="25"/>
      <c r="N63" s="25"/>
      <c r="O63" s="25"/>
      <c r="P63" s="53"/>
      <c r="Q63" s="25"/>
      <c r="R63" s="23"/>
    </row>
    <row r="64" spans="2:18">
      <c r="B64" s="22"/>
      <c r="C64" s="25"/>
      <c r="D64" s="52"/>
      <c r="E64" s="25"/>
      <c r="F64" s="25"/>
      <c r="G64" s="25"/>
      <c r="H64" s="53"/>
      <c r="I64" s="25"/>
      <c r="J64" s="52"/>
      <c r="K64" s="25"/>
      <c r="L64" s="25"/>
      <c r="M64" s="25"/>
      <c r="N64" s="25"/>
      <c r="O64" s="25"/>
      <c r="P64" s="53"/>
      <c r="Q64" s="25"/>
      <c r="R64" s="23"/>
    </row>
    <row r="65" spans="2:21">
      <c r="B65" s="22"/>
      <c r="C65" s="25"/>
      <c r="D65" s="52"/>
      <c r="E65" s="25"/>
      <c r="F65" s="25"/>
      <c r="G65" s="25"/>
      <c r="H65" s="53"/>
      <c r="I65" s="25"/>
      <c r="J65" s="52"/>
      <c r="K65" s="25"/>
      <c r="L65" s="25"/>
      <c r="M65" s="25"/>
      <c r="N65" s="25"/>
      <c r="O65" s="25"/>
      <c r="P65" s="53"/>
      <c r="Q65" s="25"/>
      <c r="R65" s="23"/>
    </row>
    <row r="66" spans="2:21">
      <c r="B66" s="22"/>
      <c r="C66" s="25"/>
      <c r="D66" s="52"/>
      <c r="E66" s="25"/>
      <c r="F66" s="25"/>
      <c r="G66" s="25"/>
      <c r="H66" s="53"/>
      <c r="I66" s="25"/>
      <c r="J66" s="52"/>
      <c r="K66" s="25"/>
      <c r="L66" s="25"/>
      <c r="M66" s="25"/>
      <c r="N66" s="25"/>
      <c r="O66" s="25"/>
      <c r="P66" s="53"/>
      <c r="Q66" s="25"/>
      <c r="R66" s="23"/>
    </row>
    <row r="67" spans="2:21">
      <c r="B67" s="22"/>
      <c r="C67" s="25"/>
      <c r="D67" s="52"/>
      <c r="E67" s="25"/>
      <c r="F67" s="25"/>
      <c r="G67" s="25"/>
      <c r="H67" s="53"/>
      <c r="I67" s="25"/>
      <c r="J67" s="52"/>
      <c r="K67" s="25"/>
      <c r="L67" s="25"/>
      <c r="M67" s="25"/>
      <c r="N67" s="25"/>
      <c r="O67" s="25"/>
      <c r="P67" s="53"/>
      <c r="Q67" s="25"/>
      <c r="R67" s="23"/>
    </row>
    <row r="68" spans="2:21">
      <c r="B68" s="22"/>
      <c r="C68" s="25"/>
      <c r="D68" s="52"/>
      <c r="E68" s="25"/>
      <c r="F68" s="25"/>
      <c r="G68" s="25"/>
      <c r="H68" s="53"/>
      <c r="I68" s="25"/>
      <c r="J68" s="52"/>
      <c r="K68" s="25"/>
      <c r="L68" s="25"/>
      <c r="M68" s="25"/>
      <c r="N68" s="25"/>
      <c r="O68" s="25"/>
      <c r="P68" s="53"/>
      <c r="Q68" s="25"/>
      <c r="R68" s="23"/>
    </row>
    <row r="69" spans="2:21">
      <c r="B69" s="22"/>
      <c r="C69" s="25"/>
      <c r="D69" s="52"/>
      <c r="E69" s="25"/>
      <c r="F69" s="25"/>
      <c r="G69" s="25"/>
      <c r="H69" s="53"/>
      <c r="I69" s="25"/>
      <c r="J69" s="52"/>
      <c r="K69" s="25"/>
      <c r="L69" s="25"/>
      <c r="M69" s="25"/>
      <c r="N69" s="25"/>
      <c r="O69" s="25"/>
      <c r="P69" s="53"/>
      <c r="Q69" s="25"/>
      <c r="R69" s="23"/>
    </row>
    <row r="70" spans="2:21" s="1" customFormat="1" ht="15">
      <c r="B70" s="34"/>
      <c r="C70" s="35"/>
      <c r="D70" s="54" t="s">
        <v>58</v>
      </c>
      <c r="E70" s="55"/>
      <c r="F70" s="55"/>
      <c r="G70" s="56" t="s">
        <v>59</v>
      </c>
      <c r="H70" s="57"/>
      <c r="I70" s="35"/>
      <c r="J70" s="54" t="s">
        <v>58</v>
      </c>
      <c r="K70" s="55"/>
      <c r="L70" s="55"/>
      <c r="M70" s="55"/>
      <c r="N70" s="56" t="s">
        <v>59</v>
      </c>
      <c r="O70" s="55"/>
      <c r="P70" s="57"/>
      <c r="Q70" s="35"/>
      <c r="R70" s="36"/>
    </row>
    <row r="71" spans="2:21" s="1" customFormat="1" ht="14.45" customHeight="1">
      <c r="B71" s="58"/>
      <c r="C71" s="59"/>
      <c r="D71" s="59"/>
      <c r="E71" s="59"/>
      <c r="F71" s="59"/>
      <c r="G71" s="59"/>
      <c r="H71" s="59"/>
      <c r="I71" s="59"/>
      <c r="J71" s="59"/>
      <c r="K71" s="59"/>
      <c r="L71" s="59"/>
      <c r="M71" s="59"/>
      <c r="N71" s="59"/>
      <c r="O71" s="59"/>
      <c r="P71" s="59"/>
      <c r="Q71" s="59"/>
      <c r="R71" s="60"/>
    </row>
    <row r="75" spans="2:21" s="1" customFormat="1" ht="6.95" customHeight="1">
      <c r="B75" s="125"/>
      <c r="C75" s="126"/>
      <c r="D75" s="126"/>
      <c r="E75" s="126"/>
      <c r="F75" s="126"/>
      <c r="G75" s="126"/>
      <c r="H75" s="126"/>
      <c r="I75" s="126"/>
      <c r="J75" s="126"/>
      <c r="K75" s="126"/>
      <c r="L75" s="126"/>
      <c r="M75" s="126"/>
      <c r="N75" s="126"/>
      <c r="O75" s="126"/>
      <c r="P75" s="126"/>
      <c r="Q75" s="126"/>
      <c r="R75" s="127"/>
    </row>
    <row r="76" spans="2:21" s="1" customFormat="1" ht="36.950000000000003" customHeight="1">
      <c r="B76" s="34"/>
      <c r="C76" s="203" t="s">
        <v>131</v>
      </c>
      <c r="D76" s="204"/>
      <c r="E76" s="204"/>
      <c r="F76" s="204"/>
      <c r="G76" s="204"/>
      <c r="H76" s="204"/>
      <c r="I76" s="204"/>
      <c r="J76" s="204"/>
      <c r="K76" s="204"/>
      <c r="L76" s="204"/>
      <c r="M76" s="204"/>
      <c r="N76" s="204"/>
      <c r="O76" s="204"/>
      <c r="P76" s="204"/>
      <c r="Q76" s="204"/>
      <c r="R76" s="36"/>
      <c r="T76" s="128"/>
      <c r="U76" s="128"/>
    </row>
    <row r="77" spans="2:21" s="1" customFormat="1" ht="6.95" customHeight="1">
      <c r="B77" s="34"/>
      <c r="C77" s="35"/>
      <c r="D77" s="35"/>
      <c r="E77" s="35"/>
      <c r="F77" s="35"/>
      <c r="G77" s="35"/>
      <c r="H77" s="35"/>
      <c r="I77" s="35"/>
      <c r="J77" s="35"/>
      <c r="K77" s="35"/>
      <c r="L77" s="35"/>
      <c r="M77" s="35"/>
      <c r="N77" s="35"/>
      <c r="O77" s="35"/>
      <c r="P77" s="35"/>
      <c r="Q77" s="35"/>
      <c r="R77" s="36"/>
      <c r="T77" s="128"/>
      <c r="U77" s="128"/>
    </row>
    <row r="78" spans="2:21" s="1" customFormat="1" ht="30" customHeight="1">
      <c r="B78" s="34"/>
      <c r="C78" s="29" t="s">
        <v>18</v>
      </c>
      <c r="D78" s="35"/>
      <c r="E78" s="35"/>
      <c r="F78" s="237" t="str">
        <f>F6</f>
        <v>Revitalizácia predpolia radnice v Kežmarku - vodný prvok</v>
      </c>
      <c r="G78" s="238"/>
      <c r="H78" s="238"/>
      <c r="I78" s="238"/>
      <c r="J78" s="238"/>
      <c r="K78" s="238"/>
      <c r="L78" s="238"/>
      <c r="M78" s="238"/>
      <c r="N78" s="238"/>
      <c r="O78" s="238"/>
      <c r="P78" s="238"/>
      <c r="Q78" s="35"/>
      <c r="R78" s="36"/>
      <c r="T78" s="128"/>
      <c r="U78" s="128"/>
    </row>
    <row r="79" spans="2:21" s="1" customFormat="1" ht="36.950000000000003" customHeight="1">
      <c r="B79" s="34"/>
      <c r="C79" s="68" t="s">
        <v>128</v>
      </c>
      <c r="D79" s="35"/>
      <c r="E79" s="35"/>
      <c r="F79" s="205" t="str">
        <f>F7</f>
        <v>SO 04 - Osvetlenie</v>
      </c>
      <c r="G79" s="230"/>
      <c r="H79" s="230"/>
      <c r="I79" s="230"/>
      <c r="J79" s="230"/>
      <c r="K79" s="230"/>
      <c r="L79" s="230"/>
      <c r="M79" s="230"/>
      <c r="N79" s="230"/>
      <c r="O79" s="230"/>
      <c r="P79" s="230"/>
      <c r="Q79" s="35"/>
      <c r="R79" s="36"/>
      <c r="T79" s="128"/>
      <c r="U79" s="128"/>
    </row>
    <row r="80" spans="2:21" s="1" customFormat="1" ht="6.95" customHeight="1">
      <c r="B80" s="34"/>
      <c r="C80" s="35"/>
      <c r="D80" s="35"/>
      <c r="E80" s="35"/>
      <c r="F80" s="35"/>
      <c r="G80" s="35"/>
      <c r="H80" s="35"/>
      <c r="I80" s="35"/>
      <c r="J80" s="35"/>
      <c r="K80" s="35"/>
      <c r="L80" s="35"/>
      <c r="M80" s="35"/>
      <c r="N80" s="35"/>
      <c r="O80" s="35"/>
      <c r="P80" s="35"/>
      <c r="Q80" s="35"/>
      <c r="R80" s="36"/>
      <c r="T80" s="128"/>
      <c r="U80" s="128"/>
    </row>
    <row r="81" spans="2:47" s="1" customFormat="1" ht="18" customHeight="1">
      <c r="B81" s="34"/>
      <c r="C81" s="29" t="s">
        <v>23</v>
      </c>
      <c r="D81" s="35"/>
      <c r="E81" s="35"/>
      <c r="F81" s="27" t="str">
        <f>F9</f>
        <v>Kežmarok, parc.č. KN-C 3221/1, 3221/2</v>
      </c>
      <c r="G81" s="35"/>
      <c r="H81" s="35"/>
      <c r="I81" s="35"/>
      <c r="J81" s="35"/>
      <c r="K81" s="29" t="s">
        <v>25</v>
      </c>
      <c r="L81" s="35"/>
      <c r="M81" s="240" t="str">
        <f>IF(O9="","",O9)</f>
        <v>26. 2. 2019</v>
      </c>
      <c r="N81" s="240"/>
      <c r="O81" s="240"/>
      <c r="P81" s="240"/>
      <c r="Q81" s="35"/>
      <c r="R81" s="36"/>
      <c r="T81" s="128"/>
      <c r="U81" s="128"/>
    </row>
    <row r="82" spans="2:47" s="1" customFormat="1" ht="6.95" customHeight="1">
      <c r="B82" s="34"/>
      <c r="C82" s="35"/>
      <c r="D82" s="35"/>
      <c r="E82" s="35"/>
      <c r="F82" s="35"/>
      <c r="G82" s="35"/>
      <c r="H82" s="35"/>
      <c r="I82" s="35"/>
      <c r="J82" s="35"/>
      <c r="K82" s="35"/>
      <c r="L82" s="35"/>
      <c r="M82" s="35"/>
      <c r="N82" s="35"/>
      <c r="O82" s="35"/>
      <c r="P82" s="35"/>
      <c r="Q82" s="35"/>
      <c r="R82" s="36"/>
      <c r="T82" s="128"/>
      <c r="U82" s="128"/>
    </row>
    <row r="83" spans="2:47" s="1" customFormat="1" ht="15">
      <c r="B83" s="34"/>
      <c r="C83" s="29" t="s">
        <v>27</v>
      </c>
      <c r="D83" s="35"/>
      <c r="E83" s="35"/>
      <c r="F83" s="27" t="str">
        <f>E12</f>
        <v>Mesto Kežmarok</v>
      </c>
      <c r="G83" s="35"/>
      <c r="H83" s="35"/>
      <c r="I83" s="35"/>
      <c r="J83" s="35"/>
      <c r="K83" s="29" t="s">
        <v>35</v>
      </c>
      <c r="L83" s="35"/>
      <c r="M83" s="218" t="str">
        <f>E18</f>
        <v>Ing. Arch. Jozef Figlár</v>
      </c>
      <c r="N83" s="218"/>
      <c r="O83" s="218"/>
      <c r="P83" s="218"/>
      <c r="Q83" s="218"/>
      <c r="R83" s="36"/>
      <c r="T83" s="128"/>
      <c r="U83" s="128"/>
    </row>
    <row r="84" spans="2:47" s="1" customFormat="1" ht="14.45" customHeight="1">
      <c r="B84" s="34"/>
      <c r="C84" s="29" t="s">
        <v>33</v>
      </c>
      <c r="D84" s="35"/>
      <c r="E84" s="35"/>
      <c r="F84" s="27" t="str">
        <f>IF(E15="","",E15)</f>
        <v>Vyplň údaj</v>
      </c>
      <c r="G84" s="35"/>
      <c r="H84" s="35"/>
      <c r="I84" s="35"/>
      <c r="J84" s="35"/>
      <c r="K84" s="29" t="s">
        <v>40</v>
      </c>
      <c r="L84" s="35"/>
      <c r="M84" s="218" t="str">
        <f>E21</f>
        <v>Ing. Daniel Uhrín</v>
      </c>
      <c r="N84" s="218"/>
      <c r="O84" s="218"/>
      <c r="P84" s="218"/>
      <c r="Q84" s="218"/>
      <c r="R84" s="36"/>
      <c r="T84" s="128"/>
      <c r="U84" s="128"/>
    </row>
    <row r="85" spans="2:47" s="1" customFormat="1" ht="10.35" customHeight="1">
      <c r="B85" s="34"/>
      <c r="C85" s="35"/>
      <c r="D85" s="35"/>
      <c r="E85" s="35"/>
      <c r="F85" s="35"/>
      <c r="G85" s="35"/>
      <c r="H85" s="35"/>
      <c r="I85" s="35"/>
      <c r="J85" s="35"/>
      <c r="K85" s="35"/>
      <c r="L85" s="35"/>
      <c r="M85" s="35"/>
      <c r="N85" s="35"/>
      <c r="O85" s="35"/>
      <c r="P85" s="35"/>
      <c r="Q85" s="35"/>
      <c r="R85" s="36"/>
      <c r="T85" s="128"/>
      <c r="U85" s="128"/>
    </row>
    <row r="86" spans="2:47" s="1" customFormat="1" ht="29.25" customHeight="1">
      <c r="B86" s="34"/>
      <c r="C86" s="262" t="s">
        <v>132</v>
      </c>
      <c r="D86" s="263"/>
      <c r="E86" s="263"/>
      <c r="F86" s="263"/>
      <c r="G86" s="263"/>
      <c r="H86" s="117"/>
      <c r="I86" s="117"/>
      <c r="J86" s="117"/>
      <c r="K86" s="117"/>
      <c r="L86" s="117"/>
      <c r="M86" s="117"/>
      <c r="N86" s="262" t="s">
        <v>133</v>
      </c>
      <c r="O86" s="263"/>
      <c r="P86" s="263"/>
      <c r="Q86" s="263"/>
      <c r="R86" s="36"/>
      <c r="T86" s="128"/>
      <c r="U86" s="128"/>
    </row>
    <row r="87" spans="2:47" s="1" customFormat="1" ht="10.35" customHeight="1">
      <c r="B87" s="34"/>
      <c r="C87" s="35"/>
      <c r="D87" s="35"/>
      <c r="E87" s="35"/>
      <c r="F87" s="35"/>
      <c r="G87" s="35"/>
      <c r="H87" s="35"/>
      <c r="I87" s="35"/>
      <c r="J87" s="35"/>
      <c r="K87" s="35"/>
      <c r="L87" s="35"/>
      <c r="M87" s="35"/>
      <c r="N87" s="35"/>
      <c r="O87" s="35"/>
      <c r="P87" s="35"/>
      <c r="Q87" s="35"/>
      <c r="R87" s="36"/>
      <c r="T87" s="128"/>
      <c r="U87" s="128"/>
    </row>
    <row r="88" spans="2:47" s="1" customFormat="1" ht="29.25" customHeight="1">
      <c r="B88" s="34"/>
      <c r="C88" s="129" t="s">
        <v>134</v>
      </c>
      <c r="D88" s="35"/>
      <c r="E88" s="35"/>
      <c r="F88" s="35"/>
      <c r="G88" s="35"/>
      <c r="H88" s="35"/>
      <c r="I88" s="35"/>
      <c r="J88" s="35"/>
      <c r="K88" s="35"/>
      <c r="L88" s="35"/>
      <c r="M88" s="35"/>
      <c r="N88" s="182">
        <f>N122</f>
        <v>0</v>
      </c>
      <c r="O88" s="264"/>
      <c r="P88" s="264"/>
      <c r="Q88" s="264"/>
      <c r="R88" s="36"/>
      <c r="T88" s="128"/>
      <c r="U88" s="128"/>
      <c r="AU88" s="18" t="s">
        <v>135</v>
      </c>
    </row>
    <row r="89" spans="2:47" s="6" customFormat="1" ht="24.95" customHeight="1">
      <c r="B89" s="130"/>
      <c r="C89" s="131"/>
      <c r="D89" s="132" t="s">
        <v>429</v>
      </c>
      <c r="E89" s="131"/>
      <c r="F89" s="131"/>
      <c r="G89" s="131"/>
      <c r="H89" s="131"/>
      <c r="I89" s="131"/>
      <c r="J89" s="131"/>
      <c r="K89" s="131"/>
      <c r="L89" s="131"/>
      <c r="M89" s="131"/>
      <c r="N89" s="261">
        <f>N123</f>
        <v>0</v>
      </c>
      <c r="O89" s="265"/>
      <c r="P89" s="265"/>
      <c r="Q89" s="265"/>
      <c r="R89" s="133"/>
      <c r="T89" s="134"/>
      <c r="U89" s="134"/>
    </row>
    <row r="90" spans="2:47" s="7" customFormat="1" ht="19.899999999999999" customHeight="1">
      <c r="B90" s="135"/>
      <c r="C90" s="136"/>
      <c r="D90" s="105" t="s">
        <v>430</v>
      </c>
      <c r="E90" s="136"/>
      <c r="F90" s="136"/>
      <c r="G90" s="136"/>
      <c r="H90" s="136"/>
      <c r="I90" s="136"/>
      <c r="J90" s="136"/>
      <c r="K90" s="136"/>
      <c r="L90" s="136"/>
      <c r="M90" s="136"/>
      <c r="N90" s="189">
        <f>N124</f>
        <v>0</v>
      </c>
      <c r="O90" s="266"/>
      <c r="P90" s="266"/>
      <c r="Q90" s="266"/>
      <c r="R90" s="137"/>
      <c r="T90" s="138"/>
      <c r="U90" s="138"/>
    </row>
    <row r="91" spans="2:47" s="7" customFormat="1" ht="19.899999999999999" customHeight="1">
      <c r="B91" s="135"/>
      <c r="C91" s="136"/>
      <c r="D91" s="105" t="s">
        <v>431</v>
      </c>
      <c r="E91" s="136"/>
      <c r="F91" s="136"/>
      <c r="G91" s="136"/>
      <c r="H91" s="136"/>
      <c r="I91" s="136"/>
      <c r="J91" s="136"/>
      <c r="K91" s="136"/>
      <c r="L91" s="136"/>
      <c r="M91" s="136"/>
      <c r="N91" s="189">
        <f>N143</f>
        <v>0</v>
      </c>
      <c r="O91" s="266"/>
      <c r="P91" s="266"/>
      <c r="Q91" s="266"/>
      <c r="R91" s="137"/>
      <c r="T91" s="138"/>
      <c r="U91" s="138"/>
    </row>
    <row r="92" spans="2:47" s="7" customFormat="1" ht="19.899999999999999" customHeight="1">
      <c r="B92" s="135"/>
      <c r="C92" s="136"/>
      <c r="D92" s="105" t="s">
        <v>432</v>
      </c>
      <c r="E92" s="136"/>
      <c r="F92" s="136"/>
      <c r="G92" s="136"/>
      <c r="H92" s="136"/>
      <c r="I92" s="136"/>
      <c r="J92" s="136"/>
      <c r="K92" s="136"/>
      <c r="L92" s="136"/>
      <c r="M92" s="136"/>
      <c r="N92" s="189">
        <f>N158</f>
        <v>0</v>
      </c>
      <c r="O92" s="266"/>
      <c r="P92" s="266"/>
      <c r="Q92" s="266"/>
      <c r="R92" s="137"/>
      <c r="T92" s="138"/>
      <c r="U92" s="138"/>
    </row>
    <row r="93" spans="2:47" s="6" customFormat="1" ht="24.95" customHeight="1">
      <c r="B93" s="130"/>
      <c r="C93" s="131"/>
      <c r="D93" s="132" t="s">
        <v>433</v>
      </c>
      <c r="E93" s="131"/>
      <c r="F93" s="131"/>
      <c r="G93" s="131"/>
      <c r="H93" s="131"/>
      <c r="I93" s="131"/>
      <c r="J93" s="131"/>
      <c r="K93" s="131"/>
      <c r="L93" s="131"/>
      <c r="M93" s="131"/>
      <c r="N93" s="261">
        <f>N171</f>
        <v>0</v>
      </c>
      <c r="O93" s="265"/>
      <c r="P93" s="265"/>
      <c r="Q93" s="265"/>
      <c r="R93" s="133"/>
      <c r="T93" s="134"/>
      <c r="U93" s="134"/>
    </row>
    <row r="94" spans="2:47" s="6" customFormat="1" ht="24.95" customHeight="1">
      <c r="B94" s="130"/>
      <c r="C94" s="131"/>
      <c r="D94" s="132" t="s">
        <v>434</v>
      </c>
      <c r="E94" s="131"/>
      <c r="F94" s="131"/>
      <c r="G94" s="131"/>
      <c r="H94" s="131"/>
      <c r="I94" s="131"/>
      <c r="J94" s="131"/>
      <c r="K94" s="131"/>
      <c r="L94" s="131"/>
      <c r="M94" s="131"/>
      <c r="N94" s="261">
        <f>N173</f>
        <v>0</v>
      </c>
      <c r="O94" s="265"/>
      <c r="P94" s="265"/>
      <c r="Q94" s="265"/>
      <c r="R94" s="133"/>
      <c r="T94" s="134"/>
      <c r="U94" s="134"/>
    </row>
    <row r="95" spans="2:47" s="6" customFormat="1" ht="21.75" customHeight="1">
      <c r="B95" s="130"/>
      <c r="C95" s="131"/>
      <c r="D95" s="132" t="s">
        <v>144</v>
      </c>
      <c r="E95" s="131"/>
      <c r="F95" s="131"/>
      <c r="G95" s="131"/>
      <c r="H95" s="131"/>
      <c r="I95" s="131"/>
      <c r="J95" s="131"/>
      <c r="K95" s="131"/>
      <c r="L95" s="131"/>
      <c r="M95" s="131"/>
      <c r="N95" s="260">
        <f>N175</f>
        <v>0</v>
      </c>
      <c r="O95" s="265"/>
      <c r="P95" s="265"/>
      <c r="Q95" s="265"/>
      <c r="R95" s="133"/>
      <c r="T95" s="134"/>
      <c r="U95" s="134"/>
    </row>
    <row r="96" spans="2:47" s="1" customFormat="1" ht="21.75" customHeight="1">
      <c r="B96" s="34"/>
      <c r="C96" s="35"/>
      <c r="D96" s="35"/>
      <c r="E96" s="35"/>
      <c r="F96" s="35"/>
      <c r="G96" s="35"/>
      <c r="H96" s="35"/>
      <c r="I96" s="35"/>
      <c r="J96" s="35"/>
      <c r="K96" s="35"/>
      <c r="L96" s="35"/>
      <c r="M96" s="35"/>
      <c r="N96" s="35"/>
      <c r="O96" s="35"/>
      <c r="P96" s="35"/>
      <c r="Q96" s="35"/>
      <c r="R96" s="36"/>
      <c r="T96" s="128"/>
      <c r="U96" s="128"/>
    </row>
    <row r="97" spans="2:65" s="1" customFormat="1" ht="29.25" customHeight="1">
      <c r="B97" s="34"/>
      <c r="C97" s="129" t="s">
        <v>145</v>
      </c>
      <c r="D97" s="35"/>
      <c r="E97" s="35"/>
      <c r="F97" s="35"/>
      <c r="G97" s="35"/>
      <c r="H97" s="35"/>
      <c r="I97" s="35"/>
      <c r="J97" s="35"/>
      <c r="K97" s="35"/>
      <c r="L97" s="35"/>
      <c r="M97" s="35"/>
      <c r="N97" s="264">
        <f>ROUND(N98+N99+N100+N101+N102+N103,2)</f>
        <v>0</v>
      </c>
      <c r="O97" s="267"/>
      <c r="P97" s="267"/>
      <c r="Q97" s="267"/>
      <c r="R97" s="36"/>
      <c r="T97" s="139"/>
      <c r="U97" s="140" t="s">
        <v>46</v>
      </c>
    </row>
    <row r="98" spans="2:65" s="1" customFormat="1" ht="18" customHeight="1">
      <c r="B98" s="34"/>
      <c r="C98" s="35"/>
      <c r="D98" s="191" t="s">
        <v>146</v>
      </c>
      <c r="E98" s="192"/>
      <c r="F98" s="192"/>
      <c r="G98" s="192"/>
      <c r="H98" s="192"/>
      <c r="I98" s="35"/>
      <c r="J98" s="35"/>
      <c r="K98" s="35"/>
      <c r="L98" s="35"/>
      <c r="M98" s="35"/>
      <c r="N98" s="190">
        <f>ROUND(N88*T98,2)</f>
        <v>0</v>
      </c>
      <c r="O98" s="189"/>
      <c r="P98" s="189"/>
      <c r="Q98" s="189"/>
      <c r="R98" s="36"/>
      <c r="S98" s="141"/>
      <c r="T98" s="142"/>
      <c r="U98" s="143" t="s">
        <v>49</v>
      </c>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4" t="s">
        <v>147</v>
      </c>
      <c r="AZ98" s="141"/>
      <c r="BA98" s="141"/>
      <c r="BB98" s="141"/>
      <c r="BC98" s="141"/>
      <c r="BD98" s="141"/>
      <c r="BE98" s="145">
        <f t="shared" ref="BE98:BE103" si="0">IF(U98="základná",N98,0)</f>
        <v>0</v>
      </c>
      <c r="BF98" s="145">
        <f t="shared" ref="BF98:BF103" si="1">IF(U98="znížená",N98,0)</f>
        <v>0</v>
      </c>
      <c r="BG98" s="145">
        <f t="shared" ref="BG98:BG103" si="2">IF(U98="zákl. prenesená",N98,0)</f>
        <v>0</v>
      </c>
      <c r="BH98" s="145">
        <f t="shared" ref="BH98:BH103" si="3">IF(U98="zníž. prenesená",N98,0)</f>
        <v>0</v>
      </c>
      <c r="BI98" s="145">
        <f t="shared" ref="BI98:BI103" si="4">IF(U98="nulová",N98,0)</f>
        <v>0</v>
      </c>
      <c r="BJ98" s="144" t="s">
        <v>148</v>
      </c>
      <c r="BK98" s="141"/>
      <c r="BL98" s="141"/>
      <c r="BM98" s="141"/>
    </row>
    <row r="99" spans="2:65" s="1" customFormat="1" ht="18" customHeight="1">
      <c r="B99" s="34"/>
      <c r="C99" s="35"/>
      <c r="D99" s="191" t="s">
        <v>149</v>
      </c>
      <c r="E99" s="192"/>
      <c r="F99" s="192"/>
      <c r="G99" s="192"/>
      <c r="H99" s="192"/>
      <c r="I99" s="35"/>
      <c r="J99" s="35"/>
      <c r="K99" s="35"/>
      <c r="L99" s="35"/>
      <c r="M99" s="35"/>
      <c r="N99" s="190">
        <f>ROUND(N88*T99,2)</f>
        <v>0</v>
      </c>
      <c r="O99" s="189"/>
      <c r="P99" s="189"/>
      <c r="Q99" s="189"/>
      <c r="R99" s="36"/>
      <c r="S99" s="141"/>
      <c r="T99" s="142"/>
      <c r="U99" s="143" t="s">
        <v>49</v>
      </c>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4" t="s">
        <v>147</v>
      </c>
      <c r="AZ99" s="141"/>
      <c r="BA99" s="141"/>
      <c r="BB99" s="141"/>
      <c r="BC99" s="141"/>
      <c r="BD99" s="141"/>
      <c r="BE99" s="145">
        <f t="shared" si="0"/>
        <v>0</v>
      </c>
      <c r="BF99" s="145">
        <f t="shared" si="1"/>
        <v>0</v>
      </c>
      <c r="BG99" s="145">
        <f t="shared" si="2"/>
        <v>0</v>
      </c>
      <c r="BH99" s="145">
        <f t="shared" si="3"/>
        <v>0</v>
      </c>
      <c r="BI99" s="145">
        <f t="shared" si="4"/>
        <v>0</v>
      </c>
      <c r="BJ99" s="144" t="s">
        <v>148</v>
      </c>
      <c r="BK99" s="141"/>
      <c r="BL99" s="141"/>
      <c r="BM99" s="141"/>
    </row>
    <row r="100" spans="2:65" s="1" customFormat="1" ht="18" customHeight="1">
      <c r="B100" s="34"/>
      <c r="C100" s="35"/>
      <c r="D100" s="191" t="s">
        <v>150</v>
      </c>
      <c r="E100" s="192"/>
      <c r="F100" s="192"/>
      <c r="G100" s="192"/>
      <c r="H100" s="192"/>
      <c r="I100" s="35"/>
      <c r="J100" s="35"/>
      <c r="K100" s="35"/>
      <c r="L100" s="35"/>
      <c r="M100" s="35"/>
      <c r="N100" s="190">
        <f>ROUND(N88*T100,2)</f>
        <v>0</v>
      </c>
      <c r="O100" s="189"/>
      <c r="P100" s="189"/>
      <c r="Q100" s="189"/>
      <c r="R100" s="36"/>
      <c r="S100" s="141"/>
      <c r="T100" s="142"/>
      <c r="U100" s="143" t="s">
        <v>49</v>
      </c>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4" t="s">
        <v>147</v>
      </c>
      <c r="AZ100" s="141"/>
      <c r="BA100" s="141"/>
      <c r="BB100" s="141"/>
      <c r="BC100" s="141"/>
      <c r="BD100" s="141"/>
      <c r="BE100" s="145">
        <f t="shared" si="0"/>
        <v>0</v>
      </c>
      <c r="BF100" s="145">
        <f t="shared" si="1"/>
        <v>0</v>
      </c>
      <c r="BG100" s="145">
        <f t="shared" si="2"/>
        <v>0</v>
      </c>
      <c r="BH100" s="145">
        <f t="shared" si="3"/>
        <v>0</v>
      </c>
      <c r="BI100" s="145">
        <f t="shared" si="4"/>
        <v>0</v>
      </c>
      <c r="BJ100" s="144" t="s">
        <v>148</v>
      </c>
      <c r="BK100" s="141"/>
      <c r="BL100" s="141"/>
      <c r="BM100" s="141"/>
    </row>
    <row r="101" spans="2:65" s="1" customFormat="1" ht="18" customHeight="1">
      <c r="B101" s="34"/>
      <c r="C101" s="35"/>
      <c r="D101" s="191" t="s">
        <v>151</v>
      </c>
      <c r="E101" s="192"/>
      <c r="F101" s="192"/>
      <c r="G101" s="192"/>
      <c r="H101" s="192"/>
      <c r="I101" s="35"/>
      <c r="J101" s="35"/>
      <c r="K101" s="35"/>
      <c r="L101" s="35"/>
      <c r="M101" s="35"/>
      <c r="N101" s="190">
        <f>ROUND(N88*T101,2)</f>
        <v>0</v>
      </c>
      <c r="O101" s="189"/>
      <c r="P101" s="189"/>
      <c r="Q101" s="189"/>
      <c r="R101" s="36"/>
      <c r="S101" s="141"/>
      <c r="T101" s="142"/>
      <c r="U101" s="143" t="s">
        <v>49</v>
      </c>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4" t="s">
        <v>147</v>
      </c>
      <c r="AZ101" s="141"/>
      <c r="BA101" s="141"/>
      <c r="BB101" s="141"/>
      <c r="BC101" s="141"/>
      <c r="BD101" s="141"/>
      <c r="BE101" s="145">
        <f t="shared" si="0"/>
        <v>0</v>
      </c>
      <c r="BF101" s="145">
        <f t="shared" si="1"/>
        <v>0</v>
      </c>
      <c r="BG101" s="145">
        <f t="shared" si="2"/>
        <v>0</v>
      </c>
      <c r="BH101" s="145">
        <f t="shared" si="3"/>
        <v>0</v>
      </c>
      <c r="BI101" s="145">
        <f t="shared" si="4"/>
        <v>0</v>
      </c>
      <c r="BJ101" s="144" t="s">
        <v>148</v>
      </c>
      <c r="BK101" s="141"/>
      <c r="BL101" s="141"/>
      <c r="BM101" s="141"/>
    </row>
    <row r="102" spans="2:65" s="1" customFormat="1" ht="18" customHeight="1">
      <c r="B102" s="34"/>
      <c r="C102" s="35"/>
      <c r="D102" s="191" t="s">
        <v>152</v>
      </c>
      <c r="E102" s="192"/>
      <c r="F102" s="192"/>
      <c r="G102" s="192"/>
      <c r="H102" s="192"/>
      <c r="I102" s="35"/>
      <c r="J102" s="35"/>
      <c r="K102" s="35"/>
      <c r="L102" s="35"/>
      <c r="M102" s="35"/>
      <c r="N102" s="190">
        <f>ROUND(N88*T102,2)</f>
        <v>0</v>
      </c>
      <c r="O102" s="189"/>
      <c r="P102" s="189"/>
      <c r="Q102" s="189"/>
      <c r="R102" s="36"/>
      <c r="S102" s="141"/>
      <c r="T102" s="142"/>
      <c r="U102" s="143" t="s">
        <v>49</v>
      </c>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4" t="s">
        <v>147</v>
      </c>
      <c r="AZ102" s="141"/>
      <c r="BA102" s="141"/>
      <c r="BB102" s="141"/>
      <c r="BC102" s="141"/>
      <c r="BD102" s="141"/>
      <c r="BE102" s="145">
        <f t="shared" si="0"/>
        <v>0</v>
      </c>
      <c r="BF102" s="145">
        <f t="shared" si="1"/>
        <v>0</v>
      </c>
      <c r="BG102" s="145">
        <f t="shared" si="2"/>
        <v>0</v>
      </c>
      <c r="BH102" s="145">
        <f t="shared" si="3"/>
        <v>0</v>
      </c>
      <c r="BI102" s="145">
        <f t="shared" si="4"/>
        <v>0</v>
      </c>
      <c r="BJ102" s="144" t="s">
        <v>148</v>
      </c>
      <c r="BK102" s="141"/>
      <c r="BL102" s="141"/>
      <c r="BM102" s="141"/>
    </row>
    <row r="103" spans="2:65" s="1" customFormat="1" ht="18" customHeight="1">
      <c r="B103" s="34"/>
      <c r="C103" s="35"/>
      <c r="D103" s="105" t="s">
        <v>153</v>
      </c>
      <c r="E103" s="35"/>
      <c r="F103" s="35"/>
      <c r="G103" s="35"/>
      <c r="H103" s="35"/>
      <c r="I103" s="35"/>
      <c r="J103" s="35"/>
      <c r="K103" s="35"/>
      <c r="L103" s="35"/>
      <c r="M103" s="35"/>
      <c r="N103" s="190">
        <f>ROUND(N88*T103,2)</f>
        <v>0</v>
      </c>
      <c r="O103" s="189"/>
      <c r="P103" s="189"/>
      <c r="Q103" s="189"/>
      <c r="R103" s="36"/>
      <c r="S103" s="141"/>
      <c r="T103" s="146"/>
      <c r="U103" s="147" t="s">
        <v>49</v>
      </c>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4" t="s">
        <v>154</v>
      </c>
      <c r="AZ103" s="141"/>
      <c r="BA103" s="141"/>
      <c r="BB103" s="141"/>
      <c r="BC103" s="141"/>
      <c r="BD103" s="141"/>
      <c r="BE103" s="145">
        <f t="shared" si="0"/>
        <v>0</v>
      </c>
      <c r="BF103" s="145">
        <f t="shared" si="1"/>
        <v>0</v>
      </c>
      <c r="BG103" s="145">
        <f t="shared" si="2"/>
        <v>0</v>
      </c>
      <c r="BH103" s="145">
        <f t="shared" si="3"/>
        <v>0</v>
      </c>
      <c r="BI103" s="145">
        <f t="shared" si="4"/>
        <v>0</v>
      </c>
      <c r="BJ103" s="144" t="s">
        <v>148</v>
      </c>
      <c r="BK103" s="141"/>
      <c r="BL103" s="141"/>
      <c r="BM103" s="141"/>
    </row>
    <row r="104" spans="2:65" s="1" customFormat="1">
      <c r="B104" s="34"/>
      <c r="C104" s="35"/>
      <c r="D104" s="35"/>
      <c r="E104" s="35"/>
      <c r="F104" s="35"/>
      <c r="G104" s="35"/>
      <c r="H104" s="35"/>
      <c r="I104" s="35"/>
      <c r="J104" s="35"/>
      <c r="K104" s="35"/>
      <c r="L104" s="35"/>
      <c r="M104" s="35"/>
      <c r="N104" s="35"/>
      <c r="O104" s="35"/>
      <c r="P104" s="35"/>
      <c r="Q104" s="35"/>
      <c r="R104" s="36"/>
      <c r="T104" s="128"/>
      <c r="U104" s="128"/>
    </row>
    <row r="105" spans="2:65" s="1" customFormat="1" ht="29.25" customHeight="1">
      <c r="B105" s="34"/>
      <c r="C105" s="116" t="s">
        <v>121</v>
      </c>
      <c r="D105" s="117"/>
      <c r="E105" s="117"/>
      <c r="F105" s="117"/>
      <c r="G105" s="117"/>
      <c r="H105" s="117"/>
      <c r="I105" s="117"/>
      <c r="J105" s="117"/>
      <c r="K105" s="117"/>
      <c r="L105" s="183">
        <f>ROUND(SUM(N88+N97),2)</f>
        <v>0</v>
      </c>
      <c r="M105" s="183"/>
      <c r="N105" s="183"/>
      <c r="O105" s="183"/>
      <c r="P105" s="183"/>
      <c r="Q105" s="183"/>
      <c r="R105" s="36"/>
      <c r="T105" s="128"/>
      <c r="U105" s="128"/>
    </row>
    <row r="106" spans="2:65" s="1" customFormat="1" ht="6.95" customHeight="1">
      <c r="B106" s="58"/>
      <c r="C106" s="59"/>
      <c r="D106" s="59"/>
      <c r="E106" s="59"/>
      <c r="F106" s="59"/>
      <c r="G106" s="59"/>
      <c r="H106" s="59"/>
      <c r="I106" s="59"/>
      <c r="J106" s="59"/>
      <c r="K106" s="59"/>
      <c r="L106" s="59"/>
      <c r="M106" s="59"/>
      <c r="N106" s="59"/>
      <c r="O106" s="59"/>
      <c r="P106" s="59"/>
      <c r="Q106" s="59"/>
      <c r="R106" s="60"/>
      <c r="T106" s="128"/>
      <c r="U106" s="128"/>
    </row>
    <row r="110" spans="2:65" s="1" customFormat="1" ht="6.95" customHeight="1">
      <c r="B110" s="61"/>
      <c r="C110" s="62"/>
      <c r="D110" s="62"/>
      <c r="E110" s="62"/>
      <c r="F110" s="62"/>
      <c r="G110" s="62"/>
      <c r="H110" s="62"/>
      <c r="I110" s="62"/>
      <c r="J110" s="62"/>
      <c r="K110" s="62"/>
      <c r="L110" s="62"/>
      <c r="M110" s="62"/>
      <c r="N110" s="62"/>
      <c r="O110" s="62"/>
      <c r="P110" s="62"/>
      <c r="Q110" s="62"/>
      <c r="R110" s="63"/>
    </row>
    <row r="111" spans="2:65" s="1" customFormat="1" ht="36.950000000000003" customHeight="1">
      <c r="B111" s="34"/>
      <c r="C111" s="203" t="s">
        <v>155</v>
      </c>
      <c r="D111" s="230"/>
      <c r="E111" s="230"/>
      <c r="F111" s="230"/>
      <c r="G111" s="230"/>
      <c r="H111" s="230"/>
      <c r="I111" s="230"/>
      <c r="J111" s="230"/>
      <c r="K111" s="230"/>
      <c r="L111" s="230"/>
      <c r="M111" s="230"/>
      <c r="N111" s="230"/>
      <c r="O111" s="230"/>
      <c r="P111" s="230"/>
      <c r="Q111" s="230"/>
      <c r="R111" s="36"/>
    </row>
    <row r="112" spans="2:65" s="1" customFormat="1" ht="6.95" customHeight="1">
      <c r="B112" s="34"/>
      <c r="C112" s="35"/>
      <c r="D112" s="35"/>
      <c r="E112" s="35"/>
      <c r="F112" s="35"/>
      <c r="G112" s="35"/>
      <c r="H112" s="35"/>
      <c r="I112" s="35"/>
      <c r="J112" s="35"/>
      <c r="K112" s="35"/>
      <c r="L112" s="35"/>
      <c r="M112" s="35"/>
      <c r="N112" s="35"/>
      <c r="O112" s="35"/>
      <c r="P112" s="35"/>
      <c r="Q112" s="35"/>
      <c r="R112" s="36"/>
    </row>
    <row r="113" spans="2:65" s="1" customFormat="1" ht="30" customHeight="1">
      <c r="B113" s="34"/>
      <c r="C113" s="29" t="s">
        <v>18</v>
      </c>
      <c r="D113" s="35"/>
      <c r="E113" s="35"/>
      <c r="F113" s="237" t="str">
        <f>F6</f>
        <v>Revitalizácia predpolia radnice v Kežmarku - vodný prvok</v>
      </c>
      <c r="G113" s="238"/>
      <c r="H113" s="238"/>
      <c r="I113" s="238"/>
      <c r="J113" s="238"/>
      <c r="K113" s="238"/>
      <c r="L113" s="238"/>
      <c r="M113" s="238"/>
      <c r="N113" s="238"/>
      <c r="O113" s="238"/>
      <c r="P113" s="238"/>
      <c r="Q113" s="35"/>
      <c r="R113" s="36"/>
    </row>
    <row r="114" spans="2:65" s="1" customFormat="1" ht="36.950000000000003" customHeight="1">
      <c r="B114" s="34"/>
      <c r="C114" s="68" t="s">
        <v>128</v>
      </c>
      <c r="D114" s="35"/>
      <c r="E114" s="35"/>
      <c r="F114" s="205" t="str">
        <f>F7</f>
        <v>SO 04 - Osvetlenie</v>
      </c>
      <c r="G114" s="230"/>
      <c r="H114" s="230"/>
      <c r="I114" s="230"/>
      <c r="J114" s="230"/>
      <c r="K114" s="230"/>
      <c r="L114" s="230"/>
      <c r="M114" s="230"/>
      <c r="N114" s="230"/>
      <c r="O114" s="230"/>
      <c r="P114" s="230"/>
      <c r="Q114" s="35"/>
      <c r="R114" s="36"/>
    </row>
    <row r="115" spans="2:65" s="1" customFormat="1" ht="6.95" customHeight="1">
      <c r="B115" s="34"/>
      <c r="C115" s="35"/>
      <c r="D115" s="35"/>
      <c r="E115" s="35"/>
      <c r="F115" s="35"/>
      <c r="G115" s="35"/>
      <c r="H115" s="35"/>
      <c r="I115" s="35"/>
      <c r="J115" s="35"/>
      <c r="K115" s="35"/>
      <c r="L115" s="35"/>
      <c r="M115" s="35"/>
      <c r="N115" s="35"/>
      <c r="O115" s="35"/>
      <c r="P115" s="35"/>
      <c r="Q115" s="35"/>
      <c r="R115" s="36"/>
    </row>
    <row r="116" spans="2:65" s="1" customFormat="1" ht="18" customHeight="1">
      <c r="B116" s="34"/>
      <c r="C116" s="29" t="s">
        <v>23</v>
      </c>
      <c r="D116" s="35"/>
      <c r="E116" s="35"/>
      <c r="F116" s="27" t="str">
        <f>F9</f>
        <v>Kežmarok, parc.č. KN-C 3221/1, 3221/2</v>
      </c>
      <c r="G116" s="35"/>
      <c r="H116" s="35"/>
      <c r="I116" s="35"/>
      <c r="J116" s="35"/>
      <c r="K116" s="29" t="s">
        <v>25</v>
      </c>
      <c r="L116" s="35"/>
      <c r="M116" s="240" t="str">
        <f>IF(O9="","",O9)</f>
        <v>26. 2. 2019</v>
      </c>
      <c r="N116" s="240"/>
      <c r="O116" s="240"/>
      <c r="P116" s="240"/>
      <c r="Q116" s="35"/>
      <c r="R116" s="36"/>
    </row>
    <row r="117" spans="2:65" s="1" customFormat="1" ht="6.95" customHeight="1">
      <c r="B117" s="34"/>
      <c r="C117" s="35"/>
      <c r="D117" s="35"/>
      <c r="E117" s="35"/>
      <c r="F117" s="35"/>
      <c r="G117" s="35"/>
      <c r="H117" s="35"/>
      <c r="I117" s="35"/>
      <c r="J117" s="35"/>
      <c r="K117" s="35"/>
      <c r="L117" s="35"/>
      <c r="M117" s="35"/>
      <c r="N117" s="35"/>
      <c r="O117" s="35"/>
      <c r="P117" s="35"/>
      <c r="Q117" s="35"/>
      <c r="R117" s="36"/>
    </row>
    <row r="118" spans="2:65" s="1" customFormat="1" ht="15">
      <c r="B118" s="34"/>
      <c r="C118" s="29" t="s">
        <v>27</v>
      </c>
      <c r="D118" s="35"/>
      <c r="E118" s="35"/>
      <c r="F118" s="27" t="str">
        <f>E12</f>
        <v>Mesto Kežmarok</v>
      </c>
      <c r="G118" s="35"/>
      <c r="H118" s="35"/>
      <c r="I118" s="35"/>
      <c r="J118" s="35"/>
      <c r="K118" s="29" t="s">
        <v>35</v>
      </c>
      <c r="L118" s="35"/>
      <c r="M118" s="218" t="str">
        <f>E18</f>
        <v>Ing. Arch. Jozef Figlár</v>
      </c>
      <c r="N118" s="218"/>
      <c r="O118" s="218"/>
      <c r="P118" s="218"/>
      <c r="Q118" s="218"/>
      <c r="R118" s="36"/>
    </row>
    <row r="119" spans="2:65" s="1" customFormat="1" ht="14.45" customHeight="1">
      <c r="B119" s="34"/>
      <c r="C119" s="29" t="s">
        <v>33</v>
      </c>
      <c r="D119" s="35"/>
      <c r="E119" s="35"/>
      <c r="F119" s="27" t="str">
        <f>IF(E15="","",E15)</f>
        <v>Vyplň údaj</v>
      </c>
      <c r="G119" s="35"/>
      <c r="H119" s="35"/>
      <c r="I119" s="35"/>
      <c r="J119" s="35"/>
      <c r="K119" s="29" t="s">
        <v>40</v>
      </c>
      <c r="L119" s="35"/>
      <c r="M119" s="218" t="str">
        <f>E21</f>
        <v>Ing. Daniel Uhrín</v>
      </c>
      <c r="N119" s="218"/>
      <c r="O119" s="218"/>
      <c r="P119" s="218"/>
      <c r="Q119" s="218"/>
      <c r="R119" s="36"/>
    </row>
    <row r="120" spans="2:65" s="1" customFormat="1" ht="10.35" customHeight="1">
      <c r="B120" s="34"/>
      <c r="C120" s="35"/>
      <c r="D120" s="35"/>
      <c r="E120" s="35"/>
      <c r="F120" s="35"/>
      <c r="G120" s="35"/>
      <c r="H120" s="35"/>
      <c r="I120" s="35"/>
      <c r="J120" s="35"/>
      <c r="K120" s="35"/>
      <c r="L120" s="35"/>
      <c r="M120" s="35"/>
      <c r="N120" s="35"/>
      <c r="O120" s="35"/>
      <c r="P120" s="35"/>
      <c r="Q120" s="35"/>
      <c r="R120" s="36"/>
    </row>
    <row r="121" spans="2:65" s="8" customFormat="1" ht="29.25" customHeight="1">
      <c r="B121" s="148"/>
      <c r="C121" s="149" t="s">
        <v>156</v>
      </c>
      <c r="D121" s="150" t="s">
        <v>157</v>
      </c>
      <c r="E121" s="150" t="s">
        <v>64</v>
      </c>
      <c r="F121" s="256" t="s">
        <v>158</v>
      </c>
      <c r="G121" s="256"/>
      <c r="H121" s="256"/>
      <c r="I121" s="256"/>
      <c r="J121" s="150" t="s">
        <v>159</v>
      </c>
      <c r="K121" s="150" t="s">
        <v>160</v>
      </c>
      <c r="L121" s="256" t="s">
        <v>161</v>
      </c>
      <c r="M121" s="256"/>
      <c r="N121" s="256" t="s">
        <v>133</v>
      </c>
      <c r="O121" s="256"/>
      <c r="P121" s="256"/>
      <c r="Q121" s="257"/>
      <c r="R121" s="151"/>
      <c r="T121" s="79" t="s">
        <v>162</v>
      </c>
      <c r="U121" s="80" t="s">
        <v>46</v>
      </c>
      <c r="V121" s="80" t="s">
        <v>163</v>
      </c>
      <c r="W121" s="80" t="s">
        <v>164</v>
      </c>
      <c r="X121" s="80" t="s">
        <v>165</v>
      </c>
      <c r="Y121" s="80" t="s">
        <v>166</v>
      </c>
      <c r="Z121" s="80" t="s">
        <v>167</v>
      </c>
      <c r="AA121" s="81" t="s">
        <v>168</v>
      </c>
    </row>
    <row r="122" spans="2:65" s="1" customFormat="1" ht="29.25" customHeight="1">
      <c r="B122" s="34"/>
      <c r="C122" s="83" t="s">
        <v>130</v>
      </c>
      <c r="D122" s="35"/>
      <c r="E122" s="35"/>
      <c r="F122" s="35"/>
      <c r="G122" s="35"/>
      <c r="H122" s="35"/>
      <c r="I122" s="35"/>
      <c r="J122" s="35"/>
      <c r="K122" s="35"/>
      <c r="L122" s="35"/>
      <c r="M122" s="35"/>
      <c r="N122" s="258">
        <f>BK122</f>
        <v>0</v>
      </c>
      <c r="O122" s="259"/>
      <c r="P122" s="259"/>
      <c r="Q122" s="259"/>
      <c r="R122" s="36"/>
      <c r="T122" s="82"/>
      <c r="U122" s="50"/>
      <c r="V122" s="50"/>
      <c r="W122" s="152">
        <f>W123+W171+W173+W175</f>
        <v>0</v>
      </c>
      <c r="X122" s="50"/>
      <c r="Y122" s="152">
        <f>Y123+Y171+Y173+Y175</f>
        <v>3108.52</v>
      </c>
      <c r="Z122" s="50"/>
      <c r="AA122" s="153">
        <f>AA123+AA171+AA173+AA175</f>
        <v>0</v>
      </c>
      <c r="AT122" s="18" t="s">
        <v>81</v>
      </c>
      <c r="AU122" s="18" t="s">
        <v>135</v>
      </c>
      <c r="BK122" s="154">
        <f>BK123+BK171+BK173+BK175</f>
        <v>0</v>
      </c>
    </row>
    <row r="123" spans="2:65" s="9" customFormat="1" ht="37.35" customHeight="1">
      <c r="B123" s="155"/>
      <c r="C123" s="156"/>
      <c r="D123" s="157" t="s">
        <v>429</v>
      </c>
      <c r="E123" s="157"/>
      <c r="F123" s="157"/>
      <c r="G123" s="157"/>
      <c r="H123" s="157"/>
      <c r="I123" s="157"/>
      <c r="J123" s="157"/>
      <c r="K123" s="157"/>
      <c r="L123" s="157"/>
      <c r="M123" s="157"/>
      <c r="N123" s="260">
        <f>BK123</f>
        <v>0</v>
      </c>
      <c r="O123" s="261"/>
      <c r="P123" s="261"/>
      <c r="Q123" s="261"/>
      <c r="R123" s="158"/>
      <c r="T123" s="159"/>
      <c r="U123" s="156"/>
      <c r="V123" s="156"/>
      <c r="W123" s="160">
        <f>W124+W143+W158</f>
        <v>0</v>
      </c>
      <c r="X123" s="156"/>
      <c r="Y123" s="160">
        <f>Y124+Y143+Y158</f>
        <v>3108.52</v>
      </c>
      <c r="Z123" s="156"/>
      <c r="AA123" s="161">
        <f>AA124+AA143+AA158</f>
        <v>0</v>
      </c>
      <c r="AR123" s="162" t="s">
        <v>179</v>
      </c>
      <c r="AT123" s="163" t="s">
        <v>81</v>
      </c>
      <c r="AU123" s="163" t="s">
        <v>82</v>
      </c>
      <c r="AY123" s="162" t="s">
        <v>169</v>
      </c>
      <c r="BK123" s="164">
        <f>BK124+BK143+BK158</f>
        <v>0</v>
      </c>
    </row>
    <row r="124" spans="2:65" s="9" customFormat="1" ht="19.899999999999999" customHeight="1">
      <c r="B124" s="155"/>
      <c r="C124" s="156"/>
      <c r="D124" s="165" t="s">
        <v>430</v>
      </c>
      <c r="E124" s="165"/>
      <c r="F124" s="165"/>
      <c r="G124" s="165"/>
      <c r="H124" s="165"/>
      <c r="I124" s="165"/>
      <c r="J124" s="165"/>
      <c r="K124" s="165"/>
      <c r="L124" s="165"/>
      <c r="M124" s="165"/>
      <c r="N124" s="245">
        <f>BK124</f>
        <v>0</v>
      </c>
      <c r="O124" s="246"/>
      <c r="P124" s="246"/>
      <c r="Q124" s="246"/>
      <c r="R124" s="158"/>
      <c r="T124" s="159"/>
      <c r="U124" s="156"/>
      <c r="V124" s="156"/>
      <c r="W124" s="160">
        <f>SUM(W125:W142)</f>
        <v>0</v>
      </c>
      <c r="X124" s="156"/>
      <c r="Y124" s="160">
        <f>SUM(Y125:Y142)</f>
        <v>3082.32</v>
      </c>
      <c r="Z124" s="156"/>
      <c r="AA124" s="161">
        <f>SUM(AA125:AA142)</f>
        <v>0</v>
      </c>
      <c r="AR124" s="162" t="s">
        <v>179</v>
      </c>
      <c r="AT124" s="163" t="s">
        <v>81</v>
      </c>
      <c r="AU124" s="163" t="s">
        <v>90</v>
      </c>
      <c r="AY124" s="162" t="s">
        <v>169</v>
      </c>
      <c r="BK124" s="164">
        <f>SUM(BK125:BK142)</f>
        <v>0</v>
      </c>
    </row>
    <row r="125" spans="2:65" s="1" customFormat="1" ht="16.5" customHeight="1">
      <c r="B125" s="34"/>
      <c r="C125" s="166" t="s">
        <v>90</v>
      </c>
      <c r="D125" s="166" t="s">
        <v>170</v>
      </c>
      <c r="E125" s="167" t="s">
        <v>435</v>
      </c>
      <c r="F125" s="253" t="s">
        <v>436</v>
      </c>
      <c r="G125" s="253"/>
      <c r="H125" s="253"/>
      <c r="I125" s="253"/>
      <c r="J125" s="168" t="s">
        <v>287</v>
      </c>
      <c r="K125" s="169">
        <v>5</v>
      </c>
      <c r="L125" s="249">
        <v>0</v>
      </c>
      <c r="M125" s="250"/>
      <c r="N125" s="243">
        <f t="shared" ref="N125:N142" si="5">ROUND(L125*K125,2)</f>
        <v>0</v>
      </c>
      <c r="O125" s="243"/>
      <c r="P125" s="243"/>
      <c r="Q125" s="243"/>
      <c r="R125" s="36"/>
      <c r="T125" s="170" t="s">
        <v>21</v>
      </c>
      <c r="U125" s="43" t="s">
        <v>49</v>
      </c>
      <c r="V125" s="35"/>
      <c r="W125" s="171">
        <f t="shared" ref="W125:W142" si="6">V125*K125</f>
        <v>0</v>
      </c>
      <c r="X125" s="171">
        <v>0.75</v>
      </c>
      <c r="Y125" s="171">
        <f t="shared" ref="Y125:Y142" si="7">X125*K125</f>
        <v>3.75</v>
      </c>
      <c r="Z125" s="171">
        <v>0</v>
      </c>
      <c r="AA125" s="172">
        <f t="shared" ref="AA125:AA142" si="8">Z125*K125</f>
        <v>0</v>
      </c>
      <c r="AR125" s="18" t="s">
        <v>437</v>
      </c>
      <c r="AT125" s="18" t="s">
        <v>170</v>
      </c>
      <c r="AU125" s="18" t="s">
        <v>148</v>
      </c>
      <c r="AY125" s="18" t="s">
        <v>169</v>
      </c>
      <c r="BE125" s="109">
        <f t="shared" ref="BE125:BE142" si="9">IF(U125="základná",N125,0)</f>
        <v>0</v>
      </c>
      <c r="BF125" s="109">
        <f t="shared" ref="BF125:BF142" si="10">IF(U125="znížená",N125,0)</f>
        <v>0</v>
      </c>
      <c r="BG125" s="109">
        <f t="shared" ref="BG125:BG142" si="11">IF(U125="zákl. prenesená",N125,0)</f>
        <v>0</v>
      </c>
      <c r="BH125" s="109">
        <f t="shared" ref="BH125:BH142" si="12">IF(U125="zníž. prenesená",N125,0)</f>
        <v>0</v>
      </c>
      <c r="BI125" s="109">
        <f t="shared" ref="BI125:BI142" si="13">IF(U125="nulová",N125,0)</f>
        <v>0</v>
      </c>
      <c r="BJ125" s="18" t="s">
        <v>148</v>
      </c>
      <c r="BK125" s="109">
        <f t="shared" ref="BK125:BK142" si="14">ROUND(L125*K125,2)</f>
        <v>0</v>
      </c>
      <c r="BL125" s="18" t="s">
        <v>437</v>
      </c>
      <c r="BM125" s="18" t="s">
        <v>438</v>
      </c>
    </row>
    <row r="126" spans="2:65" s="1" customFormat="1" ht="16.5" customHeight="1">
      <c r="B126" s="34"/>
      <c r="C126" s="166" t="s">
        <v>148</v>
      </c>
      <c r="D126" s="166" t="s">
        <v>170</v>
      </c>
      <c r="E126" s="167" t="s">
        <v>439</v>
      </c>
      <c r="F126" s="253" t="s">
        <v>440</v>
      </c>
      <c r="G126" s="253"/>
      <c r="H126" s="253"/>
      <c r="I126" s="253"/>
      <c r="J126" s="168" t="s">
        <v>287</v>
      </c>
      <c r="K126" s="169">
        <v>15</v>
      </c>
      <c r="L126" s="249">
        <v>0</v>
      </c>
      <c r="M126" s="250"/>
      <c r="N126" s="243">
        <f t="shared" si="5"/>
        <v>0</v>
      </c>
      <c r="O126" s="243"/>
      <c r="P126" s="243"/>
      <c r="Q126" s="243"/>
      <c r="R126" s="36"/>
      <c r="T126" s="170" t="s">
        <v>21</v>
      </c>
      <c r="U126" s="43" t="s">
        <v>49</v>
      </c>
      <c r="V126" s="35"/>
      <c r="W126" s="171">
        <f t="shared" si="6"/>
        <v>0</v>
      </c>
      <c r="X126" s="171">
        <v>0.73</v>
      </c>
      <c r="Y126" s="171">
        <f t="shared" si="7"/>
        <v>10.95</v>
      </c>
      <c r="Z126" s="171">
        <v>0</v>
      </c>
      <c r="AA126" s="172">
        <f t="shared" si="8"/>
        <v>0</v>
      </c>
      <c r="AR126" s="18" t="s">
        <v>437</v>
      </c>
      <c r="AT126" s="18" t="s">
        <v>170</v>
      </c>
      <c r="AU126" s="18" t="s">
        <v>148</v>
      </c>
      <c r="AY126" s="18" t="s">
        <v>169</v>
      </c>
      <c r="BE126" s="109">
        <f t="shared" si="9"/>
        <v>0</v>
      </c>
      <c r="BF126" s="109">
        <f t="shared" si="10"/>
        <v>0</v>
      </c>
      <c r="BG126" s="109">
        <f t="shared" si="11"/>
        <v>0</v>
      </c>
      <c r="BH126" s="109">
        <f t="shared" si="12"/>
        <v>0</v>
      </c>
      <c r="BI126" s="109">
        <f t="shared" si="13"/>
        <v>0</v>
      </c>
      <c r="BJ126" s="18" t="s">
        <v>148</v>
      </c>
      <c r="BK126" s="109">
        <f t="shared" si="14"/>
        <v>0</v>
      </c>
      <c r="BL126" s="18" t="s">
        <v>437</v>
      </c>
      <c r="BM126" s="18" t="s">
        <v>441</v>
      </c>
    </row>
    <row r="127" spans="2:65" s="1" customFormat="1" ht="16.5" customHeight="1">
      <c r="B127" s="34"/>
      <c r="C127" s="166" t="s">
        <v>179</v>
      </c>
      <c r="D127" s="166" t="s">
        <v>170</v>
      </c>
      <c r="E127" s="167" t="s">
        <v>442</v>
      </c>
      <c r="F127" s="253" t="s">
        <v>443</v>
      </c>
      <c r="G127" s="253"/>
      <c r="H127" s="253"/>
      <c r="I127" s="253"/>
      <c r="J127" s="168" t="s">
        <v>287</v>
      </c>
      <c r="K127" s="169">
        <v>990</v>
      </c>
      <c r="L127" s="249">
        <v>0</v>
      </c>
      <c r="M127" s="250"/>
      <c r="N127" s="243">
        <f t="shared" si="5"/>
        <v>0</v>
      </c>
      <c r="O127" s="243"/>
      <c r="P127" s="243"/>
      <c r="Q127" s="243"/>
      <c r="R127" s="36"/>
      <c r="T127" s="170" t="s">
        <v>21</v>
      </c>
      <c r="U127" s="43" t="s">
        <v>49</v>
      </c>
      <c r="V127" s="35"/>
      <c r="W127" s="171">
        <f t="shared" si="6"/>
        <v>0</v>
      </c>
      <c r="X127" s="171">
        <v>0.53700000000000003</v>
      </c>
      <c r="Y127" s="171">
        <f t="shared" si="7"/>
        <v>531.63</v>
      </c>
      <c r="Z127" s="171">
        <v>0</v>
      </c>
      <c r="AA127" s="172">
        <f t="shared" si="8"/>
        <v>0</v>
      </c>
      <c r="AR127" s="18" t="s">
        <v>437</v>
      </c>
      <c r="AT127" s="18" t="s">
        <v>170</v>
      </c>
      <c r="AU127" s="18" t="s">
        <v>148</v>
      </c>
      <c r="AY127" s="18" t="s">
        <v>169</v>
      </c>
      <c r="BE127" s="109">
        <f t="shared" si="9"/>
        <v>0</v>
      </c>
      <c r="BF127" s="109">
        <f t="shared" si="10"/>
        <v>0</v>
      </c>
      <c r="BG127" s="109">
        <f t="shared" si="11"/>
        <v>0</v>
      </c>
      <c r="BH127" s="109">
        <f t="shared" si="12"/>
        <v>0</v>
      </c>
      <c r="BI127" s="109">
        <f t="shared" si="13"/>
        <v>0</v>
      </c>
      <c r="BJ127" s="18" t="s">
        <v>148</v>
      </c>
      <c r="BK127" s="109">
        <f t="shared" si="14"/>
        <v>0</v>
      </c>
      <c r="BL127" s="18" t="s">
        <v>437</v>
      </c>
      <c r="BM127" s="18" t="s">
        <v>444</v>
      </c>
    </row>
    <row r="128" spans="2:65" s="1" customFormat="1" ht="16.5" customHeight="1">
      <c r="B128" s="34"/>
      <c r="C128" s="166" t="s">
        <v>174</v>
      </c>
      <c r="D128" s="166" t="s">
        <v>170</v>
      </c>
      <c r="E128" s="167" t="s">
        <v>445</v>
      </c>
      <c r="F128" s="253" t="s">
        <v>446</v>
      </c>
      <c r="G128" s="253"/>
      <c r="H128" s="253"/>
      <c r="I128" s="253"/>
      <c r="J128" s="168" t="s">
        <v>287</v>
      </c>
      <c r="K128" s="169">
        <v>100</v>
      </c>
      <c r="L128" s="249">
        <v>0</v>
      </c>
      <c r="M128" s="250"/>
      <c r="N128" s="243">
        <f t="shared" si="5"/>
        <v>0</v>
      </c>
      <c r="O128" s="243"/>
      <c r="P128" s="243"/>
      <c r="Q128" s="243"/>
      <c r="R128" s="36"/>
      <c r="T128" s="170" t="s">
        <v>21</v>
      </c>
      <c r="U128" s="43" t="s">
        <v>49</v>
      </c>
      <c r="V128" s="35"/>
      <c r="W128" s="171">
        <f t="shared" si="6"/>
        <v>0</v>
      </c>
      <c r="X128" s="171">
        <v>0.54</v>
      </c>
      <c r="Y128" s="171">
        <f t="shared" si="7"/>
        <v>54</v>
      </c>
      <c r="Z128" s="171">
        <v>0</v>
      </c>
      <c r="AA128" s="172">
        <f t="shared" si="8"/>
        <v>0</v>
      </c>
      <c r="AR128" s="18" t="s">
        <v>437</v>
      </c>
      <c r="AT128" s="18" t="s">
        <v>170</v>
      </c>
      <c r="AU128" s="18" t="s">
        <v>148</v>
      </c>
      <c r="AY128" s="18" t="s">
        <v>169</v>
      </c>
      <c r="BE128" s="109">
        <f t="shared" si="9"/>
        <v>0</v>
      </c>
      <c r="BF128" s="109">
        <f t="shared" si="10"/>
        <v>0</v>
      </c>
      <c r="BG128" s="109">
        <f t="shared" si="11"/>
        <v>0</v>
      </c>
      <c r="BH128" s="109">
        <f t="shared" si="12"/>
        <v>0</v>
      </c>
      <c r="BI128" s="109">
        <f t="shared" si="13"/>
        <v>0</v>
      </c>
      <c r="BJ128" s="18" t="s">
        <v>148</v>
      </c>
      <c r="BK128" s="109">
        <f t="shared" si="14"/>
        <v>0</v>
      </c>
      <c r="BL128" s="18" t="s">
        <v>437</v>
      </c>
      <c r="BM128" s="18" t="s">
        <v>447</v>
      </c>
    </row>
    <row r="129" spans="2:65" s="1" customFormat="1" ht="25.5" customHeight="1">
      <c r="B129" s="34"/>
      <c r="C129" s="166" t="s">
        <v>186</v>
      </c>
      <c r="D129" s="166" t="s">
        <v>170</v>
      </c>
      <c r="E129" s="167" t="s">
        <v>448</v>
      </c>
      <c r="F129" s="253" t="s">
        <v>449</v>
      </c>
      <c r="G129" s="253"/>
      <c r="H129" s="253"/>
      <c r="I129" s="253"/>
      <c r="J129" s="168" t="s">
        <v>450</v>
      </c>
      <c r="K129" s="169">
        <v>80</v>
      </c>
      <c r="L129" s="249">
        <v>0</v>
      </c>
      <c r="M129" s="250"/>
      <c r="N129" s="243">
        <f t="shared" si="5"/>
        <v>0</v>
      </c>
      <c r="O129" s="243"/>
      <c r="P129" s="243"/>
      <c r="Q129" s="243"/>
      <c r="R129" s="36"/>
      <c r="T129" s="170" t="s">
        <v>21</v>
      </c>
      <c r="U129" s="43" t="s">
        <v>49</v>
      </c>
      <c r="V129" s="35"/>
      <c r="W129" s="171">
        <f t="shared" si="6"/>
        <v>0</v>
      </c>
      <c r="X129" s="171">
        <v>13.1</v>
      </c>
      <c r="Y129" s="171">
        <f t="shared" si="7"/>
        <v>1048</v>
      </c>
      <c r="Z129" s="171">
        <v>0</v>
      </c>
      <c r="AA129" s="172">
        <f t="shared" si="8"/>
        <v>0</v>
      </c>
      <c r="AR129" s="18" t="s">
        <v>437</v>
      </c>
      <c r="AT129" s="18" t="s">
        <v>170</v>
      </c>
      <c r="AU129" s="18" t="s">
        <v>148</v>
      </c>
      <c r="AY129" s="18" t="s">
        <v>169</v>
      </c>
      <c r="BE129" s="109">
        <f t="shared" si="9"/>
        <v>0</v>
      </c>
      <c r="BF129" s="109">
        <f t="shared" si="10"/>
        <v>0</v>
      </c>
      <c r="BG129" s="109">
        <f t="shared" si="11"/>
        <v>0</v>
      </c>
      <c r="BH129" s="109">
        <f t="shared" si="12"/>
        <v>0</v>
      </c>
      <c r="BI129" s="109">
        <f t="shared" si="13"/>
        <v>0</v>
      </c>
      <c r="BJ129" s="18" t="s">
        <v>148</v>
      </c>
      <c r="BK129" s="109">
        <f t="shared" si="14"/>
        <v>0</v>
      </c>
      <c r="BL129" s="18" t="s">
        <v>437</v>
      </c>
      <c r="BM129" s="18" t="s">
        <v>451</v>
      </c>
    </row>
    <row r="130" spans="2:65" s="1" customFormat="1" ht="16.5" customHeight="1">
      <c r="B130" s="34"/>
      <c r="C130" s="166" t="s">
        <v>190</v>
      </c>
      <c r="D130" s="166" t="s">
        <v>170</v>
      </c>
      <c r="E130" s="167" t="s">
        <v>452</v>
      </c>
      <c r="F130" s="253" t="s">
        <v>453</v>
      </c>
      <c r="G130" s="253"/>
      <c r="H130" s="253"/>
      <c r="I130" s="253"/>
      <c r="J130" s="168" t="s">
        <v>287</v>
      </c>
      <c r="K130" s="169">
        <v>92</v>
      </c>
      <c r="L130" s="249">
        <v>0</v>
      </c>
      <c r="M130" s="250"/>
      <c r="N130" s="243">
        <f t="shared" si="5"/>
        <v>0</v>
      </c>
      <c r="O130" s="243"/>
      <c r="P130" s="243"/>
      <c r="Q130" s="243"/>
      <c r="R130" s="36"/>
      <c r="T130" s="170" t="s">
        <v>21</v>
      </c>
      <c r="U130" s="43" t="s">
        <v>49</v>
      </c>
      <c r="V130" s="35"/>
      <c r="W130" s="171">
        <f t="shared" si="6"/>
        <v>0</v>
      </c>
      <c r="X130" s="171">
        <v>2.27</v>
      </c>
      <c r="Y130" s="171">
        <f t="shared" si="7"/>
        <v>208.84</v>
      </c>
      <c r="Z130" s="171">
        <v>0</v>
      </c>
      <c r="AA130" s="172">
        <f t="shared" si="8"/>
        <v>0</v>
      </c>
      <c r="AR130" s="18" t="s">
        <v>437</v>
      </c>
      <c r="AT130" s="18" t="s">
        <v>170</v>
      </c>
      <c r="AU130" s="18" t="s">
        <v>148</v>
      </c>
      <c r="AY130" s="18" t="s">
        <v>169</v>
      </c>
      <c r="BE130" s="109">
        <f t="shared" si="9"/>
        <v>0</v>
      </c>
      <c r="BF130" s="109">
        <f t="shared" si="10"/>
        <v>0</v>
      </c>
      <c r="BG130" s="109">
        <f t="shared" si="11"/>
        <v>0</v>
      </c>
      <c r="BH130" s="109">
        <f t="shared" si="12"/>
        <v>0</v>
      </c>
      <c r="BI130" s="109">
        <f t="shared" si="13"/>
        <v>0</v>
      </c>
      <c r="BJ130" s="18" t="s">
        <v>148</v>
      </c>
      <c r="BK130" s="109">
        <f t="shared" si="14"/>
        <v>0</v>
      </c>
      <c r="BL130" s="18" t="s">
        <v>437</v>
      </c>
      <c r="BM130" s="18" t="s">
        <v>454</v>
      </c>
    </row>
    <row r="131" spans="2:65" s="1" customFormat="1" ht="16.5" customHeight="1">
      <c r="B131" s="34"/>
      <c r="C131" s="166" t="s">
        <v>194</v>
      </c>
      <c r="D131" s="166" t="s">
        <v>170</v>
      </c>
      <c r="E131" s="167" t="s">
        <v>455</v>
      </c>
      <c r="F131" s="253" t="s">
        <v>456</v>
      </c>
      <c r="G131" s="253"/>
      <c r="H131" s="253"/>
      <c r="I131" s="253"/>
      <c r="J131" s="168" t="s">
        <v>287</v>
      </c>
      <c r="K131" s="169">
        <v>92</v>
      </c>
      <c r="L131" s="249">
        <v>0</v>
      </c>
      <c r="M131" s="250"/>
      <c r="N131" s="243">
        <f t="shared" si="5"/>
        <v>0</v>
      </c>
      <c r="O131" s="243"/>
      <c r="P131" s="243"/>
      <c r="Q131" s="243"/>
      <c r="R131" s="36"/>
      <c r="T131" s="170" t="s">
        <v>21</v>
      </c>
      <c r="U131" s="43" t="s">
        <v>49</v>
      </c>
      <c r="V131" s="35"/>
      <c r="W131" s="171">
        <f t="shared" si="6"/>
        <v>0</v>
      </c>
      <c r="X131" s="171">
        <v>7.88</v>
      </c>
      <c r="Y131" s="171">
        <f t="shared" si="7"/>
        <v>724.96</v>
      </c>
      <c r="Z131" s="171">
        <v>0</v>
      </c>
      <c r="AA131" s="172">
        <f t="shared" si="8"/>
        <v>0</v>
      </c>
      <c r="AR131" s="18" t="s">
        <v>437</v>
      </c>
      <c r="AT131" s="18" t="s">
        <v>170</v>
      </c>
      <c r="AU131" s="18" t="s">
        <v>148</v>
      </c>
      <c r="AY131" s="18" t="s">
        <v>169</v>
      </c>
      <c r="BE131" s="109">
        <f t="shared" si="9"/>
        <v>0</v>
      </c>
      <c r="BF131" s="109">
        <f t="shared" si="10"/>
        <v>0</v>
      </c>
      <c r="BG131" s="109">
        <f t="shared" si="11"/>
        <v>0</v>
      </c>
      <c r="BH131" s="109">
        <f t="shared" si="12"/>
        <v>0</v>
      </c>
      <c r="BI131" s="109">
        <f t="shared" si="13"/>
        <v>0</v>
      </c>
      <c r="BJ131" s="18" t="s">
        <v>148</v>
      </c>
      <c r="BK131" s="109">
        <f t="shared" si="14"/>
        <v>0</v>
      </c>
      <c r="BL131" s="18" t="s">
        <v>437</v>
      </c>
      <c r="BM131" s="18" t="s">
        <v>457</v>
      </c>
    </row>
    <row r="132" spans="2:65" s="1" customFormat="1" ht="16.5" customHeight="1">
      <c r="B132" s="34"/>
      <c r="C132" s="166" t="s">
        <v>199</v>
      </c>
      <c r="D132" s="166" t="s">
        <v>170</v>
      </c>
      <c r="E132" s="167" t="s">
        <v>458</v>
      </c>
      <c r="F132" s="253" t="s">
        <v>459</v>
      </c>
      <c r="G132" s="253"/>
      <c r="H132" s="253"/>
      <c r="I132" s="253"/>
      <c r="J132" s="168" t="s">
        <v>356</v>
      </c>
      <c r="K132" s="169">
        <v>50</v>
      </c>
      <c r="L132" s="249">
        <v>0</v>
      </c>
      <c r="M132" s="250"/>
      <c r="N132" s="243">
        <f t="shared" si="5"/>
        <v>0</v>
      </c>
      <c r="O132" s="243"/>
      <c r="P132" s="243"/>
      <c r="Q132" s="243"/>
      <c r="R132" s="36"/>
      <c r="T132" s="170" t="s">
        <v>21</v>
      </c>
      <c r="U132" s="43" t="s">
        <v>49</v>
      </c>
      <c r="V132" s="35"/>
      <c r="W132" s="171">
        <f t="shared" si="6"/>
        <v>0</v>
      </c>
      <c r="X132" s="171">
        <v>0.64700000000000002</v>
      </c>
      <c r="Y132" s="171">
        <f t="shared" si="7"/>
        <v>32.35</v>
      </c>
      <c r="Z132" s="171">
        <v>0</v>
      </c>
      <c r="AA132" s="172">
        <f t="shared" si="8"/>
        <v>0</v>
      </c>
      <c r="AR132" s="18" t="s">
        <v>437</v>
      </c>
      <c r="AT132" s="18" t="s">
        <v>170</v>
      </c>
      <c r="AU132" s="18" t="s">
        <v>148</v>
      </c>
      <c r="AY132" s="18" t="s">
        <v>169</v>
      </c>
      <c r="BE132" s="109">
        <f t="shared" si="9"/>
        <v>0</v>
      </c>
      <c r="BF132" s="109">
        <f t="shared" si="10"/>
        <v>0</v>
      </c>
      <c r="BG132" s="109">
        <f t="shared" si="11"/>
        <v>0</v>
      </c>
      <c r="BH132" s="109">
        <f t="shared" si="12"/>
        <v>0</v>
      </c>
      <c r="BI132" s="109">
        <f t="shared" si="13"/>
        <v>0</v>
      </c>
      <c r="BJ132" s="18" t="s">
        <v>148</v>
      </c>
      <c r="BK132" s="109">
        <f t="shared" si="14"/>
        <v>0</v>
      </c>
      <c r="BL132" s="18" t="s">
        <v>437</v>
      </c>
      <c r="BM132" s="18" t="s">
        <v>460</v>
      </c>
    </row>
    <row r="133" spans="2:65" s="1" customFormat="1" ht="16.5" customHeight="1">
      <c r="B133" s="34"/>
      <c r="C133" s="166" t="s">
        <v>205</v>
      </c>
      <c r="D133" s="166" t="s">
        <v>170</v>
      </c>
      <c r="E133" s="167" t="s">
        <v>461</v>
      </c>
      <c r="F133" s="253" t="s">
        <v>462</v>
      </c>
      <c r="G133" s="253"/>
      <c r="H133" s="253"/>
      <c r="I133" s="253"/>
      <c r="J133" s="168" t="s">
        <v>356</v>
      </c>
      <c r="K133" s="169">
        <v>20</v>
      </c>
      <c r="L133" s="249">
        <v>0</v>
      </c>
      <c r="M133" s="250"/>
      <c r="N133" s="243">
        <f t="shared" si="5"/>
        <v>0</v>
      </c>
      <c r="O133" s="243"/>
      <c r="P133" s="243"/>
      <c r="Q133" s="243"/>
      <c r="R133" s="36"/>
      <c r="T133" s="170" t="s">
        <v>21</v>
      </c>
      <c r="U133" s="43" t="s">
        <v>49</v>
      </c>
      <c r="V133" s="35"/>
      <c r="W133" s="171">
        <f t="shared" si="6"/>
        <v>0</v>
      </c>
      <c r="X133" s="171">
        <v>0.66</v>
      </c>
      <c r="Y133" s="171">
        <f t="shared" si="7"/>
        <v>13.200000000000001</v>
      </c>
      <c r="Z133" s="171">
        <v>0</v>
      </c>
      <c r="AA133" s="172">
        <f t="shared" si="8"/>
        <v>0</v>
      </c>
      <c r="AR133" s="18" t="s">
        <v>437</v>
      </c>
      <c r="AT133" s="18" t="s">
        <v>170</v>
      </c>
      <c r="AU133" s="18" t="s">
        <v>148</v>
      </c>
      <c r="AY133" s="18" t="s">
        <v>169</v>
      </c>
      <c r="BE133" s="109">
        <f t="shared" si="9"/>
        <v>0</v>
      </c>
      <c r="BF133" s="109">
        <f t="shared" si="10"/>
        <v>0</v>
      </c>
      <c r="BG133" s="109">
        <f t="shared" si="11"/>
        <v>0</v>
      </c>
      <c r="BH133" s="109">
        <f t="shared" si="12"/>
        <v>0</v>
      </c>
      <c r="BI133" s="109">
        <f t="shared" si="13"/>
        <v>0</v>
      </c>
      <c r="BJ133" s="18" t="s">
        <v>148</v>
      </c>
      <c r="BK133" s="109">
        <f t="shared" si="14"/>
        <v>0</v>
      </c>
      <c r="BL133" s="18" t="s">
        <v>437</v>
      </c>
      <c r="BM133" s="18" t="s">
        <v>463</v>
      </c>
    </row>
    <row r="134" spans="2:65" s="1" customFormat="1" ht="16.5" customHeight="1">
      <c r="B134" s="34"/>
      <c r="C134" s="166" t="s">
        <v>209</v>
      </c>
      <c r="D134" s="166" t="s">
        <v>170</v>
      </c>
      <c r="E134" s="167" t="s">
        <v>464</v>
      </c>
      <c r="F134" s="253" t="s">
        <v>465</v>
      </c>
      <c r="G134" s="253"/>
      <c r="H134" s="253"/>
      <c r="I134" s="253"/>
      <c r="J134" s="168" t="s">
        <v>287</v>
      </c>
      <c r="K134" s="169">
        <v>250</v>
      </c>
      <c r="L134" s="249">
        <v>0</v>
      </c>
      <c r="M134" s="250"/>
      <c r="N134" s="243">
        <f t="shared" si="5"/>
        <v>0</v>
      </c>
      <c r="O134" s="243"/>
      <c r="P134" s="243"/>
      <c r="Q134" s="243"/>
      <c r="R134" s="36"/>
      <c r="T134" s="170" t="s">
        <v>21</v>
      </c>
      <c r="U134" s="43" t="s">
        <v>49</v>
      </c>
      <c r="V134" s="35"/>
      <c r="W134" s="171">
        <f t="shared" si="6"/>
        <v>0</v>
      </c>
      <c r="X134" s="171">
        <v>0.94</v>
      </c>
      <c r="Y134" s="171">
        <f t="shared" si="7"/>
        <v>235</v>
      </c>
      <c r="Z134" s="171">
        <v>0</v>
      </c>
      <c r="AA134" s="172">
        <f t="shared" si="8"/>
        <v>0</v>
      </c>
      <c r="AR134" s="18" t="s">
        <v>437</v>
      </c>
      <c r="AT134" s="18" t="s">
        <v>170</v>
      </c>
      <c r="AU134" s="18" t="s">
        <v>148</v>
      </c>
      <c r="AY134" s="18" t="s">
        <v>169</v>
      </c>
      <c r="BE134" s="109">
        <f t="shared" si="9"/>
        <v>0</v>
      </c>
      <c r="BF134" s="109">
        <f t="shared" si="10"/>
        <v>0</v>
      </c>
      <c r="BG134" s="109">
        <f t="shared" si="11"/>
        <v>0</v>
      </c>
      <c r="BH134" s="109">
        <f t="shared" si="12"/>
        <v>0</v>
      </c>
      <c r="BI134" s="109">
        <f t="shared" si="13"/>
        <v>0</v>
      </c>
      <c r="BJ134" s="18" t="s">
        <v>148</v>
      </c>
      <c r="BK134" s="109">
        <f t="shared" si="14"/>
        <v>0</v>
      </c>
      <c r="BL134" s="18" t="s">
        <v>437</v>
      </c>
      <c r="BM134" s="18" t="s">
        <v>466</v>
      </c>
    </row>
    <row r="135" spans="2:65" s="1" customFormat="1" ht="16.5" customHeight="1">
      <c r="B135" s="34"/>
      <c r="C135" s="166" t="s">
        <v>213</v>
      </c>
      <c r="D135" s="166" t="s">
        <v>170</v>
      </c>
      <c r="E135" s="167" t="s">
        <v>467</v>
      </c>
      <c r="F135" s="253" t="s">
        <v>468</v>
      </c>
      <c r="G135" s="253"/>
      <c r="H135" s="253"/>
      <c r="I135" s="253"/>
      <c r="J135" s="168" t="s">
        <v>287</v>
      </c>
      <c r="K135" s="169">
        <v>10</v>
      </c>
      <c r="L135" s="249">
        <v>0</v>
      </c>
      <c r="M135" s="250"/>
      <c r="N135" s="243">
        <f t="shared" si="5"/>
        <v>0</v>
      </c>
      <c r="O135" s="243"/>
      <c r="P135" s="243"/>
      <c r="Q135" s="243"/>
      <c r="R135" s="36"/>
      <c r="T135" s="170" t="s">
        <v>21</v>
      </c>
      <c r="U135" s="43" t="s">
        <v>49</v>
      </c>
      <c r="V135" s="35"/>
      <c r="W135" s="171">
        <f t="shared" si="6"/>
        <v>0</v>
      </c>
      <c r="X135" s="171">
        <v>1.96</v>
      </c>
      <c r="Y135" s="171">
        <f t="shared" si="7"/>
        <v>19.600000000000001</v>
      </c>
      <c r="Z135" s="171">
        <v>0</v>
      </c>
      <c r="AA135" s="172">
        <f t="shared" si="8"/>
        <v>0</v>
      </c>
      <c r="AR135" s="18" t="s">
        <v>437</v>
      </c>
      <c r="AT135" s="18" t="s">
        <v>170</v>
      </c>
      <c r="AU135" s="18" t="s">
        <v>148</v>
      </c>
      <c r="AY135" s="18" t="s">
        <v>169</v>
      </c>
      <c r="BE135" s="109">
        <f t="shared" si="9"/>
        <v>0</v>
      </c>
      <c r="BF135" s="109">
        <f t="shared" si="10"/>
        <v>0</v>
      </c>
      <c r="BG135" s="109">
        <f t="shared" si="11"/>
        <v>0</v>
      </c>
      <c r="BH135" s="109">
        <f t="shared" si="12"/>
        <v>0</v>
      </c>
      <c r="BI135" s="109">
        <f t="shared" si="13"/>
        <v>0</v>
      </c>
      <c r="BJ135" s="18" t="s">
        <v>148</v>
      </c>
      <c r="BK135" s="109">
        <f t="shared" si="14"/>
        <v>0</v>
      </c>
      <c r="BL135" s="18" t="s">
        <v>437</v>
      </c>
      <c r="BM135" s="18" t="s">
        <v>469</v>
      </c>
    </row>
    <row r="136" spans="2:65" s="1" customFormat="1" ht="16.5" customHeight="1">
      <c r="B136" s="34"/>
      <c r="C136" s="166" t="s">
        <v>217</v>
      </c>
      <c r="D136" s="166" t="s">
        <v>170</v>
      </c>
      <c r="E136" s="167" t="s">
        <v>470</v>
      </c>
      <c r="F136" s="253" t="s">
        <v>471</v>
      </c>
      <c r="G136" s="253"/>
      <c r="H136" s="253"/>
      <c r="I136" s="253"/>
      <c r="J136" s="168" t="s">
        <v>287</v>
      </c>
      <c r="K136" s="169">
        <v>5</v>
      </c>
      <c r="L136" s="249">
        <v>0</v>
      </c>
      <c r="M136" s="250"/>
      <c r="N136" s="243">
        <f t="shared" si="5"/>
        <v>0</v>
      </c>
      <c r="O136" s="243"/>
      <c r="P136" s="243"/>
      <c r="Q136" s="243"/>
      <c r="R136" s="36"/>
      <c r="T136" s="170" t="s">
        <v>21</v>
      </c>
      <c r="U136" s="43" t="s">
        <v>49</v>
      </c>
      <c r="V136" s="35"/>
      <c r="W136" s="171">
        <f t="shared" si="6"/>
        <v>0</v>
      </c>
      <c r="X136" s="171">
        <v>1.96</v>
      </c>
      <c r="Y136" s="171">
        <f t="shared" si="7"/>
        <v>9.8000000000000007</v>
      </c>
      <c r="Z136" s="171">
        <v>0</v>
      </c>
      <c r="AA136" s="172">
        <f t="shared" si="8"/>
        <v>0</v>
      </c>
      <c r="AR136" s="18" t="s">
        <v>437</v>
      </c>
      <c r="AT136" s="18" t="s">
        <v>170</v>
      </c>
      <c r="AU136" s="18" t="s">
        <v>148</v>
      </c>
      <c r="AY136" s="18" t="s">
        <v>169</v>
      </c>
      <c r="BE136" s="109">
        <f t="shared" si="9"/>
        <v>0</v>
      </c>
      <c r="BF136" s="109">
        <f t="shared" si="10"/>
        <v>0</v>
      </c>
      <c r="BG136" s="109">
        <f t="shared" si="11"/>
        <v>0</v>
      </c>
      <c r="BH136" s="109">
        <f t="shared" si="12"/>
        <v>0</v>
      </c>
      <c r="BI136" s="109">
        <f t="shared" si="13"/>
        <v>0</v>
      </c>
      <c r="BJ136" s="18" t="s">
        <v>148</v>
      </c>
      <c r="BK136" s="109">
        <f t="shared" si="14"/>
        <v>0</v>
      </c>
      <c r="BL136" s="18" t="s">
        <v>437</v>
      </c>
      <c r="BM136" s="18" t="s">
        <v>472</v>
      </c>
    </row>
    <row r="137" spans="2:65" s="1" customFormat="1" ht="16.5" customHeight="1">
      <c r="B137" s="34"/>
      <c r="C137" s="166" t="s">
        <v>221</v>
      </c>
      <c r="D137" s="166" t="s">
        <v>170</v>
      </c>
      <c r="E137" s="167" t="s">
        <v>473</v>
      </c>
      <c r="F137" s="253" t="s">
        <v>474</v>
      </c>
      <c r="G137" s="253"/>
      <c r="H137" s="253"/>
      <c r="I137" s="253"/>
      <c r="J137" s="168" t="s">
        <v>356</v>
      </c>
      <c r="K137" s="169">
        <v>1</v>
      </c>
      <c r="L137" s="249">
        <v>0</v>
      </c>
      <c r="M137" s="250"/>
      <c r="N137" s="243">
        <f t="shared" si="5"/>
        <v>0</v>
      </c>
      <c r="O137" s="243"/>
      <c r="P137" s="243"/>
      <c r="Q137" s="243"/>
      <c r="R137" s="36"/>
      <c r="T137" s="170" t="s">
        <v>21</v>
      </c>
      <c r="U137" s="43" t="s">
        <v>49</v>
      </c>
      <c r="V137" s="35"/>
      <c r="W137" s="171">
        <f t="shared" si="6"/>
        <v>0</v>
      </c>
      <c r="X137" s="171">
        <v>12.84</v>
      </c>
      <c r="Y137" s="171">
        <f t="shared" si="7"/>
        <v>12.84</v>
      </c>
      <c r="Z137" s="171">
        <v>0</v>
      </c>
      <c r="AA137" s="172">
        <f t="shared" si="8"/>
        <v>0</v>
      </c>
      <c r="AR137" s="18" t="s">
        <v>437</v>
      </c>
      <c r="AT137" s="18" t="s">
        <v>170</v>
      </c>
      <c r="AU137" s="18" t="s">
        <v>148</v>
      </c>
      <c r="AY137" s="18" t="s">
        <v>169</v>
      </c>
      <c r="BE137" s="109">
        <f t="shared" si="9"/>
        <v>0</v>
      </c>
      <c r="BF137" s="109">
        <f t="shared" si="10"/>
        <v>0</v>
      </c>
      <c r="BG137" s="109">
        <f t="shared" si="11"/>
        <v>0</v>
      </c>
      <c r="BH137" s="109">
        <f t="shared" si="12"/>
        <v>0</v>
      </c>
      <c r="BI137" s="109">
        <f t="shared" si="13"/>
        <v>0</v>
      </c>
      <c r="BJ137" s="18" t="s">
        <v>148</v>
      </c>
      <c r="BK137" s="109">
        <f t="shared" si="14"/>
        <v>0</v>
      </c>
      <c r="BL137" s="18" t="s">
        <v>437</v>
      </c>
      <c r="BM137" s="18" t="s">
        <v>475</v>
      </c>
    </row>
    <row r="138" spans="2:65" s="1" customFormat="1" ht="16.5" customHeight="1">
      <c r="B138" s="34"/>
      <c r="C138" s="166" t="s">
        <v>225</v>
      </c>
      <c r="D138" s="166" t="s">
        <v>170</v>
      </c>
      <c r="E138" s="167" t="s">
        <v>476</v>
      </c>
      <c r="F138" s="253" t="s">
        <v>477</v>
      </c>
      <c r="G138" s="253"/>
      <c r="H138" s="253"/>
      <c r="I138" s="253"/>
      <c r="J138" s="168" t="s">
        <v>356</v>
      </c>
      <c r="K138" s="169">
        <v>8</v>
      </c>
      <c r="L138" s="249">
        <v>0</v>
      </c>
      <c r="M138" s="250"/>
      <c r="N138" s="243">
        <f t="shared" si="5"/>
        <v>0</v>
      </c>
      <c r="O138" s="243"/>
      <c r="P138" s="243"/>
      <c r="Q138" s="243"/>
      <c r="R138" s="36"/>
      <c r="T138" s="170" t="s">
        <v>21</v>
      </c>
      <c r="U138" s="43" t="s">
        <v>49</v>
      </c>
      <c r="V138" s="35"/>
      <c r="W138" s="171">
        <f t="shared" si="6"/>
        <v>0</v>
      </c>
      <c r="X138" s="171">
        <v>3.11</v>
      </c>
      <c r="Y138" s="171">
        <f t="shared" si="7"/>
        <v>24.88</v>
      </c>
      <c r="Z138" s="171">
        <v>0</v>
      </c>
      <c r="AA138" s="172">
        <f t="shared" si="8"/>
        <v>0</v>
      </c>
      <c r="AR138" s="18" t="s">
        <v>437</v>
      </c>
      <c r="AT138" s="18" t="s">
        <v>170</v>
      </c>
      <c r="AU138" s="18" t="s">
        <v>148</v>
      </c>
      <c r="AY138" s="18" t="s">
        <v>169</v>
      </c>
      <c r="BE138" s="109">
        <f t="shared" si="9"/>
        <v>0</v>
      </c>
      <c r="BF138" s="109">
        <f t="shared" si="10"/>
        <v>0</v>
      </c>
      <c r="BG138" s="109">
        <f t="shared" si="11"/>
        <v>0</v>
      </c>
      <c r="BH138" s="109">
        <f t="shared" si="12"/>
        <v>0</v>
      </c>
      <c r="BI138" s="109">
        <f t="shared" si="13"/>
        <v>0</v>
      </c>
      <c r="BJ138" s="18" t="s">
        <v>148</v>
      </c>
      <c r="BK138" s="109">
        <f t="shared" si="14"/>
        <v>0</v>
      </c>
      <c r="BL138" s="18" t="s">
        <v>437</v>
      </c>
      <c r="BM138" s="18" t="s">
        <v>478</v>
      </c>
    </row>
    <row r="139" spans="2:65" s="1" customFormat="1" ht="16.5" customHeight="1">
      <c r="B139" s="34"/>
      <c r="C139" s="166" t="s">
        <v>229</v>
      </c>
      <c r="D139" s="166" t="s">
        <v>170</v>
      </c>
      <c r="E139" s="167" t="s">
        <v>479</v>
      </c>
      <c r="F139" s="253" t="s">
        <v>480</v>
      </c>
      <c r="G139" s="253"/>
      <c r="H139" s="253"/>
      <c r="I139" s="253"/>
      <c r="J139" s="168" t="s">
        <v>356</v>
      </c>
      <c r="K139" s="169">
        <v>4</v>
      </c>
      <c r="L139" s="249">
        <v>0</v>
      </c>
      <c r="M139" s="250"/>
      <c r="N139" s="243">
        <f t="shared" si="5"/>
        <v>0</v>
      </c>
      <c r="O139" s="243"/>
      <c r="P139" s="243"/>
      <c r="Q139" s="243"/>
      <c r="R139" s="36"/>
      <c r="T139" s="170" t="s">
        <v>21</v>
      </c>
      <c r="U139" s="43" t="s">
        <v>49</v>
      </c>
      <c r="V139" s="35"/>
      <c r="W139" s="171">
        <f t="shared" si="6"/>
        <v>0</v>
      </c>
      <c r="X139" s="171">
        <v>5.38</v>
      </c>
      <c r="Y139" s="171">
        <f t="shared" si="7"/>
        <v>21.52</v>
      </c>
      <c r="Z139" s="171">
        <v>0</v>
      </c>
      <c r="AA139" s="172">
        <f t="shared" si="8"/>
        <v>0</v>
      </c>
      <c r="AR139" s="18" t="s">
        <v>437</v>
      </c>
      <c r="AT139" s="18" t="s">
        <v>170</v>
      </c>
      <c r="AU139" s="18" t="s">
        <v>148</v>
      </c>
      <c r="AY139" s="18" t="s">
        <v>169</v>
      </c>
      <c r="BE139" s="109">
        <f t="shared" si="9"/>
        <v>0</v>
      </c>
      <c r="BF139" s="109">
        <f t="shared" si="10"/>
        <v>0</v>
      </c>
      <c r="BG139" s="109">
        <f t="shared" si="11"/>
        <v>0</v>
      </c>
      <c r="BH139" s="109">
        <f t="shared" si="12"/>
        <v>0</v>
      </c>
      <c r="BI139" s="109">
        <f t="shared" si="13"/>
        <v>0</v>
      </c>
      <c r="BJ139" s="18" t="s">
        <v>148</v>
      </c>
      <c r="BK139" s="109">
        <f t="shared" si="14"/>
        <v>0</v>
      </c>
      <c r="BL139" s="18" t="s">
        <v>437</v>
      </c>
      <c r="BM139" s="18" t="s">
        <v>481</v>
      </c>
    </row>
    <row r="140" spans="2:65" s="1" customFormat="1" ht="16.5" customHeight="1">
      <c r="B140" s="34"/>
      <c r="C140" s="166" t="s">
        <v>233</v>
      </c>
      <c r="D140" s="166" t="s">
        <v>170</v>
      </c>
      <c r="E140" s="167" t="s">
        <v>482</v>
      </c>
      <c r="F140" s="253" t="s">
        <v>483</v>
      </c>
      <c r="G140" s="253"/>
      <c r="H140" s="253"/>
      <c r="I140" s="253"/>
      <c r="J140" s="168" t="s">
        <v>450</v>
      </c>
      <c r="K140" s="169">
        <v>8</v>
      </c>
      <c r="L140" s="249">
        <v>0</v>
      </c>
      <c r="M140" s="250"/>
      <c r="N140" s="243">
        <f t="shared" si="5"/>
        <v>0</v>
      </c>
      <c r="O140" s="243"/>
      <c r="P140" s="243"/>
      <c r="Q140" s="243"/>
      <c r="R140" s="36"/>
      <c r="T140" s="170" t="s">
        <v>21</v>
      </c>
      <c r="U140" s="43" t="s">
        <v>49</v>
      </c>
      <c r="V140" s="35"/>
      <c r="W140" s="171">
        <f t="shared" si="6"/>
        <v>0</v>
      </c>
      <c r="X140" s="171">
        <v>13.1</v>
      </c>
      <c r="Y140" s="171">
        <f t="shared" si="7"/>
        <v>104.8</v>
      </c>
      <c r="Z140" s="171">
        <v>0</v>
      </c>
      <c r="AA140" s="172">
        <f t="shared" si="8"/>
        <v>0</v>
      </c>
      <c r="AR140" s="18" t="s">
        <v>437</v>
      </c>
      <c r="AT140" s="18" t="s">
        <v>170</v>
      </c>
      <c r="AU140" s="18" t="s">
        <v>148</v>
      </c>
      <c r="AY140" s="18" t="s">
        <v>169</v>
      </c>
      <c r="BE140" s="109">
        <f t="shared" si="9"/>
        <v>0</v>
      </c>
      <c r="BF140" s="109">
        <f t="shared" si="10"/>
        <v>0</v>
      </c>
      <c r="BG140" s="109">
        <f t="shared" si="11"/>
        <v>0</v>
      </c>
      <c r="BH140" s="109">
        <f t="shared" si="12"/>
        <v>0</v>
      </c>
      <c r="BI140" s="109">
        <f t="shared" si="13"/>
        <v>0</v>
      </c>
      <c r="BJ140" s="18" t="s">
        <v>148</v>
      </c>
      <c r="BK140" s="109">
        <f t="shared" si="14"/>
        <v>0</v>
      </c>
      <c r="BL140" s="18" t="s">
        <v>437</v>
      </c>
      <c r="BM140" s="18" t="s">
        <v>484</v>
      </c>
    </row>
    <row r="141" spans="2:65" s="1" customFormat="1" ht="16.5" customHeight="1">
      <c r="B141" s="34"/>
      <c r="C141" s="166" t="s">
        <v>237</v>
      </c>
      <c r="D141" s="166" t="s">
        <v>170</v>
      </c>
      <c r="E141" s="167" t="s">
        <v>485</v>
      </c>
      <c r="F141" s="253" t="s">
        <v>486</v>
      </c>
      <c r="G141" s="253"/>
      <c r="H141" s="253"/>
      <c r="I141" s="253"/>
      <c r="J141" s="168" t="s">
        <v>487</v>
      </c>
      <c r="K141" s="169">
        <v>1</v>
      </c>
      <c r="L141" s="249">
        <v>0</v>
      </c>
      <c r="M141" s="250"/>
      <c r="N141" s="243">
        <f t="shared" si="5"/>
        <v>0</v>
      </c>
      <c r="O141" s="243"/>
      <c r="P141" s="243"/>
      <c r="Q141" s="243"/>
      <c r="R141" s="36"/>
      <c r="T141" s="170" t="s">
        <v>21</v>
      </c>
      <c r="U141" s="43" t="s">
        <v>49</v>
      </c>
      <c r="V141" s="35"/>
      <c r="W141" s="171">
        <f t="shared" si="6"/>
        <v>0</v>
      </c>
      <c r="X141" s="171">
        <v>13.1</v>
      </c>
      <c r="Y141" s="171">
        <f t="shared" si="7"/>
        <v>13.1</v>
      </c>
      <c r="Z141" s="171">
        <v>0</v>
      </c>
      <c r="AA141" s="172">
        <f t="shared" si="8"/>
        <v>0</v>
      </c>
      <c r="AR141" s="18" t="s">
        <v>437</v>
      </c>
      <c r="AT141" s="18" t="s">
        <v>170</v>
      </c>
      <c r="AU141" s="18" t="s">
        <v>148</v>
      </c>
      <c r="AY141" s="18" t="s">
        <v>169</v>
      </c>
      <c r="BE141" s="109">
        <f t="shared" si="9"/>
        <v>0</v>
      </c>
      <c r="BF141" s="109">
        <f t="shared" si="10"/>
        <v>0</v>
      </c>
      <c r="BG141" s="109">
        <f t="shared" si="11"/>
        <v>0</v>
      </c>
      <c r="BH141" s="109">
        <f t="shared" si="12"/>
        <v>0</v>
      </c>
      <c r="BI141" s="109">
        <f t="shared" si="13"/>
        <v>0</v>
      </c>
      <c r="BJ141" s="18" t="s">
        <v>148</v>
      </c>
      <c r="BK141" s="109">
        <f t="shared" si="14"/>
        <v>0</v>
      </c>
      <c r="BL141" s="18" t="s">
        <v>437</v>
      </c>
      <c r="BM141" s="18" t="s">
        <v>488</v>
      </c>
    </row>
    <row r="142" spans="2:65" s="1" customFormat="1" ht="16.5" customHeight="1">
      <c r="B142" s="34"/>
      <c r="C142" s="166" t="s">
        <v>241</v>
      </c>
      <c r="D142" s="166" t="s">
        <v>170</v>
      </c>
      <c r="E142" s="167" t="s">
        <v>489</v>
      </c>
      <c r="F142" s="253" t="s">
        <v>490</v>
      </c>
      <c r="G142" s="253"/>
      <c r="H142" s="253"/>
      <c r="I142" s="253"/>
      <c r="J142" s="168" t="s">
        <v>487</v>
      </c>
      <c r="K142" s="169">
        <v>1</v>
      </c>
      <c r="L142" s="249">
        <v>0</v>
      </c>
      <c r="M142" s="250"/>
      <c r="N142" s="243">
        <f t="shared" si="5"/>
        <v>0</v>
      </c>
      <c r="O142" s="243"/>
      <c r="P142" s="243"/>
      <c r="Q142" s="243"/>
      <c r="R142" s="36"/>
      <c r="T142" s="170" t="s">
        <v>21</v>
      </c>
      <c r="U142" s="43" t="s">
        <v>49</v>
      </c>
      <c r="V142" s="35"/>
      <c r="W142" s="171">
        <f t="shared" si="6"/>
        <v>0</v>
      </c>
      <c r="X142" s="171">
        <v>13.1</v>
      </c>
      <c r="Y142" s="171">
        <f t="shared" si="7"/>
        <v>13.1</v>
      </c>
      <c r="Z142" s="171">
        <v>0</v>
      </c>
      <c r="AA142" s="172">
        <f t="shared" si="8"/>
        <v>0</v>
      </c>
      <c r="AR142" s="18" t="s">
        <v>437</v>
      </c>
      <c r="AT142" s="18" t="s">
        <v>170</v>
      </c>
      <c r="AU142" s="18" t="s">
        <v>148</v>
      </c>
      <c r="AY142" s="18" t="s">
        <v>169</v>
      </c>
      <c r="BE142" s="109">
        <f t="shared" si="9"/>
        <v>0</v>
      </c>
      <c r="BF142" s="109">
        <f t="shared" si="10"/>
        <v>0</v>
      </c>
      <c r="BG142" s="109">
        <f t="shared" si="11"/>
        <v>0</v>
      </c>
      <c r="BH142" s="109">
        <f t="shared" si="12"/>
        <v>0</v>
      </c>
      <c r="BI142" s="109">
        <f t="shared" si="13"/>
        <v>0</v>
      </c>
      <c r="BJ142" s="18" t="s">
        <v>148</v>
      </c>
      <c r="BK142" s="109">
        <f t="shared" si="14"/>
        <v>0</v>
      </c>
      <c r="BL142" s="18" t="s">
        <v>437</v>
      </c>
      <c r="BM142" s="18" t="s">
        <v>491</v>
      </c>
    </row>
    <row r="143" spans="2:65" s="9" customFormat="1" ht="29.85" customHeight="1">
      <c r="B143" s="155"/>
      <c r="C143" s="156"/>
      <c r="D143" s="165" t="s">
        <v>431</v>
      </c>
      <c r="E143" s="165"/>
      <c r="F143" s="165"/>
      <c r="G143" s="165"/>
      <c r="H143" s="165"/>
      <c r="I143" s="165"/>
      <c r="J143" s="165"/>
      <c r="K143" s="165"/>
      <c r="L143" s="165"/>
      <c r="M143" s="165"/>
      <c r="N143" s="241">
        <f>BK143</f>
        <v>0</v>
      </c>
      <c r="O143" s="242"/>
      <c r="P143" s="242"/>
      <c r="Q143" s="242"/>
      <c r="R143" s="158"/>
      <c r="T143" s="159"/>
      <c r="U143" s="156"/>
      <c r="V143" s="156"/>
      <c r="W143" s="160">
        <f>SUM(W144:W157)</f>
        <v>0</v>
      </c>
      <c r="X143" s="156"/>
      <c r="Y143" s="160">
        <f>SUM(Y144:Y157)</f>
        <v>0</v>
      </c>
      <c r="Z143" s="156"/>
      <c r="AA143" s="161">
        <f>SUM(AA144:AA157)</f>
        <v>0</v>
      </c>
      <c r="AR143" s="162" t="s">
        <v>179</v>
      </c>
      <c r="AT143" s="163" t="s">
        <v>81</v>
      </c>
      <c r="AU143" s="163" t="s">
        <v>90</v>
      </c>
      <c r="AY143" s="162" t="s">
        <v>169</v>
      </c>
      <c r="BK143" s="164">
        <f>SUM(BK144:BK157)</f>
        <v>0</v>
      </c>
    </row>
    <row r="144" spans="2:65" s="1" customFormat="1" ht="38.25" customHeight="1">
      <c r="B144" s="34"/>
      <c r="C144" s="173" t="s">
        <v>245</v>
      </c>
      <c r="D144" s="173" t="s">
        <v>195</v>
      </c>
      <c r="E144" s="174" t="s">
        <v>492</v>
      </c>
      <c r="F144" s="254" t="s">
        <v>493</v>
      </c>
      <c r="G144" s="254"/>
      <c r="H144" s="254"/>
      <c r="I144" s="254"/>
      <c r="J144" s="175" t="s">
        <v>356</v>
      </c>
      <c r="K144" s="176">
        <v>12</v>
      </c>
      <c r="L144" s="251">
        <v>0</v>
      </c>
      <c r="M144" s="252"/>
      <c r="N144" s="244">
        <f t="shared" ref="N144:N157" si="15">ROUND(L144*K144,2)</f>
        <v>0</v>
      </c>
      <c r="O144" s="243"/>
      <c r="P144" s="243"/>
      <c r="Q144" s="243"/>
      <c r="R144" s="36"/>
      <c r="T144" s="170" t="s">
        <v>21</v>
      </c>
      <c r="U144" s="43" t="s">
        <v>49</v>
      </c>
      <c r="V144" s="35"/>
      <c r="W144" s="171">
        <f t="shared" ref="W144:W157" si="16">V144*K144</f>
        <v>0</v>
      </c>
      <c r="X144" s="171">
        <v>0</v>
      </c>
      <c r="Y144" s="171">
        <f t="shared" ref="Y144:Y157" si="17">X144*K144</f>
        <v>0</v>
      </c>
      <c r="Z144" s="171">
        <v>0</v>
      </c>
      <c r="AA144" s="172">
        <f t="shared" ref="AA144:AA157" si="18">Z144*K144</f>
        <v>0</v>
      </c>
      <c r="AR144" s="18" t="s">
        <v>494</v>
      </c>
      <c r="AT144" s="18" t="s">
        <v>195</v>
      </c>
      <c r="AU144" s="18" t="s">
        <v>148</v>
      </c>
      <c r="AY144" s="18" t="s">
        <v>169</v>
      </c>
      <c r="BE144" s="109">
        <f t="shared" ref="BE144:BE157" si="19">IF(U144="základná",N144,0)</f>
        <v>0</v>
      </c>
      <c r="BF144" s="109">
        <f t="shared" ref="BF144:BF157" si="20">IF(U144="znížená",N144,0)</f>
        <v>0</v>
      </c>
      <c r="BG144" s="109">
        <f t="shared" ref="BG144:BG157" si="21">IF(U144="zákl. prenesená",N144,0)</f>
        <v>0</v>
      </c>
      <c r="BH144" s="109">
        <f t="shared" ref="BH144:BH157" si="22">IF(U144="zníž. prenesená",N144,0)</f>
        <v>0</v>
      </c>
      <c r="BI144" s="109">
        <f t="shared" ref="BI144:BI157" si="23">IF(U144="nulová",N144,0)</f>
        <v>0</v>
      </c>
      <c r="BJ144" s="18" t="s">
        <v>148</v>
      </c>
      <c r="BK144" s="109">
        <f t="shared" ref="BK144:BK157" si="24">ROUND(L144*K144,2)</f>
        <v>0</v>
      </c>
      <c r="BL144" s="18" t="s">
        <v>437</v>
      </c>
      <c r="BM144" s="18" t="s">
        <v>495</v>
      </c>
    </row>
    <row r="145" spans="2:65" s="1" customFormat="1" ht="38.25" customHeight="1">
      <c r="B145" s="34"/>
      <c r="C145" s="173" t="s">
        <v>10</v>
      </c>
      <c r="D145" s="173" t="s">
        <v>195</v>
      </c>
      <c r="E145" s="174" t="s">
        <v>496</v>
      </c>
      <c r="F145" s="254" t="s">
        <v>497</v>
      </c>
      <c r="G145" s="254"/>
      <c r="H145" s="254"/>
      <c r="I145" s="254"/>
      <c r="J145" s="175" t="s">
        <v>356</v>
      </c>
      <c r="K145" s="176">
        <v>13</v>
      </c>
      <c r="L145" s="251">
        <v>0</v>
      </c>
      <c r="M145" s="252"/>
      <c r="N145" s="244">
        <f t="shared" si="15"/>
        <v>0</v>
      </c>
      <c r="O145" s="243"/>
      <c r="P145" s="243"/>
      <c r="Q145" s="243"/>
      <c r="R145" s="36"/>
      <c r="T145" s="170" t="s">
        <v>21</v>
      </c>
      <c r="U145" s="43" t="s">
        <v>49</v>
      </c>
      <c r="V145" s="35"/>
      <c r="W145" s="171">
        <f t="shared" si="16"/>
        <v>0</v>
      </c>
      <c r="X145" s="171">
        <v>0</v>
      </c>
      <c r="Y145" s="171">
        <f t="shared" si="17"/>
        <v>0</v>
      </c>
      <c r="Z145" s="171">
        <v>0</v>
      </c>
      <c r="AA145" s="172">
        <f t="shared" si="18"/>
        <v>0</v>
      </c>
      <c r="AR145" s="18" t="s">
        <v>494</v>
      </c>
      <c r="AT145" s="18" t="s">
        <v>195</v>
      </c>
      <c r="AU145" s="18" t="s">
        <v>148</v>
      </c>
      <c r="AY145" s="18" t="s">
        <v>169</v>
      </c>
      <c r="BE145" s="109">
        <f t="shared" si="19"/>
        <v>0</v>
      </c>
      <c r="BF145" s="109">
        <f t="shared" si="20"/>
        <v>0</v>
      </c>
      <c r="BG145" s="109">
        <f t="shared" si="21"/>
        <v>0</v>
      </c>
      <c r="BH145" s="109">
        <f t="shared" si="22"/>
        <v>0</v>
      </c>
      <c r="BI145" s="109">
        <f t="shared" si="23"/>
        <v>0</v>
      </c>
      <c r="BJ145" s="18" t="s">
        <v>148</v>
      </c>
      <c r="BK145" s="109">
        <f t="shared" si="24"/>
        <v>0</v>
      </c>
      <c r="BL145" s="18" t="s">
        <v>437</v>
      </c>
      <c r="BM145" s="18" t="s">
        <v>498</v>
      </c>
    </row>
    <row r="146" spans="2:65" s="1" customFormat="1" ht="51" customHeight="1">
      <c r="B146" s="34"/>
      <c r="C146" s="173" t="s">
        <v>253</v>
      </c>
      <c r="D146" s="173" t="s">
        <v>195</v>
      </c>
      <c r="E146" s="174" t="s">
        <v>499</v>
      </c>
      <c r="F146" s="254" t="s">
        <v>500</v>
      </c>
      <c r="G146" s="254"/>
      <c r="H146" s="254"/>
      <c r="I146" s="254"/>
      <c r="J146" s="175" t="s">
        <v>287</v>
      </c>
      <c r="K146" s="176">
        <v>92</v>
      </c>
      <c r="L146" s="251">
        <v>0</v>
      </c>
      <c r="M146" s="252"/>
      <c r="N146" s="244">
        <f t="shared" si="15"/>
        <v>0</v>
      </c>
      <c r="O146" s="243"/>
      <c r="P146" s="243"/>
      <c r="Q146" s="243"/>
      <c r="R146" s="36"/>
      <c r="T146" s="170" t="s">
        <v>21</v>
      </c>
      <c r="U146" s="43" t="s">
        <v>49</v>
      </c>
      <c r="V146" s="35"/>
      <c r="W146" s="171">
        <f t="shared" si="16"/>
        <v>0</v>
      </c>
      <c r="X146" s="171">
        <v>0</v>
      </c>
      <c r="Y146" s="171">
        <f t="shared" si="17"/>
        <v>0</v>
      </c>
      <c r="Z146" s="171">
        <v>0</v>
      </c>
      <c r="AA146" s="172">
        <f t="shared" si="18"/>
        <v>0</v>
      </c>
      <c r="AR146" s="18" t="s">
        <v>494</v>
      </c>
      <c r="AT146" s="18" t="s">
        <v>195</v>
      </c>
      <c r="AU146" s="18" t="s">
        <v>148</v>
      </c>
      <c r="AY146" s="18" t="s">
        <v>169</v>
      </c>
      <c r="BE146" s="109">
        <f t="shared" si="19"/>
        <v>0</v>
      </c>
      <c r="BF146" s="109">
        <f t="shared" si="20"/>
        <v>0</v>
      </c>
      <c r="BG146" s="109">
        <f t="shared" si="21"/>
        <v>0</v>
      </c>
      <c r="BH146" s="109">
        <f t="shared" si="22"/>
        <v>0</v>
      </c>
      <c r="BI146" s="109">
        <f t="shared" si="23"/>
        <v>0</v>
      </c>
      <c r="BJ146" s="18" t="s">
        <v>148</v>
      </c>
      <c r="BK146" s="109">
        <f t="shared" si="24"/>
        <v>0</v>
      </c>
      <c r="BL146" s="18" t="s">
        <v>437</v>
      </c>
      <c r="BM146" s="18" t="s">
        <v>501</v>
      </c>
    </row>
    <row r="147" spans="2:65" s="1" customFormat="1" ht="16.5" customHeight="1">
      <c r="B147" s="34"/>
      <c r="C147" s="173" t="s">
        <v>257</v>
      </c>
      <c r="D147" s="173" t="s">
        <v>195</v>
      </c>
      <c r="E147" s="174" t="s">
        <v>502</v>
      </c>
      <c r="F147" s="254" t="s">
        <v>503</v>
      </c>
      <c r="G147" s="254"/>
      <c r="H147" s="254"/>
      <c r="I147" s="254"/>
      <c r="J147" s="175" t="s">
        <v>356</v>
      </c>
      <c r="K147" s="176">
        <v>25</v>
      </c>
      <c r="L147" s="251">
        <v>0</v>
      </c>
      <c r="M147" s="252"/>
      <c r="N147" s="244">
        <f t="shared" si="15"/>
        <v>0</v>
      </c>
      <c r="O147" s="243"/>
      <c r="P147" s="243"/>
      <c r="Q147" s="243"/>
      <c r="R147" s="36"/>
      <c r="T147" s="170" t="s">
        <v>21</v>
      </c>
      <c r="U147" s="43" t="s">
        <v>49</v>
      </c>
      <c r="V147" s="35"/>
      <c r="W147" s="171">
        <f t="shared" si="16"/>
        <v>0</v>
      </c>
      <c r="X147" s="171">
        <v>0</v>
      </c>
      <c r="Y147" s="171">
        <f t="shared" si="17"/>
        <v>0</v>
      </c>
      <c r="Z147" s="171">
        <v>0</v>
      </c>
      <c r="AA147" s="172">
        <f t="shared" si="18"/>
        <v>0</v>
      </c>
      <c r="AR147" s="18" t="s">
        <v>494</v>
      </c>
      <c r="AT147" s="18" t="s">
        <v>195</v>
      </c>
      <c r="AU147" s="18" t="s">
        <v>148</v>
      </c>
      <c r="AY147" s="18" t="s">
        <v>169</v>
      </c>
      <c r="BE147" s="109">
        <f t="shared" si="19"/>
        <v>0</v>
      </c>
      <c r="BF147" s="109">
        <f t="shared" si="20"/>
        <v>0</v>
      </c>
      <c r="BG147" s="109">
        <f t="shared" si="21"/>
        <v>0</v>
      </c>
      <c r="BH147" s="109">
        <f t="shared" si="22"/>
        <v>0</v>
      </c>
      <c r="BI147" s="109">
        <f t="shared" si="23"/>
        <v>0</v>
      </c>
      <c r="BJ147" s="18" t="s">
        <v>148</v>
      </c>
      <c r="BK147" s="109">
        <f t="shared" si="24"/>
        <v>0</v>
      </c>
      <c r="BL147" s="18" t="s">
        <v>437</v>
      </c>
      <c r="BM147" s="18" t="s">
        <v>504</v>
      </c>
    </row>
    <row r="148" spans="2:65" s="1" customFormat="1" ht="16.5" customHeight="1">
      <c r="B148" s="34"/>
      <c r="C148" s="173" t="s">
        <v>261</v>
      </c>
      <c r="D148" s="173" t="s">
        <v>195</v>
      </c>
      <c r="E148" s="174" t="s">
        <v>505</v>
      </c>
      <c r="F148" s="254" t="s">
        <v>506</v>
      </c>
      <c r="G148" s="254"/>
      <c r="H148" s="254"/>
      <c r="I148" s="254"/>
      <c r="J148" s="175" t="s">
        <v>287</v>
      </c>
      <c r="K148" s="176">
        <v>100</v>
      </c>
      <c r="L148" s="251">
        <v>0</v>
      </c>
      <c r="M148" s="252"/>
      <c r="N148" s="244">
        <f t="shared" si="15"/>
        <v>0</v>
      </c>
      <c r="O148" s="243"/>
      <c r="P148" s="243"/>
      <c r="Q148" s="243"/>
      <c r="R148" s="36"/>
      <c r="T148" s="170" t="s">
        <v>21</v>
      </c>
      <c r="U148" s="43" t="s">
        <v>49</v>
      </c>
      <c r="V148" s="35"/>
      <c r="W148" s="171">
        <f t="shared" si="16"/>
        <v>0</v>
      </c>
      <c r="X148" s="171">
        <v>0</v>
      </c>
      <c r="Y148" s="171">
        <f t="shared" si="17"/>
        <v>0</v>
      </c>
      <c r="Z148" s="171">
        <v>0</v>
      </c>
      <c r="AA148" s="172">
        <f t="shared" si="18"/>
        <v>0</v>
      </c>
      <c r="AR148" s="18" t="s">
        <v>494</v>
      </c>
      <c r="AT148" s="18" t="s">
        <v>195</v>
      </c>
      <c r="AU148" s="18" t="s">
        <v>148</v>
      </c>
      <c r="AY148" s="18" t="s">
        <v>169</v>
      </c>
      <c r="BE148" s="109">
        <f t="shared" si="19"/>
        <v>0</v>
      </c>
      <c r="BF148" s="109">
        <f t="shared" si="20"/>
        <v>0</v>
      </c>
      <c r="BG148" s="109">
        <f t="shared" si="21"/>
        <v>0</v>
      </c>
      <c r="BH148" s="109">
        <f t="shared" si="22"/>
        <v>0</v>
      </c>
      <c r="BI148" s="109">
        <f t="shared" si="23"/>
        <v>0</v>
      </c>
      <c r="BJ148" s="18" t="s">
        <v>148</v>
      </c>
      <c r="BK148" s="109">
        <f t="shared" si="24"/>
        <v>0</v>
      </c>
      <c r="BL148" s="18" t="s">
        <v>437</v>
      </c>
      <c r="BM148" s="18" t="s">
        <v>507</v>
      </c>
    </row>
    <row r="149" spans="2:65" s="1" customFormat="1" ht="16.5" customHeight="1">
      <c r="B149" s="34"/>
      <c r="C149" s="173" t="s">
        <v>265</v>
      </c>
      <c r="D149" s="173" t="s">
        <v>195</v>
      </c>
      <c r="E149" s="174" t="s">
        <v>508</v>
      </c>
      <c r="F149" s="254" t="s">
        <v>509</v>
      </c>
      <c r="G149" s="254"/>
      <c r="H149" s="254"/>
      <c r="I149" s="254"/>
      <c r="J149" s="175" t="s">
        <v>287</v>
      </c>
      <c r="K149" s="176">
        <v>30</v>
      </c>
      <c r="L149" s="251">
        <v>0</v>
      </c>
      <c r="M149" s="252"/>
      <c r="N149" s="244">
        <f t="shared" si="15"/>
        <v>0</v>
      </c>
      <c r="O149" s="243"/>
      <c r="P149" s="243"/>
      <c r="Q149" s="243"/>
      <c r="R149" s="36"/>
      <c r="T149" s="170" t="s">
        <v>21</v>
      </c>
      <c r="U149" s="43" t="s">
        <v>49</v>
      </c>
      <c r="V149" s="35"/>
      <c r="W149" s="171">
        <f t="shared" si="16"/>
        <v>0</v>
      </c>
      <c r="X149" s="171">
        <v>0</v>
      </c>
      <c r="Y149" s="171">
        <f t="shared" si="17"/>
        <v>0</v>
      </c>
      <c r="Z149" s="171">
        <v>0</v>
      </c>
      <c r="AA149" s="172">
        <f t="shared" si="18"/>
        <v>0</v>
      </c>
      <c r="AR149" s="18" t="s">
        <v>494</v>
      </c>
      <c r="AT149" s="18" t="s">
        <v>195</v>
      </c>
      <c r="AU149" s="18" t="s">
        <v>148</v>
      </c>
      <c r="AY149" s="18" t="s">
        <v>169</v>
      </c>
      <c r="BE149" s="109">
        <f t="shared" si="19"/>
        <v>0</v>
      </c>
      <c r="BF149" s="109">
        <f t="shared" si="20"/>
        <v>0</v>
      </c>
      <c r="BG149" s="109">
        <f t="shared" si="21"/>
        <v>0</v>
      </c>
      <c r="BH149" s="109">
        <f t="shared" si="22"/>
        <v>0</v>
      </c>
      <c r="BI149" s="109">
        <f t="shared" si="23"/>
        <v>0</v>
      </c>
      <c r="BJ149" s="18" t="s">
        <v>148</v>
      </c>
      <c r="BK149" s="109">
        <f t="shared" si="24"/>
        <v>0</v>
      </c>
      <c r="BL149" s="18" t="s">
        <v>437</v>
      </c>
      <c r="BM149" s="18" t="s">
        <v>510</v>
      </c>
    </row>
    <row r="150" spans="2:65" s="1" customFormat="1" ht="16.5" customHeight="1">
      <c r="B150" s="34"/>
      <c r="C150" s="173" t="s">
        <v>269</v>
      </c>
      <c r="D150" s="173" t="s">
        <v>195</v>
      </c>
      <c r="E150" s="174" t="s">
        <v>511</v>
      </c>
      <c r="F150" s="254" t="s">
        <v>512</v>
      </c>
      <c r="G150" s="254"/>
      <c r="H150" s="254"/>
      <c r="I150" s="254"/>
      <c r="J150" s="175" t="s">
        <v>287</v>
      </c>
      <c r="K150" s="176">
        <v>10</v>
      </c>
      <c r="L150" s="251">
        <v>0</v>
      </c>
      <c r="M150" s="252"/>
      <c r="N150" s="244">
        <f t="shared" si="15"/>
        <v>0</v>
      </c>
      <c r="O150" s="243"/>
      <c r="P150" s="243"/>
      <c r="Q150" s="243"/>
      <c r="R150" s="36"/>
      <c r="T150" s="170" t="s">
        <v>21</v>
      </c>
      <c r="U150" s="43" t="s">
        <v>49</v>
      </c>
      <c r="V150" s="35"/>
      <c r="W150" s="171">
        <f t="shared" si="16"/>
        <v>0</v>
      </c>
      <c r="X150" s="171">
        <v>0</v>
      </c>
      <c r="Y150" s="171">
        <f t="shared" si="17"/>
        <v>0</v>
      </c>
      <c r="Z150" s="171">
        <v>0</v>
      </c>
      <c r="AA150" s="172">
        <f t="shared" si="18"/>
        <v>0</v>
      </c>
      <c r="AR150" s="18" t="s">
        <v>494</v>
      </c>
      <c r="AT150" s="18" t="s">
        <v>195</v>
      </c>
      <c r="AU150" s="18" t="s">
        <v>148</v>
      </c>
      <c r="AY150" s="18" t="s">
        <v>169</v>
      </c>
      <c r="BE150" s="109">
        <f t="shared" si="19"/>
        <v>0</v>
      </c>
      <c r="BF150" s="109">
        <f t="shared" si="20"/>
        <v>0</v>
      </c>
      <c r="BG150" s="109">
        <f t="shared" si="21"/>
        <v>0</v>
      </c>
      <c r="BH150" s="109">
        <f t="shared" si="22"/>
        <v>0</v>
      </c>
      <c r="BI150" s="109">
        <f t="shared" si="23"/>
        <v>0</v>
      </c>
      <c r="BJ150" s="18" t="s">
        <v>148</v>
      </c>
      <c r="BK150" s="109">
        <f t="shared" si="24"/>
        <v>0</v>
      </c>
      <c r="BL150" s="18" t="s">
        <v>437</v>
      </c>
      <c r="BM150" s="18" t="s">
        <v>513</v>
      </c>
    </row>
    <row r="151" spans="2:65" s="1" customFormat="1" ht="16.5" customHeight="1">
      <c r="B151" s="34"/>
      <c r="C151" s="173" t="s">
        <v>273</v>
      </c>
      <c r="D151" s="173" t="s">
        <v>195</v>
      </c>
      <c r="E151" s="174" t="s">
        <v>514</v>
      </c>
      <c r="F151" s="254" t="s">
        <v>515</v>
      </c>
      <c r="G151" s="254"/>
      <c r="H151" s="254"/>
      <c r="I151" s="254"/>
      <c r="J151" s="175" t="s">
        <v>287</v>
      </c>
      <c r="K151" s="176">
        <v>950</v>
      </c>
      <c r="L151" s="251">
        <v>0</v>
      </c>
      <c r="M151" s="252"/>
      <c r="N151" s="244">
        <f t="shared" si="15"/>
        <v>0</v>
      </c>
      <c r="O151" s="243"/>
      <c r="P151" s="243"/>
      <c r="Q151" s="243"/>
      <c r="R151" s="36"/>
      <c r="T151" s="170" t="s">
        <v>21</v>
      </c>
      <c r="U151" s="43" t="s">
        <v>49</v>
      </c>
      <c r="V151" s="35"/>
      <c r="W151" s="171">
        <f t="shared" si="16"/>
        <v>0</v>
      </c>
      <c r="X151" s="171">
        <v>0</v>
      </c>
      <c r="Y151" s="171">
        <f t="shared" si="17"/>
        <v>0</v>
      </c>
      <c r="Z151" s="171">
        <v>0</v>
      </c>
      <c r="AA151" s="172">
        <f t="shared" si="18"/>
        <v>0</v>
      </c>
      <c r="AR151" s="18" t="s">
        <v>494</v>
      </c>
      <c r="AT151" s="18" t="s">
        <v>195</v>
      </c>
      <c r="AU151" s="18" t="s">
        <v>148</v>
      </c>
      <c r="AY151" s="18" t="s">
        <v>169</v>
      </c>
      <c r="BE151" s="109">
        <f t="shared" si="19"/>
        <v>0</v>
      </c>
      <c r="BF151" s="109">
        <f t="shared" si="20"/>
        <v>0</v>
      </c>
      <c r="BG151" s="109">
        <f t="shared" si="21"/>
        <v>0</v>
      </c>
      <c r="BH151" s="109">
        <f t="shared" si="22"/>
        <v>0</v>
      </c>
      <c r="BI151" s="109">
        <f t="shared" si="23"/>
        <v>0</v>
      </c>
      <c r="BJ151" s="18" t="s">
        <v>148</v>
      </c>
      <c r="BK151" s="109">
        <f t="shared" si="24"/>
        <v>0</v>
      </c>
      <c r="BL151" s="18" t="s">
        <v>437</v>
      </c>
      <c r="BM151" s="18" t="s">
        <v>516</v>
      </c>
    </row>
    <row r="152" spans="2:65" s="1" customFormat="1" ht="16.5" customHeight="1">
      <c r="B152" s="34"/>
      <c r="C152" s="173" t="s">
        <v>341</v>
      </c>
      <c r="D152" s="173" t="s">
        <v>195</v>
      </c>
      <c r="E152" s="174" t="s">
        <v>517</v>
      </c>
      <c r="F152" s="254" t="s">
        <v>518</v>
      </c>
      <c r="G152" s="254"/>
      <c r="H152" s="254"/>
      <c r="I152" s="254"/>
      <c r="J152" s="175" t="s">
        <v>287</v>
      </c>
      <c r="K152" s="176">
        <v>5</v>
      </c>
      <c r="L152" s="251">
        <v>0</v>
      </c>
      <c r="M152" s="252"/>
      <c r="N152" s="244">
        <f t="shared" si="15"/>
        <v>0</v>
      </c>
      <c r="O152" s="243"/>
      <c r="P152" s="243"/>
      <c r="Q152" s="243"/>
      <c r="R152" s="36"/>
      <c r="T152" s="170" t="s">
        <v>21</v>
      </c>
      <c r="U152" s="43" t="s">
        <v>49</v>
      </c>
      <c r="V152" s="35"/>
      <c r="W152" s="171">
        <f t="shared" si="16"/>
        <v>0</v>
      </c>
      <c r="X152" s="171">
        <v>0</v>
      </c>
      <c r="Y152" s="171">
        <f t="shared" si="17"/>
        <v>0</v>
      </c>
      <c r="Z152" s="171">
        <v>0</v>
      </c>
      <c r="AA152" s="172">
        <f t="shared" si="18"/>
        <v>0</v>
      </c>
      <c r="AR152" s="18" t="s">
        <v>494</v>
      </c>
      <c r="AT152" s="18" t="s">
        <v>195</v>
      </c>
      <c r="AU152" s="18" t="s">
        <v>148</v>
      </c>
      <c r="AY152" s="18" t="s">
        <v>169</v>
      </c>
      <c r="BE152" s="109">
        <f t="shared" si="19"/>
        <v>0</v>
      </c>
      <c r="BF152" s="109">
        <f t="shared" si="20"/>
        <v>0</v>
      </c>
      <c r="BG152" s="109">
        <f t="shared" si="21"/>
        <v>0</v>
      </c>
      <c r="BH152" s="109">
        <f t="shared" si="22"/>
        <v>0</v>
      </c>
      <c r="BI152" s="109">
        <f t="shared" si="23"/>
        <v>0</v>
      </c>
      <c r="BJ152" s="18" t="s">
        <v>148</v>
      </c>
      <c r="BK152" s="109">
        <f t="shared" si="24"/>
        <v>0</v>
      </c>
      <c r="BL152" s="18" t="s">
        <v>437</v>
      </c>
      <c r="BM152" s="18" t="s">
        <v>519</v>
      </c>
    </row>
    <row r="153" spans="2:65" s="1" customFormat="1" ht="16.5" customHeight="1">
      <c r="B153" s="34"/>
      <c r="C153" s="173" t="s">
        <v>345</v>
      </c>
      <c r="D153" s="173" t="s">
        <v>195</v>
      </c>
      <c r="E153" s="174" t="s">
        <v>520</v>
      </c>
      <c r="F153" s="254" t="s">
        <v>521</v>
      </c>
      <c r="G153" s="254"/>
      <c r="H153" s="254"/>
      <c r="I153" s="254"/>
      <c r="J153" s="175" t="s">
        <v>287</v>
      </c>
      <c r="K153" s="176">
        <v>15</v>
      </c>
      <c r="L153" s="251">
        <v>0</v>
      </c>
      <c r="M153" s="252"/>
      <c r="N153" s="244">
        <f t="shared" si="15"/>
        <v>0</v>
      </c>
      <c r="O153" s="243"/>
      <c r="P153" s="243"/>
      <c r="Q153" s="243"/>
      <c r="R153" s="36"/>
      <c r="T153" s="170" t="s">
        <v>21</v>
      </c>
      <c r="U153" s="43" t="s">
        <v>49</v>
      </c>
      <c r="V153" s="35"/>
      <c r="W153" s="171">
        <f t="shared" si="16"/>
        <v>0</v>
      </c>
      <c r="X153" s="171">
        <v>0</v>
      </c>
      <c r="Y153" s="171">
        <f t="shared" si="17"/>
        <v>0</v>
      </c>
      <c r="Z153" s="171">
        <v>0</v>
      </c>
      <c r="AA153" s="172">
        <f t="shared" si="18"/>
        <v>0</v>
      </c>
      <c r="AR153" s="18" t="s">
        <v>494</v>
      </c>
      <c r="AT153" s="18" t="s">
        <v>195</v>
      </c>
      <c r="AU153" s="18" t="s">
        <v>148</v>
      </c>
      <c r="AY153" s="18" t="s">
        <v>169</v>
      </c>
      <c r="BE153" s="109">
        <f t="shared" si="19"/>
        <v>0</v>
      </c>
      <c r="BF153" s="109">
        <f t="shared" si="20"/>
        <v>0</v>
      </c>
      <c r="BG153" s="109">
        <f t="shared" si="21"/>
        <v>0</v>
      </c>
      <c r="BH153" s="109">
        <f t="shared" si="22"/>
        <v>0</v>
      </c>
      <c r="BI153" s="109">
        <f t="shared" si="23"/>
        <v>0</v>
      </c>
      <c r="BJ153" s="18" t="s">
        <v>148</v>
      </c>
      <c r="BK153" s="109">
        <f t="shared" si="24"/>
        <v>0</v>
      </c>
      <c r="BL153" s="18" t="s">
        <v>437</v>
      </c>
      <c r="BM153" s="18" t="s">
        <v>522</v>
      </c>
    </row>
    <row r="154" spans="2:65" s="1" customFormat="1" ht="16.5" customHeight="1">
      <c r="B154" s="34"/>
      <c r="C154" s="173" t="s">
        <v>349</v>
      </c>
      <c r="D154" s="173" t="s">
        <v>195</v>
      </c>
      <c r="E154" s="174" t="s">
        <v>523</v>
      </c>
      <c r="F154" s="254" t="s">
        <v>524</v>
      </c>
      <c r="G154" s="254"/>
      <c r="H154" s="254"/>
      <c r="I154" s="254"/>
      <c r="J154" s="175" t="s">
        <v>287</v>
      </c>
      <c r="K154" s="176">
        <v>250</v>
      </c>
      <c r="L154" s="251">
        <v>0</v>
      </c>
      <c r="M154" s="252"/>
      <c r="N154" s="244">
        <f t="shared" si="15"/>
        <v>0</v>
      </c>
      <c r="O154" s="243"/>
      <c r="P154" s="243"/>
      <c r="Q154" s="243"/>
      <c r="R154" s="36"/>
      <c r="T154" s="170" t="s">
        <v>21</v>
      </c>
      <c r="U154" s="43" t="s">
        <v>49</v>
      </c>
      <c r="V154" s="35"/>
      <c r="W154" s="171">
        <f t="shared" si="16"/>
        <v>0</v>
      </c>
      <c r="X154" s="171">
        <v>0</v>
      </c>
      <c r="Y154" s="171">
        <f t="shared" si="17"/>
        <v>0</v>
      </c>
      <c r="Z154" s="171">
        <v>0</v>
      </c>
      <c r="AA154" s="172">
        <f t="shared" si="18"/>
        <v>0</v>
      </c>
      <c r="AR154" s="18" t="s">
        <v>494</v>
      </c>
      <c r="AT154" s="18" t="s">
        <v>195</v>
      </c>
      <c r="AU154" s="18" t="s">
        <v>148</v>
      </c>
      <c r="AY154" s="18" t="s">
        <v>169</v>
      </c>
      <c r="BE154" s="109">
        <f t="shared" si="19"/>
        <v>0</v>
      </c>
      <c r="BF154" s="109">
        <f t="shared" si="20"/>
        <v>0</v>
      </c>
      <c r="BG154" s="109">
        <f t="shared" si="21"/>
        <v>0</v>
      </c>
      <c r="BH154" s="109">
        <f t="shared" si="22"/>
        <v>0</v>
      </c>
      <c r="BI154" s="109">
        <f t="shared" si="23"/>
        <v>0</v>
      </c>
      <c r="BJ154" s="18" t="s">
        <v>148</v>
      </c>
      <c r="BK154" s="109">
        <f t="shared" si="24"/>
        <v>0</v>
      </c>
      <c r="BL154" s="18" t="s">
        <v>437</v>
      </c>
      <c r="BM154" s="18" t="s">
        <v>525</v>
      </c>
    </row>
    <row r="155" spans="2:65" s="1" customFormat="1" ht="16.5" customHeight="1">
      <c r="B155" s="34"/>
      <c r="C155" s="173" t="s">
        <v>353</v>
      </c>
      <c r="D155" s="173" t="s">
        <v>195</v>
      </c>
      <c r="E155" s="174" t="s">
        <v>526</v>
      </c>
      <c r="F155" s="254" t="s">
        <v>527</v>
      </c>
      <c r="G155" s="254"/>
      <c r="H155" s="254"/>
      <c r="I155" s="254"/>
      <c r="J155" s="175" t="s">
        <v>287</v>
      </c>
      <c r="K155" s="176">
        <v>10</v>
      </c>
      <c r="L155" s="251">
        <v>0</v>
      </c>
      <c r="M155" s="252"/>
      <c r="N155" s="244">
        <f t="shared" si="15"/>
        <v>0</v>
      </c>
      <c r="O155" s="243"/>
      <c r="P155" s="243"/>
      <c r="Q155" s="243"/>
      <c r="R155" s="36"/>
      <c r="T155" s="170" t="s">
        <v>21</v>
      </c>
      <c r="U155" s="43" t="s">
        <v>49</v>
      </c>
      <c r="V155" s="35"/>
      <c r="W155" s="171">
        <f t="shared" si="16"/>
        <v>0</v>
      </c>
      <c r="X155" s="171">
        <v>0</v>
      </c>
      <c r="Y155" s="171">
        <f t="shared" si="17"/>
        <v>0</v>
      </c>
      <c r="Z155" s="171">
        <v>0</v>
      </c>
      <c r="AA155" s="172">
        <f t="shared" si="18"/>
        <v>0</v>
      </c>
      <c r="AR155" s="18" t="s">
        <v>494</v>
      </c>
      <c r="AT155" s="18" t="s">
        <v>195</v>
      </c>
      <c r="AU155" s="18" t="s">
        <v>148</v>
      </c>
      <c r="AY155" s="18" t="s">
        <v>169</v>
      </c>
      <c r="BE155" s="109">
        <f t="shared" si="19"/>
        <v>0</v>
      </c>
      <c r="BF155" s="109">
        <f t="shared" si="20"/>
        <v>0</v>
      </c>
      <c r="BG155" s="109">
        <f t="shared" si="21"/>
        <v>0</v>
      </c>
      <c r="BH155" s="109">
        <f t="shared" si="22"/>
        <v>0</v>
      </c>
      <c r="BI155" s="109">
        <f t="shared" si="23"/>
        <v>0</v>
      </c>
      <c r="BJ155" s="18" t="s">
        <v>148</v>
      </c>
      <c r="BK155" s="109">
        <f t="shared" si="24"/>
        <v>0</v>
      </c>
      <c r="BL155" s="18" t="s">
        <v>437</v>
      </c>
      <c r="BM155" s="18" t="s">
        <v>528</v>
      </c>
    </row>
    <row r="156" spans="2:65" s="1" customFormat="1" ht="16.5" customHeight="1">
      <c r="B156" s="34"/>
      <c r="C156" s="173" t="s">
        <v>358</v>
      </c>
      <c r="D156" s="173" t="s">
        <v>195</v>
      </c>
      <c r="E156" s="174" t="s">
        <v>529</v>
      </c>
      <c r="F156" s="254" t="s">
        <v>530</v>
      </c>
      <c r="G156" s="254"/>
      <c r="H156" s="254"/>
      <c r="I156" s="254"/>
      <c r="J156" s="175" t="s">
        <v>287</v>
      </c>
      <c r="K156" s="176">
        <v>5</v>
      </c>
      <c r="L156" s="251">
        <v>0</v>
      </c>
      <c r="M156" s="252"/>
      <c r="N156" s="244">
        <f t="shared" si="15"/>
        <v>0</v>
      </c>
      <c r="O156" s="243"/>
      <c r="P156" s="243"/>
      <c r="Q156" s="243"/>
      <c r="R156" s="36"/>
      <c r="T156" s="170" t="s">
        <v>21</v>
      </c>
      <c r="U156" s="43" t="s">
        <v>49</v>
      </c>
      <c r="V156" s="35"/>
      <c r="W156" s="171">
        <f t="shared" si="16"/>
        <v>0</v>
      </c>
      <c r="X156" s="171">
        <v>0</v>
      </c>
      <c r="Y156" s="171">
        <f t="shared" si="17"/>
        <v>0</v>
      </c>
      <c r="Z156" s="171">
        <v>0</v>
      </c>
      <c r="AA156" s="172">
        <f t="shared" si="18"/>
        <v>0</v>
      </c>
      <c r="AR156" s="18" t="s">
        <v>494</v>
      </c>
      <c r="AT156" s="18" t="s">
        <v>195</v>
      </c>
      <c r="AU156" s="18" t="s">
        <v>148</v>
      </c>
      <c r="AY156" s="18" t="s">
        <v>169</v>
      </c>
      <c r="BE156" s="109">
        <f t="shared" si="19"/>
        <v>0</v>
      </c>
      <c r="BF156" s="109">
        <f t="shared" si="20"/>
        <v>0</v>
      </c>
      <c r="BG156" s="109">
        <f t="shared" si="21"/>
        <v>0</v>
      </c>
      <c r="BH156" s="109">
        <f t="shared" si="22"/>
        <v>0</v>
      </c>
      <c r="BI156" s="109">
        <f t="shared" si="23"/>
        <v>0</v>
      </c>
      <c r="BJ156" s="18" t="s">
        <v>148</v>
      </c>
      <c r="BK156" s="109">
        <f t="shared" si="24"/>
        <v>0</v>
      </c>
      <c r="BL156" s="18" t="s">
        <v>437</v>
      </c>
      <c r="BM156" s="18" t="s">
        <v>531</v>
      </c>
    </row>
    <row r="157" spans="2:65" s="1" customFormat="1" ht="16.5" customHeight="1">
      <c r="B157" s="34"/>
      <c r="C157" s="173" t="s">
        <v>248</v>
      </c>
      <c r="D157" s="173" t="s">
        <v>195</v>
      </c>
      <c r="E157" s="174" t="s">
        <v>532</v>
      </c>
      <c r="F157" s="254" t="s">
        <v>533</v>
      </c>
      <c r="G157" s="254"/>
      <c r="H157" s="254"/>
      <c r="I157" s="254"/>
      <c r="J157" s="175" t="s">
        <v>356</v>
      </c>
      <c r="K157" s="176">
        <v>1</v>
      </c>
      <c r="L157" s="251">
        <v>0</v>
      </c>
      <c r="M157" s="252"/>
      <c r="N157" s="244">
        <f t="shared" si="15"/>
        <v>0</v>
      </c>
      <c r="O157" s="243"/>
      <c r="P157" s="243"/>
      <c r="Q157" s="243"/>
      <c r="R157" s="36"/>
      <c r="T157" s="170" t="s">
        <v>21</v>
      </c>
      <c r="U157" s="43" t="s">
        <v>49</v>
      </c>
      <c r="V157" s="35"/>
      <c r="W157" s="171">
        <f t="shared" si="16"/>
        <v>0</v>
      </c>
      <c r="X157" s="171">
        <v>0</v>
      </c>
      <c r="Y157" s="171">
        <f t="shared" si="17"/>
        <v>0</v>
      </c>
      <c r="Z157" s="171">
        <v>0</v>
      </c>
      <c r="AA157" s="172">
        <f t="shared" si="18"/>
        <v>0</v>
      </c>
      <c r="AR157" s="18" t="s">
        <v>494</v>
      </c>
      <c r="AT157" s="18" t="s">
        <v>195</v>
      </c>
      <c r="AU157" s="18" t="s">
        <v>148</v>
      </c>
      <c r="AY157" s="18" t="s">
        <v>169</v>
      </c>
      <c r="BE157" s="109">
        <f t="shared" si="19"/>
        <v>0</v>
      </c>
      <c r="BF157" s="109">
        <f t="shared" si="20"/>
        <v>0</v>
      </c>
      <c r="BG157" s="109">
        <f t="shared" si="21"/>
        <v>0</v>
      </c>
      <c r="BH157" s="109">
        <f t="shared" si="22"/>
        <v>0</v>
      </c>
      <c r="BI157" s="109">
        <f t="shared" si="23"/>
        <v>0</v>
      </c>
      <c r="BJ157" s="18" t="s">
        <v>148</v>
      </c>
      <c r="BK157" s="109">
        <f t="shared" si="24"/>
        <v>0</v>
      </c>
      <c r="BL157" s="18" t="s">
        <v>437</v>
      </c>
      <c r="BM157" s="18" t="s">
        <v>534</v>
      </c>
    </row>
    <row r="158" spans="2:65" s="9" customFormat="1" ht="29.85" customHeight="1">
      <c r="B158" s="155"/>
      <c r="C158" s="156"/>
      <c r="D158" s="165" t="s">
        <v>432</v>
      </c>
      <c r="E158" s="165"/>
      <c r="F158" s="165"/>
      <c r="G158" s="165"/>
      <c r="H158" s="165"/>
      <c r="I158" s="165"/>
      <c r="J158" s="165"/>
      <c r="K158" s="165"/>
      <c r="L158" s="165"/>
      <c r="M158" s="165"/>
      <c r="N158" s="241">
        <f>BK158</f>
        <v>0</v>
      </c>
      <c r="O158" s="242"/>
      <c r="P158" s="242"/>
      <c r="Q158" s="242"/>
      <c r="R158" s="158"/>
      <c r="T158" s="159"/>
      <c r="U158" s="156"/>
      <c r="V158" s="156"/>
      <c r="W158" s="160">
        <f>SUM(W159:W170)</f>
        <v>0</v>
      </c>
      <c r="X158" s="156"/>
      <c r="Y158" s="160">
        <f>SUM(Y159:Y170)</f>
        <v>26.2</v>
      </c>
      <c r="Z158" s="156"/>
      <c r="AA158" s="161">
        <f>SUM(AA159:AA170)</f>
        <v>0</v>
      </c>
      <c r="AR158" s="162" t="s">
        <v>179</v>
      </c>
      <c r="AT158" s="163" t="s">
        <v>81</v>
      </c>
      <c r="AU158" s="163" t="s">
        <v>90</v>
      </c>
      <c r="AY158" s="162" t="s">
        <v>169</v>
      </c>
      <c r="BK158" s="164">
        <f>SUM(BK159:BK170)</f>
        <v>0</v>
      </c>
    </row>
    <row r="159" spans="2:65" s="1" customFormat="1" ht="16.5" customHeight="1">
      <c r="B159" s="34"/>
      <c r="C159" s="173" t="s">
        <v>365</v>
      </c>
      <c r="D159" s="173" t="s">
        <v>195</v>
      </c>
      <c r="E159" s="174" t="s">
        <v>535</v>
      </c>
      <c r="F159" s="254" t="s">
        <v>536</v>
      </c>
      <c r="G159" s="254"/>
      <c r="H159" s="254"/>
      <c r="I159" s="254"/>
      <c r="J159" s="175" t="s">
        <v>356</v>
      </c>
      <c r="K159" s="176">
        <v>1</v>
      </c>
      <c r="L159" s="251">
        <v>0</v>
      </c>
      <c r="M159" s="252"/>
      <c r="N159" s="244">
        <f t="shared" ref="N159:N170" si="25">ROUND(L159*K159,2)</f>
        <v>0</v>
      </c>
      <c r="O159" s="243"/>
      <c r="P159" s="243"/>
      <c r="Q159" s="243"/>
      <c r="R159" s="36"/>
      <c r="T159" s="170" t="s">
        <v>21</v>
      </c>
      <c r="U159" s="43" t="s">
        <v>49</v>
      </c>
      <c r="V159" s="35"/>
      <c r="W159" s="171">
        <f t="shared" ref="W159:W170" si="26">V159*K159</f>
        <v>0</v>
      </c>
      <c r="X159" s="171">
        <v>0</v>
      </c>
      <c r="Y159" s="171">
        <f t="shared" ref="Y159:Y170" si="27">X159*K159</f>
        <v>0</v>
      </c>
      <c r="Z159" s="171">
        <v>0</v>
      </c>
      <c r="AA159" s="172">
        <f t="shared" ref="AA159:AA170" si="28">Z159*K159</f>
        <v>0</v>
      </c>
      <c r="AR159" s="18" t="s">
        <v>494</v>
      </c>
      <c r="AT159" s="18" t="s">
        <v>195</v>
      </c>
      <c r="AU159" s="18" t="s">
        <v>148</v>
      </c>
      <c r="AY159" s="18" t="s">
        <v>169</v>
      </c>
      <c r="BE159" s="109">
        <f t="shared" ref="BE159:BE170" si="29">IF(U159="základná",N159,0)</f>
        <v>0</v>
      </c>
      <c r="BF159" s="109">
        <f t="shared" ref="BF159:BF170" si="30">IF(U159="znížená",N159,0)</f>
        <v>0</v>
      </c>
      <c r="BG159" s="109">
        <f t="shared" ref="BG159:BG170" si="31">IF(U159="zákl. prenesená",N159,0)</f>
        <v>0</v>
      </c>
      <c r="BH159" s="109">
        <f t="shared" ref="BH159:BH170" si="32">IF(U159="zníž. prenesená",N159,0)</f>
        <v>0</v>
      </c>
      <c r="BI159" s="109">
        <f t="shared" ref="BI159:BI170" si="33">IF(U159="nulová",N159,0)</f>
        <v>0</v>
      </c>
      <c r="BJ159" s="18" t="s">
        <v>148</v>
      </c>
      <c r="BK159" s="109">
        <f t="shared" ref="BK159:BK170" si="34">ROUND(L159*K159,2)</f>
        <v>0</v>
      </c>
      <c r="BL159" s="18" t="s">
        <v>437</v>
      </c>
      <c r="BM159" s="18" t="s">
        <v>537</v>
      </c>
    </row>
    <row r="160" spans="2:65" s="1" customFormat="1" ht="25.5" customHeight="1">
      <c r="B160" s="34"/>
      <c r="C160" s="173" t="s">
        <v>369</v>
      </c>
      <c r="D160" s="173" t="s">
        <v>195</v>
      </c>
      <c r="E160" s="174" t="s">
        <v>538</v>
      </c>
      <c r="F160" s="254" t="s">
        <v>539</v>
      </c>
      <c r="G160" s="254"/>
      <c r="H160" s="254"/>
      <c r="I160" s="254"/>
      <c r="J160" s="175" t="s">
        <v>356</v>
      </c>
      <c r="K160" s="176">
        <v>3</v>
      </c>
      <c r="L160" s="251">
        <v>0</v>
      </c>
      <c r="M160" s="252"/>
      <c r="N160" s="244">
        <f t="shared" si="25"/>
        <v>0</v>
      </c>
      <c r="O160" s="243"/>
      <c r="P160" s="243"/>
      <c r="Q160" s="243"/>
      <c r="R160" s="36"/>
      <c r="T160" s="170" t="s">
        <v>21</v>
      </c>
      <c r="U160" s="43" t="s">
        <v>49</v>
      </c>
      <c r="V160" s="35"/>
      <c r="W160" s="171">
        <f t="shared" si="26"/>
        <v>0</v>
      </c>
      <c r="X160" s="171">
        <v>0</v>
      </c>
      <c r="Y160" s="171">
        <f t="shared" si="27"/>
        <v>0</v>
      </c>
      <c r="Z160" s="171">
        <v>0</v>
      </c>
      <c r="AA160" s="172">
        <f t="shared" si="28"/>
        <v>0</v>
      </c>
      <c r="AR160" s="18" t="s">
        <v>494</v>
      </c>
      <c r="AT160" s="18" t="s">
        <v>195</v>
      </c>
      <c r="AU160" s="18" t="s">
        <v>148</v>
      </c>
      <c r="AY160" s="18" t="s">
        <v>169</v>
      </c>
      <c r="BE160" s="109">
        <f t="shared" si="29"/>
        <v>0</v>
      </c>
      <c r="BF160" s="109">
        <f t="shared" si="30"/>
        <v>0</v>
      </c>
      <c r="BG160" s="109">
        <f t="shared" si="31"/>
        <v>0</v>
      </c>
      <c r="BH160" s="109">
        <f t="shared" si="32"/>
        <v>0</v>
      </c>
      <c r="BI160" s="109">
        <f t="shared" si="33"/>
        <v>0</v>
      </c>
      <c r="BJ160" s="18" t="s">
        <v>148</v>
      </c>
      <c r="BK160" s="109">
        <f t="shared" si="34"/>
        <v>0</v>
      </c>
      <c r="BL160" s="18" t="s">
        <v>437</v>
      </c>
      <c r="BM160" s="18" t="s">
        <v>540</v>
      </c>
    </row>
    <row r="161" spans="2:65" s="1" customFormat="1" ht="16.5" customHeight="1">
      <c r="B161" s="34"/>
      <c r="C161" s="173" t="s">
        <v>373</v>
      </c>
      <c r="D161" s="173" t="s">
        <v>195</v>
      </c>
      <c r="E161" s="174" t="s">
        <v>541</v>
      </c>
      <c r="F161" s="254" t="s">
        <v>542</v>
      </c>
      <c r="G161" s="254"/>
      <c r="H161" s="254"/>
      <c r="I161" s="254"/>
      <c r="J161" s="175" t="s">
        <v>356</v>
      </c>
      <c r="K161" s="176">
        <v>1</v>
      </c>
      <c r="L161" s="251">
        <v>0</v>
      </c>
      <c r="M161" s="252"/>
      <c r="N161" s="244">
        <f t="shared" si="25"/>
        <v>0</v>
      </c>
      <c r="O161" s="243"/>
      <c r="P161" s="243"/>
      <c r="Q161" s="243"/>
      <c r="R161" s="36"/>
      <c r="T161" s="170" t="s">
        <v>21</v>
      </c>
      <c r="U161" s="43" t="s">
        <v>49</v>
      </c>
      <c r="V161" s="35"/>
      <c r="W161" s="171">
        <f t="shared" si="26"/>
        <v>0</v>
      </c>
      <c r="X161" s="171">
        <v>0</v>
      </c>
      <c r="Y161" s="171">
        <f t="shared" si="27"/>
        <v>0</v>
      </c>
      <c r="Z161" s="171">
        <v>0</v>
      </c>
      <c r="AA161" s="172">
        <f t="shared" si="28"/>
        <v>0</v>
      </c>
      <c r="AR161" s="18" t="s">
        <v>494</v>
      </c>
      <c r="AT161" s="18" t="s">
        <v>195</v>
      </c>
      <c r="AU161" s="18" t="s">
        <v>148</v>
      </c>
      <c r="AY161" s="18" t="s">
        <v>169</v>
      </c>
      <c r="BE161" s="109">
        <f t="shared" si="29"/>
        <v>0</v>
      </c>
      <c r="BF161" s="109">
        <f t="shared" si="30"/>
        <v>0</v>
      </c>
      <c r="BG161" s="109">
        <f t="shared" si="31"/>
        <v>0</v>
      </c>
      <c r="BH161" s="109">
        <f t="shared" si="32"/>
        <v>0</v>
      </c>
      <c r="BI161" s="109">
        <f t="shared" si="33"/>
        <v>0</v>
      </c>
      <c r="BJ161" s="18" t="s">
        <v>148</v>
      </c>
      <c r="BK161" s="109">
        <f t="shared" si="34"/>
        <v>0</v>
      </c>
      <c r="BL161" s="18" t="s">
        <v>437</v>
      </c>
      <c r="BM161" s="18" t="s">
        <v>543</v>
      </c>
    </row>
    <row r="162" spans="2:65" s="1" customFormat="1" ht="16.5" customHeight="1">
      <c r="B162" s="34"/>
      <c r="C162" s="173" t="s">
        <v>377</v>
      </c>
      <c r="D162" s="173" t="s">
        <v>195</v>
      </c>
      <c r="E162" s="174" t="s">
        <v>544</v>
      </c>
      <c r="F162" s="254" t="s">
        <v>545</v>
      </c>
      <c r="G162" s="254"/>
      <c r="H162" s="254"/>
      <c r="I162" s="254"/>
      <c r="J162" s="175" t="s">
        <v>356</v>
      </c>
      <c r="K162" s="176">
        <v>1</v>
      </c>
      <c r="L162" s="251">
        <v>0</v>
      </c>
      <c r="M162" s="252"/>
      <c r="N162" s="244">
        <f t="shared" si="25"/>
        <v>0</v>
      </c>
      <c r="O162" s="243"/>
      <c r="P162" s="243"/>
      <c r="Q162" s="243"/>
      <c r="R162" s="36"/>
      <c r="T162" s="170" t="s">
        <v>21</v>
      </c>
      <c r="U162" s="43" t="s">
        <v>49</v>
      </c>
      <c r="V162" s="35"/>
      <c r="W162" s="171">
        <f t="shared" si="26"/>
        <v>0</v>
      </c>
      <c r="X162" s="171">
        <v>0</v>
      </c>
      <c r="Y162" s="171">
        <f t="shared" si="27"/>
        <v>0</v>
      </c>
      <c r="Z162" s="171">
        <v>0</v>
      </c>
      <c r="AA162" s="172">
        <f t="shared" si="28"/>
        <v>0</v>
      </c>
      <c r="AR162" s="18" t="s">
        <v>494</v>
      </c>
      <c r="AT162" s="18" t="s">
        <v>195</v>
      </c>
      <c r="AU162" s="18" t="s">
        <v>148</v>
      </c>
      <c r="AY162" s="18" t="s">
        <v>169</v>
      </c>
      <c r="BE162" s="109">
        <f t="shared" si="29"/>
        <v>0</v>
      </c>
      <c r="BF162" s="109">
        <f t="shared" si="30"/>
        <v>0</v>
      </c>
      <c r="BG162" s="109">
        <f t="shared" si="31"/>
        <v>0</v>
      </c>
      <c r="BH162" s="109">
        <f t="shared" si="32"/>
        <v>0</v>
      </c>
      <c r="BI162" s="109">
        <f t="shared" si="33"/>
        <v>0</v>
      </c>
      <c r="BJ162" s="18" t="s">
        <v>148</v>
      </c>
      <c r="BK162" s="109">
        <f t="shared" si="34"/>
        <v>0</v>
      </c>
      <c r="BL162" s="18" t="s">
        <v>437</v>
      </c>
      <c r="BM162" s="18" t="s">
        <v>546</v>
      </c>
    </row>
    <row r="163" spans="2:65" s="1" customFormat="1" ht="16.5" customHeight="1">
      <c r="B163" s="34"/>
      <c r="C163" s="173" t="s">
        <v>381</v>
      </c>
      <c r="D163" s="173" t="s">
        <v>195</v>
      </c>
      <c r="E163" s="174" t="s">
        <v>547</v>
      </c>
      <c r="F163" s="254" t="s">
        <v>548</v>
      </c>
      <c r="G163" s="254"/>
      <c r="H163" s="254"/>
      <c r="I163" s="254"/>
      <c r="J163" s="175" t="s">
        <v>356</v>
      </c>
      <c r="K163" s="176">
        <v>3</v>
      </c>
      <c r="L163" s="251">
        <v>0</v>
      </c>
      <c r="M163" s="252"/>
      <c r="N163" s="244">
        <f t="shared" si="25"/>
        <v>0</v>
      </c>
      <c r="O163" s="243"/>
      <c r="P163" s="243"/>
      <c r="Q163" s="243"/>
      <c r="R163" s="36"/>
      <c r="T163" s="170" t="s">
        <v>21</v>
      </c>
      <c r="U163" s="43" t="s">
        <v>49</v>
      </c>
      <c r="V163" s="35"/>
      <c r="W163" s="171">
        <f t="shared" si="26"/>
        <v>0</v>
      </c>
      <c r="X163" s="171">
        <v>0</v>
      </c>
      <c r="Y163" s="171">
        <f t="shared" si="27"/>
        <v>0</v>
      </c>
      <c r="Z163" s="171">
        <v>0</v>
      </c>
      <c r="AA163" s="172">
        <f t="shared" si="28"/>
        <v>0</v>
      </c>
      <c r="AR163" s="18" t="s">
        <v>494</v>
      </c>
      <c r="AT163" s="18" t="s">
        <v>195</v>
      </c>
      <c r="AU163" s="18" t="s">
        <v>148</v>
      </c>
      <c r="AY163" s="18" t="s">
        <v>169</v>
      </c>
      <c r="BE163" s="109">
        <f t="shared" si="29"/>
        <v>0</v>
      </c>
      <c r="BF163" s="109">
        <f t="shared" si="30"/>
        <v>0</v>
      </c>
      <c r="BG163" s="109">
        <f t="shared" si="31"/>
        <v>0</v>
      </c>
      <c r="BH163" s="109">
        <f t="shared" si="32"/>
        <v>0</v>
      </c>
      <c r="BI163" s="109">
        <f t="shared" si="33"/>
        <v>0</v>
      </c>
      <c r="BJ163" s="18" t="s">
        <v>148</v>
      </c>
      <c r="BK163" s="109">
        <f t="shared" si="34"/>
        <v>0</v>
      </c>
      <c r="BL163" s="18" t="s">
        <v>437</v>
      </c>
      <c r="BM163" s="18" t="s">
        <v>549</v>
      </c>
    </row>
    <row r="164" spans="2:65" s="1" customFormat="1" ht="16.5" customHeight="1">
      <c r="B164" s="34"/>
      <c r="C164" s="173" t="s">
        <v>383</v>
      </c>
      <c r="D164" s="173" t="s">
        <v>195</v>
      </c>
      <c r="E164" s="174" t="s">
        <v>550</v>
      </c>
      <c r="F164" s="254" t="s">
        <v>551</v>
      </c>
      <c r="G164" s="254"/>
      <c r="H164" s="254"/>
      <c r="I164" s="254"/>
      <c r="J164" s="175" t="s">
        <v>356</v>
      </c>
      <c r="K164" s="176">
        <v>3</v>
      </c>
      <c r="L164" s="251">
        <v>0</v>
      </c>
      <c r="M164" s="252"/>
      <c r="N164" s="244">
        <f t="shared" si="25"/>
        <v>0</v>
      </c>
      <c r="O164" s="243"/>
      <c r="P164" s="243"/>
      <c r="Q164" s="243"/>
      <c r="R164" s="36"/>
      <c r="T164" s="170" t="s">
        <v>21</v>
      </c>
      <c r="U164" s="43" t="s">
        <v>49</v>
      </c>
      <c r="V164" s="35"/>
      <c r="W164" s="171">
        <f t="shared" si="26"/>
        <v>0</v>
      </c>
      <c r="X164" s="171">
        <v>0</v>
      </c>
      <c r="Y164" s="171">
        <f t="shared" si="27"/>
        <v>0</v>
      </c>
      <c r="Z164" s="171">
        <v>0</v>
      </c>
      <c r="AA164" s="172">
        <f t="shared" si="28"/>
        <v>0</v>
      </c>
      <c r="AR164" s="18" t="s">
        <v>494</v>
      </c>
      <c r="AT164" s="18" t="s">
        <v>195</v>
      </c>
      <c r="AU164" s="18" t="s">
        <v>148</v>
      </c>
      <c r="AY164" s="18" t="s">
        <v>169</v>
      </c>
      <c r="BE164" s="109">
        <f t="shared" si="29"/>
        <v>0</v>
      </c>
      <c r="BF164" s="109">
        <f t="shared" si="30"/>
        <v>0</v>
      </c>
      <c r="BG164" s="109">
        <f t="shared" si="31"/>
        <v>0</v>
      </c>
      <c r="BH164" s="109">
        <f t="shared" si="32"/>
        <v>0</v>
      </c>
      <c r="BI164" s="109">
        <f t="shared" si="33"/>
        <v>0</v>
      </c>
      <c r="BJ164" s="18" t="s">
        <v>148</v>
      </c>
      <c r="BK164" s="109">
        <f t="shared" si="34"/>
        <v>0</v>
      </c>
      <c r="BL164" s="18" t="s">
        <v>437</v>
      </c>
      <c r="BM164" s="18" t="s">
        <v>552</v>
      </c>
    </row>
    <row r="165" spans="2:65" s="1" customFormat="1" ht="16.5" customHeight="1">
      <c r="B165" s="34"/>
      <c r="C165" s="173" t="s">
        <v>385</v>
      </c>
      <c r="D165" s="173" t="s">
        <v>195</v>
      </c>
      <c r="E165" s="174" t="s">
        <v>553</v>
      </c>
      <c r="F165" s="254" t="s">
        <v>554</v>
      </c>
      <c r="G165" s="254"/>
      <c r="H165" s="254"/>
      <c r="I165" s="254"/>
      <c r="J165" s="175" t="s">
        <v>356</v>
      </c>
      <c r="K165" s="176">
        <v>1</v>
      </c>
      <c r="L165" s="251">
        <v>0</v>
      </c>
      <c r="M165" s="252"/>
      <c r="N165" s="244">
        <f t="shared" si="25"/>
        <v>0</v>
      </c>
      <c r="O165" s="243"/>
      <c r="P165" s="243"/>
      <c r="Q165" s="243"/>
      <c r="R165" s="36"/>
      <c r="T165" s="170" t="s">
        <v>21</v>
      </c>
      <c r="U165" s="43" t="s">
        <v>49</v>
      </c>
      <c r="V165" s="35"/>
      <c r="W165" s="171">
        <f t="shared" si="26"/>
        <v>0</v>
      </c>
      <c r="X165" s="171">
        <v>0</v>
      </c>
      <c r="Y165" s="171">
        <f t="shared" si="27"/>
        <v>0</v>
      </c>
      <c r="Z165" s="171">
        <v>0</v>
      </c>
      <c r="AA165" s="172">
        <f t="shared" si="28"/>
        <v>0</v>
      </c>
      <c r="AR165" s="18" t="s">
        <v>494</v>
      </c>
      <c r="AT165" s="18" t="s">
        <v>195</v>
      </c>
      <c r="AU165" s="18" t="s">
        <v>148</v>
      </c>
      <c r="AY165" s="18" t="s">
        <v>169</v>
      </c>
      <c r="BE165" s="109">
        <f t="shared" si="29"/>
        <v>0</v>
      </c>
      <c r="BF165" s="109">
        <f t="shared" si="30"/>
        <v>0</v>
      </c>
      <c r="BG165" s="109">
        <f t="shared" si="31"/>
        <v>0</v>
      </c>
      <c r="BH165" s="109">
        <f t="shared" si="32"/>
        <v>0</v>
      </c>
      <c r="BI165" s="109">
        <f t="shared" si="33"/>
        <v>0</v>
      </c>
      <c r="BJ165" s="18" t="s">
        <v>148</v>
      </c>
      <c r="BK165" s="109">
        <f t="shared" si="34"/>
        <v>0</v>
      </c>
      <c r="BL165" s="18" t="s">
        <v>437</v>
      </c>
      <c r="BM165" s="18" t="s">
        <v>555</v>
      </c>
    </row>
    <row r="166" spans="2:65" s="1" customFormat="1" ht="16.5" customHeight="1">
      <c r="B166" s="34"/>
      <c r="C166" s="173" t="s">
        <v>388</v>
      </c>
      <c r="D166" s="173" t="s">
        <v>195</v>
      </c>
      <c r="E166" s="174" t="s">
        <v>556</v>
      </c>
      <c r="F166" s="254" t="s">
        <v>557</v>
      </c>
      <c r="G166" s="254"/>
      <c r="H166" s="254"/>
      <c r="I166" s="254"/>
      <c r="J166" s="175" t="s">
        <v>356</v>
      </c>
      <c r="K166" s="176">
        <v>1</v>
      </c>
      <c r="L166" s="251">
        <v>0</v>
      </c>
      <c r="M166" s="252"/>
      <c r="N166" s="244">
        <f t="shared" si="25"/>
        <v>0</v>
      </c>
      <c r="O166" s="243"/>
      <c r="P166" s="243"/>
      <c r="Q166" s="243"/>
      <c r="R166" s="36"/>
      <c r="T166" s="170" t="s">
        <v>21</v>
      </c>
      <c r="U166" s="43" t="s">
        <v>49</v>
      </c>
      <c r="V166" s="35"/>
      <c r="W166" s="171">
        <f t="shared" si="26"/>
        <v>0</v>
      </c>
      <c r="X166" s="171">
        <v>0</v>
      </c>
      <c r="Y166" s="171">
        <f t="shared" si="27"/>
        <v>0</v>
      </c>
      <c r="Z166" s="171">
        <v>0</v>
      </c>
      <c r="AA166" s="172">
        <f t="shared" si="28"/>
        <v>0</v>
      </c>
      <c r="AR166" s="18" t="s">
        <v>494</v>
      </c>
      <c r="AT166" s="18" t="s">
        <v>195</v>
      </c>
      <c r="AU166" s="18" t="s">
        <v>148</v>
      </c>
      <c r="AY166" s="18" t="s">
        <v>169</v>
      </c>
      <c r="BE166" s="109">
        <f t="shared" si="29"/>
        <v>0</v>
      </c>
      <c r="BF166" s="109">
        <f t="shared" si="30"/>
        <v>0</v>
      </c>
      <c r="BG166" s="109">
        <f t="shared" si="31"/>
        <v>0</v>
      </c>
      <c r="BH166" s="109">
        <f t="shared" si="32"/>
        <v>0</v>
      </c>
      <c r="BI166" s="109">
        <f t="shared" si="33"/>
        <v>0</v>
      </c>
      <c r="BJ166" s="18" t="s">
        <v>148</v>
      </c>
      <c r="BK166" s="109">
        <f t="shared" si="34"/>
        <v>0</v>
      </c>
      <c r="BL166" s="18" t="s">
        <v>437</v>
      </c>
      <c r="BM166" s="18" t="s">
        <v>558</v>
      </c>
    </row>
    <row r="167" spans="2:65" s="1" customFormat="1" ht="16.5" customHeight="1">
      <c r="B167" s="34"/>
      <c r="C167" s="173" t="s">
        <v>559</v>
      </c>
      <c r="D167" s="173" t="s">
        <v>195</v>
      </c>
      <c r="E167" s="174" t="s">
        <v>560</v>
      </c>
      <c r="F167" s="254" t="s">
        <v>561</v>
      </c>
      <c r="G167" s="254"/>
      <c r="H167" s="254"/>
      <c r="I167" s="254"/>
      <c r="J167" s="175" t="s">
        <v>356</v>
      </c>
      <c r="K167" s="176">
        <v>1</v>
      </c>
      <c r="L167" s="251">
        <v>0</v>
      </c>
      <c r="M167" s="252"/>
      <c r="N167" s="244">
        <f t="shared" si="25"/>
        <v>0</v>
      </c>
      <c r="O167" s="243"/>
      <c r="P167" s="243"/>
      <c r="Q167" s="243"/>
      <c r="R167" s="36"/>
      <c r="T167" s="170" t="s">
        <v>21</v>
      </c>
      <c r="U167" s="43" t="s">
        <v>49</v>
      </c>
      <c r="V167" s="35"/>
      <c r="W167" s="171">
        <f t="shared" si="26"/>
        <v>0</v>
      </c>
      <c r="X167" s="171">
        <v>0</v>
      </c>
      <c r="Y167" s="171">
        <f t="shared" si="27"/>
        <v>0</v>
      </c>
      <c r="Z167" s="171">
        <v>0</v>
      </c>
      <c r="AA167" s="172">
        <f t="shared" si="28"/>
        <v>0</v>
      </c>
      <c r="AR167" s="18" t="s">
        <v>494</v>
      </c>
      <c r="AT167" s="18" t="s">
        <v>195</v>
      </c>
      <c r="AU167" s="18" t="s">
        <v>148</v>
      </c>
      <c r="AY167" s="18" t="s">
        <v>169</v>
      </c>
      <c r="BE167" s="109">
        <f t="shared" si="29"/>
        <v>0</v>
      </c>
      <c r="BF167" s="109">
        <f t="shared" si="30"/>
        <v>0</v>
      </c>
      <c r="BG167" s="109">
        <f t="shared" si="31"/>
        <v>0</v>
      </c>
      <c r="BH167" s="109">
        <f t="shared" si="32"/>
        <v>0</v>
      </c>
      <c r="BI167" s="109">
        <f t="shared" si="33"/>
        <v>0</v>
      </c>
      <c r="BJ167" s="18" t="s">
        <v>148</v>
      </c>
      <c r="BK167" s="109">
        <f t="shared" si="34"/>
        <v>0</v>
      </c>
      <c r="BL167" s="18" t="s">
        <v>437</v>
      </c>
      <c r="BM167" s="18" t="s">
        <v>562</v>
      </c>
    </row>
    <row r="168" spans="2:65" s="1" customFormat="1" ht="16.5" customHeight="1">
      <c r="B168" s="34"/>
      <c r="C168" s="173" t="s">
        <v>563</v>
      </c>
      <c r="D168" s="173" t="s">
        <v>195</v>
      </c>
      <c r="E168" s="174" t="s">
        <v>564</v>
      </c>
      <c r="F168" s="254" t="s">
        <v>565</v>
      </c>
      <c r="G168" s="254"/>
      <c r="H168" s="254"/>
      <c r="I168" s="254"/>
      <c r="J168" s="175" t="s">
        <v>356</v>
      </c>
      <c r="K168" s="176">
        <v>1</v>
      </c>
      <c r="L168" s="251">
        <v>0</v>
      </c>
      <c r="M168" s="252"/>
      <c r="N168" s="244">
        <f t="shared" si="25"/>
        <v>0</v>
      </c>
      <c r="O168" s="243"/>
      <c r="P168" s="243"/>
      <c r="Q168" s="243"/>
      <c r="R168" s="36"/>
      <c r="T168" s="170" t="s">
        <v>21</v>
      </c>
      <c r="U168" s="43" t="s">
        <v>49</v>
      </c>
      <c r="V168" s="35"/>
      <c r="W168" s="171">
        <f t="shared" si="26"/>
        <v>0</v>
      </c>
      <c r="X168" s="171">
        <v>0</v>
      </c>
      <c r="Y168" s="171">
        <f t="shared" si="27"/>
        <v>0</v>
      </c>
      <c r="Z168" s="171">
        <v>0</v>
      </c>
      <c r="AA168" s="172">
        <f t="shared" si="28"/>
        <v>0</v>
      </c>
      <c r="AR168" s="18" t="s">
        <v>494</v>
      </c>
      <c r="AT168" s="18" t="s">
        <v>195</v>
      </c>
      <c r="AU168" s="18" t="s">
        <v>148</v>
      </c>
      <c r="AY168" s="18" t="s">
        <v>169</v>
      </c>
      <c r="BE168" s="109">
        <f t="shared" si="29"/>
        <v>0</v>
      </c>
      <c r="BF168" s="109">
        <f t="shared" si="30"/>
        <v>0</v>
      </c>
      <c r="BG168" s="109">
        <f t="shared" si="31"/>
        <v>0</v>
      </c>
      <c r="BH168" s="109">
        <f t="shared" si="32"/>
        <v>0</v>
      </c>
      <c r="BI168" s="109">
        <f t="shared" si="33"/>
        <v>0</v>
      </c>
      <c r="BJ168" s="18" t="s">
        <v>148</v>
      </c>
      <c r="BK168" s="109">
        <f t="shared" si="34"/>
        <v>0</v>
      </c>
      <c r="BL168" s="18" t="s">
        <v>437</v>
      </c>
      <c r="BM168" s="18" t="s">
        <v>566</v>
      </c>
    </row>
    <row r="169" spans="2:65" s="1" customFormat="1" ht="16.5" customHeight="1">
      <c r="B169" s="34"/>
      <c r="C169" s="166" t="s">
        <v>567</v>
      </c>
      <c r="D169" s="166" t="s">
        <v>170</v>
      </c>
      <c r="E169" s="167" t="s">
        <v>568</v>
      </c>
      <c r="F169" s="253" t="s">
        <v>569</v>
      </c>
      <c r="G169" s="253"/>
      <c r="H169" s="253"/>
      <c r="I169" s="253"/>
      <c r="J169" s="168" t="s">
        <v>487</v>
      </c>
      <c r="K169" s="169">
        <v>1</v>
      </c>
      <c r="L169" s="249">
        <v>0</v>
      </c>
      <c r="M169" s="250"/>
      <c r="N169" s="243">
        <f t="shared" si="25"/>
        <v>0</v>
      </c>
      <c r="O169" s="243"/>
      <c r="P169" s="243"/>
      <c r="Q169" s="243"/>
      <c r="R169" s="36"/>
      <c r="T169" s="170" t="s">
        <v>21</v>
      </c>
      <c r="U169" s="43" t="s">
        <v>49</v>
      </c>
      <c r="V169" s="35"/>
      <c r="W169" s="171">
        <f t="shared" si="26"/>
        <v>0</v>
      </c>
      <c r="X169" s="171">
        <v>13.1</v>
      </c>
      <c r="Y169" s="171">
        <f t="shared" si="27"/>
        <v>13.1</v>
      </c>
      <c r="Z169" s="171">
        <v>0</v>
      </c>
      <c r="AA169" s="172">
        <f t="shared" si="28"/>
        <v>0</v>
      </c>
      <c r="AR169" s="18" t="s">
        <v>437</v>
      </c>
      <c r="AT169" s="18" t="s">
        <v>170</v>
      </c>
      <c r="AU169" s="18" t="s">
        <v>148</v>
      </c>
      <c r="AY169" s="18" t="s">
        <v>169</v>
      </c>
      <c r="BE169" s="109">
        <f t="shared" si="29"/>
        <v>0</v>
      </c>
      <c r="BF169" s="109">
        <f t="shared" si="30"/>
        <v>0</v>
      </c>
      <c r="BG169" s="109">
        <f t="shared" si="31"/>
        <v>0</v>
      </c>
      <c r="BH169" s="109">
        <f t="shared" si="32"/>
        <v>0</v>
      </c>
      <c r="BI169" s="109">
        <f t="shared" si="33"/>
        <v>0</v>
      </c>
      <c r="BJ169" s="18" t="s">
        <v>148</v>
      </c>
      <c r="BK169" s="109">
        <f t="shared" si="34"/>
        <v>0</v>
      </c>
      <c r="BL169" s="18" t="s">
        <v>437</v>
      </c>
      <c r="BM169" s="18" t="s">
        <v>570</v>
      </c>
    </row>
    <row r="170" spans="2:65" s="1" customFormat="1" ht="16.5" customHeight="1">
      <c r="B170" s="34"/>
      <c r="C170" s="166" t="s">
        <v>571</v>
      </c>
      <c r="D170" s="166" t="s">
        <v>170</v>
      </c>
      <c r="E170" s="167" t="s">
        <v>572</v>
      </c>
      <c r="F170" s="253" t="s">
        <v>573</v>
      </c>
      <c r="G170" s="253"/>
      <c r="H170" s="253"/>
      <c r="I170" s="253"/>
      <c r="J170" s="168" t="s">
        <v>487</v>
      </c>
      <c r="K170" s="169">
        <v>1</v>
      </c>
      <c r="L170" s="249">
        <v>0</v>
      </c>
      <c r="M170" s="250"/>
      <c r="N170" s="243">
        <f t="shared" si="25"/>
        <v>0</v>
      </c>
      <c r="O170" s="243"/>
      <c r="P170" s="243"/>
      <c r="Q170" s="243"/>
      <c r="R170" s="36"/>
      <c r="T170" s="170" t="s">
        <v>21</v>
      </c>
      <c r="U170" s="43" t="s">
        <v>49</v>
      </c>
      <c r="V170" s="35"/>
      <c r="W170" s="171">
        <f t="shared" si="26"/>
        <v>0</v>
      </c>
      <c r="X170" s="171">
        <v>13.1</v>
      </c>
      <c r="Y170" s="171">
        <f t="shared" si="27"/>
        <v>13.1</v>
      </c>
      <c r="Z170" s="171">
        <v>0</v>
      </c>
      <c r="AA170" s="172">
        <f t="shared" si="28"/>
        <v>0</v>
      </c>
      <c r="AR170" s="18" t="s">
        <v>437</v>
      </c>
      <c r="AT170" s="18" t="s">
        <v>170</v>
      </c>
      <c r="AU170" s="18" t="s">
        <v>148</v>
      </c>
      <c r="AY170" s="18" t="s">
        <v>169</v>
      </c>
      <c r="BE170" s="109">
        <f t="shared" si="29"/>
        <v>0</v>
      </c>
      <c r="BF170" s="109">
        <f t="shared" si="30"/>
        <v>0</v>
      </c>
      <c r="BG170" s="109">
        <f t="shared" si="31"/>
        <v>0</v>
      </c>
      <c r="BH170" s="109">
        <f t="shared" si="32"/>
        <v>0</v>
      </c>
      <c r="BI170" s="109">
        <f t="shared" si="33"/>
        <v>0</v>
      </c>
      <c r="BJ170" s="18" t="s">
        <v>148</v>
      </c>
      <c r="BK170" s="109">
        <f t="shared" si="34"/>
        <v>0</v>
      </c>
      <c r="BL170" s="18" t="s">
        <v>437</v>
      </c>
      <c r="BM170" s="18" t="s">
        <v>574</v>
      </c>
    </row>
    <row r="171" spans="2:65" s="9" customFormat="1" ht="37.35" customHeight="1">
      <c r="B171" s="155"/>
      <c r="C171" s="156"/>
      <c r="D171" s="157" t="s">
        <v>433</v>
      </c>
      <c r="E171" s="157"/>
      <c r="F171" s="157"/>
      <c r="G171" s="157"/>
      <c r="H171" s="157"/>
      <c r="I171" s="157"/>
      <c r="J171" s="157"/>
      <c r="K171" s="157"/>
      <c r="L171" s="157"/>
      <c r="M171" s="157"/>
      <c r="N171" s="268">
        <f>BK171</f>
        <v>0</v>
      </c>
      <c r="O171" s="269"/>
      <c r="P171" s="269"/>
      <c r="Q171" s="269"/>
      <c r="R171" s="158"/>
      <c r="T171" s="159"/>
      <c r="U171" s="156"/>
      <c r="V171" s="156"/>
      <c r="W171" s="160">
        <f>W172</f>
        <v>0</v>
      </c>
      <c r="X171" s="156"/>
      <c r="Y171" s="160">
        <f>Y172</f>
        <v>0</v>
      </c>
      <c r="Z171" s="156"/>
      <c r="AA171" s="161">
        <f>AA172</f>
        <v>0</v>
      </c>
      <c r="AR171" s="162" t="s">
        <v>174</v>
      </c>
      <c r="AT171" s="163" t="s">
        <v>81</v>
      </c>
      <c r="AU171" s="163" t="s">
        <v>82</v>
      </c>
      <c r="AY171" s="162" t="s">
        <v>169</v>
      </c>
      <c r="BK171" s="164">
        <f>BK172</f>
        <v>0</v>
      </c>
    </row>
    <row r="172" spans="2:65" s="1" customFormat="1" ht="16.5" customHeight="1">
      <c r="B172" s="34"/>
      <c r="C172" s="166" t="s">
        <v>575</v>
      </c>
      <c r="D172" s="166" t="s">
        <v>170</v>
      </c>
      <c r="E172" s="167" t="s">
        <v>576</v>
      </c>
      <c r="F172" s="253" t="s">
        <v>577</v>
      </c>
      <c r="G172" s="253"/>
      <c r="H172" s="253"/>
      <c r="I172" s="253"/>
      <c r="J172" s="168" t="s">
        <v>578</v>
      </c>
      <c r="K172" s="169">
        <v>1</v>
      </c>
      <c r="L172" s="249">
        <v>0</v>
      </c>
      <c r="M172" s="250"/>
      <c r="N172" s="243">
        <f>ROUND(L172*K172,2)</f>
        <v>0</v>
      </c>
      <c r="O172" s="243"/>
      <c r="P172" s="243"/>
      <c r="Q172" s="243"/>
      <c r="R172" s="36"/>
      <c r="T172" s="170" t="s">
        <v>21</v>
      </c>
      <c r="U172" s="43" t="s">
        <v>49</v>
      </c>
      <c r="V172" s="35"/>
      <c r="W172" s="171">
        <f>V172*K172</f>
        <v>0</v>
      </c>
      <c r="X172" s="171">
        <v>0</v>
      </c>
      <c r="Y172" s="171">
        <f>X172*K172</f>
        <v>0</v>
      </c>
      <c r="Z172" s="171">
        <v>0</v>
      </c>
      <c r="AA172" s="172">
        <f>Z172*K172</f>
        <v>0</v>
      </c>
      <c r="AR172" s="18" t="s">
        <v>579</v>
      </c>
      <c r="AT172" s="18" t="s">
        <v>170</v>
      </c>
      <c r="AU172" s="18" t="s">
        <v>90</v>
      </c>
      <c r="AY172" s="18" t="s">
        <v>169</v>
      </c>
      <c r="BE172" s="109">
        <f>IF(U172="základná",N172,0)</f>
        <v>0</v>
      </c>
      <c r="BF172" s="109">
        <f>IF(U172="znížená",N172,0)</f>
        <v>0</v>
      </c>
      <c r="BG172" s="109">
        <f>IF(U172="zákl. prenesená",N172,0)</f>
        <v>0</v>
      </c>
      <c r="BH172" s="109">
        <f>IF(U172="zníž. prenesená",N172,0)</f>
        <v>0</v>
      </c>
      <c r="BI172" s="109">
        <f>IF(U172="nulová",N172,0)</f>
        <v>0</v>
      </c>
      <c r="BJ172" s="18" t="s">
        <v>148</v>
      </c>
      <c r="BK172" s="109">
        <f>ROUND(L172*K172,2)</f>
        <v>0</v>
      </c>
      <c r="BL172" s="18" t="s">
        <v>579</v>
      </c>
      <c r="BM172" s="18" t="s">
        <v>580</v>
      </c>
    </row>
    <row r="173" spans="2:65" s="9" customFormat="1" ht="37.35" customHeight="1">
      <c r="B173" s="155"/>
      <c r="C173" s="156"/>
      <c r="D173" s="157" t="s">
        <v>434</v>
      </c>
      <c r="E173" s="157"/>
      <c r="F173" s="157"/>
      <c r="G173" s="157"/>
      <c r="H173" s="157"/>
      <c r="I173" s="157"/>
      <c r="J173" s="157"/>
      <c r="K173" s="157"/>
      <c r="L173" s="157"/>
      <c r="M173" s="157"/>
      <c r="N173" s="268">
        <f>BK173</f>
        <v>0</v>
      </c>
      <c r="O173" s="269"/>
      <c r="P173" s="269"/>
      <c r="Q173" s="269"/>
      <c r="R173" s="158"/>
      <c r="T173" s="159"/>
      <c r="U173" s="156"/>
      <c r="V173" s="156"/>
      <c r="W173" s="160">
        <f>W174</f>
        <v>0</v>
      </c>
      <c r="X173" s="156"/>
      <c r="Y173" s="160">
        <f>Y174</f>
        <v>0</v>
      </c>
      <c r="Z173" s="156"/>
      <c r="AA173" s="161">
        <f>AA174</f>
        <v>0</v>
      </c>
      <c r="AR173" s="162" t="s">
        <v>186</v>
      </c>
      <c r="AT173" s="163" t="s">
        <v>81</v>
      </c>
      <c r="AU173" s="163" t="s">
        <v>82</v>
      </c>
      <c r="AY173" s="162" t="s">
        <v>169</v>
      </c>
      <c r="BK173" s="164">
        <f>BK174</f>
        <v>0</v>
      </c>
    </row>
    <row r="174" spans="2:65" s="1" customFormat="1" ht="16.5" customHeight="1">
      <c r="B174" s="34"/>
      <c r="C174" s="166" t="s">
        <v>581</v>
      </c>
      <c r="D174" s="166" t="s">
        <v>170</v>
      </c>
      <c r="E174" s="167" t="s">
        <v>582</v>
      </c>
      <c r="F174" s="253" t="s">
        <v>583</v>
      </c>
      <c r="G174" s="253"/>
      <c r="H174" s="253"/>
      <c r="I174" s="253"/>
      <c r="J174" s="168" t="s">
        <v>487</v>
      </c>
      <c r="K174" s="169">
        <v>1</v>
      </c>
      <c r="L174" s="249">
        <v>0</v>
      </c>
      <c r="M174" s="250"/>
      <c r="N174" s="243">
        <f>ROUND(L174*K174,2)</f>
        <v>0</v>
      </c>
      <c r="O174" s="243"/>
      <c r="P174" s="243"/>
      <c r="Q174" s="243"/>
      <c r="R174" s="36"/>
      <c r="T174" s="170" t="s">
        <v>21</v>
      </c>
      <c r="U174" s="43" t="s">
        <v>49</v>
      </c>
      <c r="V174" s="35"/>
      <c r="W174" s="171">
        <f>V174*K174</f>
        <v>0</v>
      </c>
      <c r="X174" s="171">
        <v>0</v>
      </c>
      <c r="Y174" s="171">
        <f>X174*K174</f>
        <v>0</v>
      </c>
      <c r="Z174" s="171">
        <v>0</v>
      </c>
      <c r="AA174" s="172">
        <f>Z174*K174</f>
        <v>0</v>
      </c>
      <c r="AR174" s="18" t="s">
        <v>584</v>
      </c>
      <c r="AT174" s="18" t="s">
        <v>170</v>
      </c>
      <c r="AU174" s="18" t="s">
        <v>90</v>
      </c>
      <c r="AY174" s="18" t="s">
        <v>169</v>
      </c>
      <c r="BE174" s="109">
        <f>IF(U174="základná",N174,0)</f>
        <v>0</v>
      </c>
      <c r="BF174" s="109">
        <f>IF(U174="znížená",N174,0)</f>
        <v>0</v>
      </c>
      <c r="BG174" s="109">
        <f>IF(U174="zákl. prenesená",N174,0)</f>
        <v>0</v>
      </c>
      <c r="BH174" s="109">
        <f>IF(U174="zníž. prenesená",N174,0)</f>
        <v>0</v>
      </c>
      <c r="BI174" s="109">
        <f>IF(U174="nulová",N174,0)</f>
        <v>0</v>
      </c>
      <c r="BJ174" s="18" t="s">
        <v>148</v>
      </c>
      <c r="BK174" s="109">
        <f>ROUND(L174*K174,2)</f>
        <v>0</v>
      </c>
      <c r="BL174" s="18" t="s">
        <v>584</v>
      </c>
      <c r="BM174" s="18" t="s">
        <v>585</v>
      </c>
    </row>
    <row r="175" spans="2:65" s="1" customFormat="1" ht="49.9" customHeight="1">
      <c r="B175" s="34"/>
      <c r="C175" s="35"/>
      <c r="D175" s="157" t="s">
        <v>277</v>
      </c>
      <c r="E175" s="35"/>
      <c r="F175" s="35"/>
      <c r="G175" s="35"/>
      <c r="H175" s="35"/>
      <c r="I175" s="35"/>
      <c r="J175" s="35"/>
      <c r="K175" s="35"/>
      <c r="L175" s="35"/>
      <c r="M175" s="35"/>
      <c r="N175" s="268">
        <f t="shared" ref="N175:N180" si="35">BK175</f>
        <v>0</v>
      </c>
      <c r="O175" s="269"/>
      <c r="P175" s="269"/>
      <c r="Q175" s="269"/>
      <c r="R175" s="36"/>
      <c r="T175" s="142"/>
      <c r="U175" s="35"/>
      <c r="V175" s="35"/>
      <c r="W175" s="35"/>
      <c r="X175" s="35"/>
      <c r="Y175" s="35"/>
      <c r="Z175" s="35"/>
      <c r="AA175" s="77"/>
      <c r="AT175" s="18" t="s">
        <v>81</v>
      </c>
      <c r="AU175" s="18" t="s">
        <v>82</v>
      </c>
      <c r="AY175" s="18" t="s">
        <v>278</v>
      </c>
      <c r="BK175" s="109">
        <f>SUM(BK176:BK180)</f>
        <v>0</v>
      </c>
    </row>
    <row r="176" spans="2:65" s="1" customFormat="1" ht="22.35" customHeight="1">
      <c r="B176" s="34"/>
      <c r="C176" s="177" t="s">
        <v>21</v>
      </c>
      <c r="D176" s="177" t="s">
        <v>170</v>
      </c>
      <c r="E176" s="178" t="s">
        <v>21</v>
      </c>
      <c r="F176" s="255" t="s">
        <v>21</v>
      </c>
      <c r="G176" s="255"/>
      <c r="H176" s="255"/>
      <c r="I176" s="255"/>
      <c r="J176" s="179" t="s">
        <v>21</v>
      </c>
      <c r="K176" s="180"/>
      <c r="L176" s="249"/>
      <c r="M176" s="243"/>
      <c r="N176" s="243">
        <f t="shared" si="35"/>
        <v>0</v>
      </c>
      <c r="O176" s="243"/>
      <c r="P176" s="243"/>
      <c r="Q176" s="243"/>
      <c r="R176" s="36"/>
      <c r="T176" s="170" t="s">
        <v>21</v>
      </c>
      <c r="U176" s="181" t="s">
        <v>49</v>
      </c>
      <c r="V176" s="35"/>
      <c r="W176" s="35"/>
      <c r="X176" s="35"/>
      <c r="Y176" s="35"/>
      <c r="Z176" s="35"/>
      <c r="AA176" s="77"/>
      <c r="AT176" s="18" t="s">
        <v>278</v>
      </c>
      <c r="AU176" s="18" t="s">
        <v>90</v>
      </c>
      <c r="AY176" s="18" t="s">
        <v>278</v>
      </c>
      <c r="BE176" s="109">
        <f>IF(U176="základná",N176,0)</f>
        <v>0</v>
      </c>
      <c r="BF176" s="109">
        <f>IF(U176="znížená",N176,0)</f>
        <v>0</v>
      </c>
      <c r="BG176" s="109">
        <f>IF(U176="zákl. prenesená",N176,0)</f>
        <v>0</v>
      </c>
      <c r="BH176" s="109">
        <f>IF(U176="zníž. prenesená",N176,0)</f>
        <v>0</v>
      </c>
      <c r="BI176" s="109">
        <f>IF(U176="nulová",N176,0)</f>
        <v>0</v>
      </c>
      <c r="BJ176" s="18" t="s">
        <v>148</v>
      </c>
      <c r="BK176" s="109">
        <f>L176*K176</f>
        <v>0</v>
      </c>
    </row>
    <row r="177" spans="2:63" s="1" customFormat="1" ht="22.35" customHeight="1">
      <c r="B177" s="34"/>
      <c r="C177" s="177" t="s">
        <v>21</v>
      </c>
      <c r="D177" s="177" t="s">
        <v>170</v>
      </c>
      <c r="E177" s="178" t="s">
        <v>21</v>
      </c>
      <c r="F177" s="255" t="s">
        <v>21</v>
      </c>
      <c r="G177" s="255"/>
      <c r="H177" s="255"/>
      <c r="I177" s="255"/>
      <c r="J177" s="179" t="s">
        <v>21</v>
      </c>
      <c r="K177" s="180"/>
      <c r="L177" s="249"/>
      <c r="M177" s="243"/>
      <c r="N177" s="243">
        <f t="shared" si="35"/>
        <v>0</v>
      </c>
      <c r="O177" s="243"/>
      <c r="P177" s="243"/>
      <c r="Q177" s="243"/>
      <c r="R177" s="36"/>
      <c r="T177" s="170" t="s">
        <v>21</v>
      </c>
      <c r="U177" s="181" t="s">
        <v>49</v>
      </c>
      <c r="V177" s="35"/>
      <c r="W177" s="35"/>
      <c r="X177" s="35"/>
      <c r="Y177" s="35"/>
      <c r="Z177" s="35"/>
      <c r="AA177" s="77"/>
      <c r="AT177" s="18" t="s">
        <v>278</v>
      </c>
      <c r="AU177" s="18" t="s">
        <v>90</v>
      </c>
      <c r="AY177" s="18" t="s">
        <v>278</v>
      </c>
      <c r="BE177" s="109">
        <f>IF(U177="základná",N177,0)</f>
        <v>0</v>
      </c>
      <c r="BF177" s="109">
        <f>IF(U177="znížená",N177,0)</f>
        <v>0</v>
      </c>
      <c r="BG177" s="109">
        <f>IF(U177="zákl. prenesená",N177,0)</f>
        <v>0</v>
      </c>
      <c r="BH177" s="109">
        <f>IF(U177="zníž. prenesená",N177,0)</f>
        <v>0</v>
      </c>
      <c r="BI177" s="109">
        <f>IF(U177="nulová",N177,0)</f>
        <v>0</v>
      </c>
      <c r="BJ177" s="18" t="s">
        <v>148</v>
      </c>
      <c r="BK177" s="109">
        <f>L177*K177</f>
        <v>0</v>
      </c>
    </row>
    <row r="178" spans="2:63" s="1" customFormat="1" ht="22.35" customHeight="1">
      <c r="B178" s="34"/>
      <c r="C178" s="177" t="s">
        <v>21</v>
      </c>
      <c r="D178" s="177" t="s">
        <v>170</v>
      </c>
      <c r="E178" s="178" t="s">
        <v>21</v>
      </c>
      <c r="F178" s="255" t="s">
        <v>21</v>
      </c>
      <c r="G178" s="255"/>
      <c r="H178" s="255"/>
      <c r="I178" s="255"/>
      <c r="J178" s="179" t="s">
        <v>21</v>
      </c>
      <c r="K178" s="180"/>
      <c r="L178" s="249"/>
      <c r="M178" s="243"/>
      <c r="N178" s="243">
        <f t="shared" si="35"/>
        <v>0</v>
      </c>
      <c r="O178" s="243"/>
      <c r="P178" s="243"/>
      <c r="Q178" s="243"/>
      <c r="R178" s="36"/>
      <c r="T178" s="170" t="s">
        <v>21</v>
      </c>
      <c r="U178" s="181" t="s">
        <v>49</v>
      </c>
      <c r="V178" s="35"/>
      <c r="W178" s="35"/>
      <c r="X178" s="35"/>
      <c r="Y178" s="35"/>
      <c r="Z178" s="35"/>
      <c r="AA178" s="77"/>
      <c r="AT178" s="18" t="s">
        <v>278</v>
      </c>
      <c r="AU178" s="18" t="s">
        <v>90</v>
      </c>
      <c r="AY178" s="18" t="s">
        <v>278</v>
      </c>
      <c r="BE178" s="109">
        <f>IF(U178="základná",N178,0)</f>
        <v>0</v>
      </c>
      <c r="BF178" s="109">
        <f>IF(U178="znížená",N178,0)</f>
        <v>0</v>
      </c>
      <c r="BG178" s="109">
        <f>IF(U178="zákl. prenesená",N178,0)</f>
        <v>0</v>
      </c>
      <c r="BH178" s="109">
        <f>IF(U178="zníž. prenesená",N178,0)</f>
        <v>0</v>
      </c>
      <c r="BI178" s="109">
        <f>IF(U178="nulová",N178,0)</f>
        <v>0</v>
      </c>
      <c r="BJ178" s="18" t="s">
        <v>148</v>
      </c>
      <c r="BK178" s="109">
        <f>L178*K178</f>
        <v>0</v>
      </c>
    </row>
    <row r="179" spans="2:63" s="1" customFormat="1" ht="22.35" customHeight="1">
      <c r="B179" s="34"/>
      <c r="C179" s="177" t="s">
        <v>21</v>
      </c>
      <c r="D179" s="177" t="s">
        <v>170</v>
      </c>
      <c r="E179" s="178" t="s">
        <v>21</v>
      </c>
      <c r="F179" s="255" t="s">
        <v>21</v>
      </c>
      <c r="G179" s="255"/>
      <c r="H179" s="255"/>
      <c r="I179" s="255"/>
      <c r="J179" s="179" t="s">
        <v>21</v>
      </c>
      <c r="K179" s="180"/>
      <c r="L179" s="249"/>
      <c r="M179" s="243"/>
      <c r="N179" s="243">
        <f t="shared" si="35"/>
        <v>0</v>
      </c>
      <c r="O179" s="243"/>
      <c r="P179" s="243"/>
      <c r="Q179" s="243"/>
      <c r="R179" s="36"/>
      <c r="T179" s="170" t="s">
        <v>21</v>
      </c>
      <c r="U179" s="181" t="s">
        <v>49</v>
      </c>
      <c r="V179" s="35"/>
      <c r="W179" s="35"/>
      <c r="X179" s="35"/>
      <c r="Y179" s="35"/>
      <c r="Z179" s="35"/>
      <c r="AA179" s="77"/>
      <c r="AT179" s="18" t="s">
        <v>278</v>
      </c>
      <c r="AU179" s="18" t="s">
        <v>90</v>
      </c>
      <c r="AY179" s="18" t="s">
        <v>278</v>
      </c>
      <c r="BE179" s="109">
        <f>IF(U179="základná",N179,0)</f>
        <v>0</v>
      </c>
      <c r="BF179" s="109">
        <f>IF(U179="znížená",N179,0)</f>
        <v>0</v>
      </c>
      <c r="BG179" s="109">
        <f>IF(U179="zákl. prenesená",N179,0)</f>
        <v>0</v>
      </c>
      <c r="BH179" s="109">
        <f>IF(U179="zníž. prenesená",N179,0)</f>
        <v>0</v>
      </c>
      <c r="BI179" s="109">
        <f>IF(U179="nulová",N179,0)</f>
        <v>0</v>
      </c>
      <c r="BJ179" s="18" t="s">
        <v>148</v>
      </c>
      <c r="BK179" s="109">
        <f>L179*K179</f>
        <v>0</v>
      </c>
    </row>
    <row r="180" spans="2:63" s="1" customFormat="1" ht="22.35" customHeight="1">
      <c r="B180" s="34"/>
      <c r="C180" s="177" t="s">
        <v>21</v>
      </c>
      <c r="D180" s="177" t="s">
        <v>170</v>
      </c>
      <c r="E180" s="178" t="s">
        <v>21</v>
      </c>
      <c r="F180" s="255" t="s">
        <v>21</v>
      </c>
      <c r="G180" s="255"/>
      <c r="H180" s="255"/>
      <c r="I180" s="255"/>
      <c r="J180" s="179" t="s">
        <v>21</v>
      </c>
      <c r="K180" s="180"/>
      <c r="L180" s="249"/>
      <c r="M180" s="243"/>
      <c r="N180" s="243">
        <f t="shared" si="35"/>
        <v>0</v>
      </c>
      <c r="O180" s="243"/>
      <c r="P180" s="243"/>
      <c r="Q180" s="243"/>
      <c r="R180" s="36"/>
      <c r="T180" s="170" t="s">
        <v>21</v>
      </c>
      <c r="U180" s="181" t="s">
        <v>49</v>
      </c>
      <c r="V180" s="55"/>
      <c r="W180" s="55"/>
      <c r="X180" s="55"/>
      <c r="Y180" s="55"/>
      <c r="Z180" s="55"/>
      <c r="AA180" s="57"/>
      <c r="AT180" s="18" t="s">
        <v>278</v>
      </c>
      <c r="AU180" s="18" t="s">
        <v>90</v>
      </c>
      <c r="AY180" s="18" t="s">
        <v>278</v>
      </c>
      <c r="BE180" s="109">
        <f>IF(U180="základná",N180,0)</f>
        <v>0</v>
      </c>
      <c r="BF180" s="109">
        <f>IF(U180="znížená",N180,0)</f>
        <v>0</v>
      </c>
      <c r="BG180" s="109">
        <f>IF(U180="zákl. prenesená",N180,0)</f>
        <v>0</v>
      </c>
      <c r="BH180" s="109">
        <f>IF(U180="zníž. prenesená",N180,0)</f>
        <v>0</v>
      </c>
      <c r="BI180" s="109">
        <f>IF(U180="nulová",N180,0)</f>
        <v>0</v>
      </c>
      <c r="BJ180" s="18" t="s">
        <v>148</v>
      </c>
      <c r="BK180" s="109">
        <f>L180*K180</f>
        <v>0</v>
      </c>
    </row>
    <row r="181" spans="2:63" s="1" customFormat="1" ht="6.95" customHeight="1">
      <c r="B181" s="58"/>
      <c r="C181" s="59"/>
      <c r="D181" s="59"/>
      <c r="E181" s="59"/>
      <c r="F181" s="59"/>
      <c r="G181" s="59"/>
      <c r="H181" s="59"/>
      <c r="I181" s="59"/>
      <c r="J181" s="59"/>
      <c r="K181" s="59"/>
      <c r="L181" s="59"/>
      <c r="M181" s="59"/>
      <c r="N181" s="59"/>
      <c r="O181" s="59"/>
      <c r="P181" s="59"/>
      <c r="Q181" s="59"/>
      <c r="R181" s="60"/>
    </row>
  </sheetData>
  <sheetProtection algorithmName="SHA-512" hashValue="Rax9Yl3cRUJqvvRo0t5KVZKCVaAx9i9PRqc6JW4Gebh81i6s9mfYaOjBk1GhJYHfF/CSNmgoThMfwCtj9LzFdQ==" saltValue="21y2U6PieBWUYwFCnGaumifGWUbV/PqToS+B8VczqiC+Y0cBcz45mc9f8FEwvPJ0m4T7H67vNG42Akm409Kn3w==" spinCount="10" sheet="1" objects="1" scenarios="1" formatColumns="0" formatRows="0"/>
  <mergeCells count="230">
    <mergeCell ref="N156:Q156"/>
    <mergeCell ref="L157:M157"/>
    <mergeCell ref="N157:Q157"/>
    <mergeCell ref="L167:M167"/>
    <mergeCell ref="L165:M165"/>
    <mergeCell ref="L162:M162"/>
    <mergeCell ref="L163:M163"/>
    <mergeCell ref="L164:M164"/>
    <mergeCell ref="L166:M166"/>
    <mergeCell ref="F153:I153"/>
    <mergeCell ref="F155:I155"/>
    <mergeCell ref="L153:M153"/>
    <mergeCell ref="N153:Q153"/>
    <mergeCell ref="F154:I154"/>
    <mergeCell ref="L154:M154"/>
    <mergeCell ref="N154:Q154"/>
    <mergeCell ref="L155:M155"/>
    <mergeCell ref="N155:Q155"/>
    <mergeCell ref="L170:M170"/>
    <mergeCell ref="L172:M172"/>
    <mergeCell ref="L174:M174"/>
    <mergeCell ref="L176:M176"/>
    <mergeCell ref="L177:M177"/>
    <mergeCell ref="L178:M178"/>
    <mergeCell ref="L179:M179"/>
    <mergeCell ref="L180:M180"/>
    <mergeCell ref="F156:I156"/>
    <mergeCell ref="F159:I159"/>
    <mergeCell ref="F157:I157"/>
    <mergeCell ref="L159:M159"/>
    <mergeCell ref="F172:I172"/>
    <mergeCell ref="F174:I174"/>
    <mergeCell ref="F176:I176"/>
    <mergeCell ref="F177:I177"/>
    <mergeCell ref="F179:I179"/>
    <mergeCell ref="F178:I178"/>
    <mergeCell ref="F180:I180"/>
    <mergeCell ref="L156:M156"/>
    <mergeCell ref="L168:M168"/>
    <mergeCell ref="L169:M169"/>
    <mergeCell ref="N164:Q164"/>
    <mergeCell ref="N165:Q165"/>
    <mergeCell ref="N174:Q174"/>
    <mergeCell ref="N172:Q172"/>
    <mergeCell ref="N176:Q176"/>
    <mergeCell ref="N177:Q177"/>
    <mergeCell ref="N178:Q178"/>
    <mergeCell ref="N179:Q179"/>
    <mergeCell ref="N180:Q180"/>
    <mergeCell ref="N171:Q171"/>
    <mergeCell ref="N173:Q173"/>
    <mergeCell ref="N175:Q175"/>
    <mergeCell ref="N166:Q166"/>
    <mergeCell ref="N167:Q167"/>
    <mergeCell ref="N168:Q168"/>
    <mergeCell ref="N169:Q169"/>
    <mergeCell ref="N170:Q170"/>
    <mergeCell ref="N158:Q158"/>
    <mergeCell ref="F160:I160"/>
    <mergeCell ref="F163:I163"/>
    <mergeCell ref="F161:I161"/>
    <mergeCell ref="F162:I162"/>
    <mergeCell ref="F164:I164"/>
    <mergeCell ref="F165:I165"/>
    <mergeCell ref="F166:I166"/>
    <mergeCell ref="F167:I167"/>
    <mergeCell ref="F168:I168"/>
    <mergeCell ref="F169:I169"/>
    <mergeCell ref="F170:I170"/>
    <mergeCell ref="N159:Q159"/>
    <mergeCell ref="L160:M160"/>
    <mergeCell ref="N160:Q160"/>
    <mergeCell ref="L161:M161"/>
    <mergeCell ref="N161:Q161"/>
    <mergeCell ref="N162:Q162"/>
    <mergeCell ref="N163:Q163"/>
    <mergeCell ref="E24:L24"/>
    <mergeCell ref="S2:AC2"/>
    <mergeCell ref="M27:P27"/>
    <mergeCell ref="M28:P28"/>
    <mergeCell ref="M30:P30"/>
    <mergeCell ref="H32:J32"/>
    <mergeCell ref="M32:P32"/>
    <mergeCell ref="H33:J33"/>
    <mergeCell ref="M33:P33"/>
    <mergeCell ref="E15:L15"/>
    <mergeCell ref="O15:P15"/>
    <mergeCell ref="O17:P17"/>
    <mergeCell ref="O18:P18"/>
    <mergeCell ref="O20:P20"/>
    <mergeCell ref="O21:P21"/>
    <mergeCell ref="H34:J34"/>
    <mergeCell ref="M34:P34"/>
    <mergeCell ref="H35:J35"/>
    <mergeCell ref="M35:P35"/>
    <mergeCell ref="H36:J36"/>
    <mergeCell ref="M36:P36"/>
    <mergeCell ref="L38:P38"/>
    <mergeCell ref="C76:Q76"/>
    <mergeCell ref="F79:P79"/>
    <mergeCell ref="F78:P78"/>
    <mergeCell ref="M81:P81"/>
    <mergeCell ref="M83:Q83"/>
    <mergeCell ref="M84:Q84"/>
    <mergeCell ref="C86:G86"/>
    <mergeCell ref="N86:Q86"/>
    <mergeCell ref="N88:Q88"/>
    <mergeCell ref="N89:Q89"/>
    <mergeCell ref="N90:Q90"/>
    <mergeCell ref="N91:Q91"/>
    <mergeCell ref="N92:Q92"/>
    <mergeCell ref="N93:Q93"/>
    <mergeCell ref="N94:Q94"/>
    <mergeCell ref="N97:Q97"/>
    <mergeCell ref="N95:Q95"/>
    <mergeCell ref="D98:H98"/>
    <mergeCell ref="N98:Q98"/>
    <mergeCell ref="D99:H99"/>
    <mergeCell ref="N99:Q99"/>
    <mergeCell ref="D100:H100"/>
    <mergeCell ref="N100:Q100"/>
    <mergeCell ref="D101:H101"/>
    <mergeCell ref="N101:Q101"/>
    <mergeCell ref="D102:H102"/>
    <mergeCell ref="N102:Q102"/>
    <mergeCell ref="N103:Q103"/>
    <mergeCell ref="L105:Q105"/>
    <mergeCell ref="C111:Q111"/>
    <mergeCell ref="F113:P113"/>
    <mergeCell ref="F114:P114"/>
    <mergeCell ref="M116:P116"/>
    <mergeCell ref="M118:Q118"/>
    <mergeCell ref="M119:Q119"/>
    <mergeCell ref="F121:I121"/>
    <mergeCell ref="L121:M121"/>
    <mergeCell ref="N121:Q121"/>
    <mergeCell ref="N122:Q122"/>
    <mergeCell ref="N123:Q123"/>
    <mergeCell ref="N124:Q124"/>
    <mergeCell ref="F125:I125"/>
    <mergeCell ref="F127:I127"/>
    <mergeCell ref="L125:M125"/>
    <mergeCell ref="N125:Q125"/>
    <mergeCell ref="F126:I126"/>
    <mergeCell ref="L126:M126"/>
    <mergeCell ref="N126:Q126"/>
    <mergeCell ref="L127:M127"/>
    <mergeCell ref="N127:Q127"/>
    <mergeCell ref="F128:I128"/>
    <mergeCell ref="F130:I130"/>
    <mergeCell ref="F129:I129"/>
    <mergeCell ref="L128:M128"/>
    <mergeCell ref="N128:Q128"/>
    <mergeCell ref="L129:M129"/>
    <mergeCell ref="N129:Q129"/>
    <mergeCell ref="L130:M130"/>
    <mergeCell ref="N130:Q130"/>
    <mergeCell ref="F131:I131"/>
    <mergeCell ref="F133:I133"/>
    <mergeCell ref="L131:M131"/>
    <mergeCell ref="N131:Q131"/>
    <mergeCell ref="F132:I132"/>
    <mergeCell ref="L132:M132"/>
    <mergeCell ref="N132:Q132"/>
    <mergeCell ref="L133:M133"/>
    <mergeCell ref="N133:Q133"/>
    <mergeCell ref="F134:I134"/>
    <mergeCell ref="F136:I136"/>
    <mergeCell ref="L134:M134"/>
    <mergeCell ref="N134:Q134"/>
    <mergeCell ref="F135:I135"/>
    <mergeCell ref="L135:M135"/>
    <mergeCell ref="N135:Q135"/>
    <mergeCell ref="L136:M136"/>
    <mergeCell ref="N136:Q136"/>
    <mergeCell ref="F137:I137"/>
    <mergeCell ref="F139:I139"/>
    <mergeCell ref="L137:M137"/>
    <mergeCell ref="N137:Q137"/>
    <mergeCell ref="F138:I138"/>
    <mergeCell ref="L138:M138"/>
    <mergeCell ref="N138:Q138"/>
    <mergeCell ref="L139:M139"/>
    <mergeCell ref="N139:Q139"/>
    <mergeCell ref="F140:I140"/>
    <mergeCell ref="F142:I142"/>
    <mergeCell ref="L140:M140"/>
    <mergeCell ref="N140:Q140"/>
    <mergeCell ref="F141:I141"/>
    <mergeCell ref="L141:M141"/>
    <mergeCell ref="N141:Q141"/>
    <mergeCell ref="L142:M142"/>
    <mergeCell ref="N142:Q142"/>
    <mergeCell ref="N143:Q143"/>
    <mergeCell ref="F144:I144"/>
    <mergeCell ref="F146:I146"/>
    <mergeCell ref="L144:M144"/>
    <mergeCell ref="N144:Q144"/>
    <mergeCell ref="F145:I145"/>
    <mergeCell ref="L145:M145"/>
    <mergeCell ref="N145:Q145"/>
    <mergeCell ref="L146:M146"/>
    <mergeCell ref="N146:Q146"/>
    <mergeCell ref="F147:I147"/>
    <mergeCell ref="F149:I149"/>
    <mergeCell ref="L147:M147"/>
    <mergeCell ref="N147:Q147"/>
    <mergeCell ref="F148:I148"/>
    <mergeCell ref="L148:M148"/>
    <mergeCell ref="N148:Q148"/>
    <mergeCell ref="L149:M149"/>
    <mergeCell ref="N149:Q149"/>
    <mergeCell ref="F150:I150"/>
    <mergeCell ref="F152:I152"/>
    <mergeCell ref="L150:M150"/>
    <mergeCell ref="N150:Q150"/>
    <mergeCell ref="F151:I151"/>
    <mergeCell ref="L151:M151"/>
    <mergeCell ref="N151:Q151"/>
    <mergeCell ref="L152:M152"/>
    <mergeCell ref="N152:Q152"/>
    <mergeCell ref="H1:K1"/>
    <mergeCell ref="C2:Q2"/>
    <mergeCell ref="C4:Q4"/>
    <mergeCell ref="F6:P6"/>
    <mergeCell ref="F7:P7"/>
    <mergeCell ref="O9:P9"/>
    <mergeCell ref="O11:P11"/>
    <mergeCell ref="O12:P12"/>
    <mergeCell ref="O14:P14"/>
  </mergeCells>
  <dataValidations count="2">
    <dataValidation type="list" allowBlank="1" showInputMessage="1" showErrorMessage="1" error="Povolené sú hodnoty K, M." sqref="D176:D181">
      <formula1>"K, M"</formula1>
    </dataValidation>
    <dataValidation type="list" allowBlank="1" showInputMessage="1" showErrorMessage="1" error="Povolené sú hodnoty základná, znížená, nulová." sqref="U176:U181">
      <formula1>"základná, znížená, nulová"</formula1>
    </dataValidation>
  </dataValidations>
  <hyperlinks>
    <hyperlink ref="F1:G1" location="C2" display="1) Krycí list rozpočtu"/>
    <hyperlink ref="H1:K1" location="C86" display="2) Rekapitulácia rozpočtu"/>
    <hyperlink ref="L1" location="C121" display="3) Rozpočet"/>
    <hyperlink ref="S1:T1" location="'Rekapitulácia stavby'!C2" display="Rekapitulácia stavby"/>
  </hyperlinks>
  <pageMargins left="0.58333330000000005" right="0.58333330000000005" top="0.5" bottom="0.46666669999999999" header="0" footer="0"/>
  <pageSetup paperSize="9" fitToHeight="100"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79"/>
  <sheetViews>
    <sheetView showGridLines="0" zoomScale="130" zoomScaleNormal="130" workbookViewId="0">
      <pane ySplit="1" topLeftCell="A166"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8"/>
      <c r="B1" s="11"/>
      <c r="C1" s="11"/>
      <c r="D1" s="12" t="s">
        <v>1</v>
      </c>
      <c r="E1" s="11"/>
      <c r="F1" s="13" t="s">
        <v>122</v>
      </c>
      <c r="G1" s="13"/>
      <c r="H1" s="236" t="s">
        <v>123</v>
      </c>
      <c r="I1" s="236"/>
      <c r="J1" s="236"/>
      <c r="K1" s="236"/>
      <c r="L1" s="13" t="s">
        <v>124</v>
      </c>
      <c r="M1" s="11"/>
      <c r="N1" s="11"/>
      <c r="O1" s="12" t="s">
        <v>125</v>
      </c>
      <c r="P1" s="11"/>
      <c r="Q1" s="11"/>
      <c r="R1" s="11"/>
      <c r="S1" s="13" t="s">
        <v>126</v>
      </c>
      <c r="T1" s="13"/>
      <c r="U1" s="118"/>
      <c r="V1" s="118"/>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6.950000000000003" customHeight="1">
      <c r="C2" s="214" t="s">
        <v>7</v>
      </c>
      <c r="D2" s="215"/>
      <c r="E2" s="215"/>
      <c r="F2" s="215"/>
      <c r="G2" s="215"/>
      <c r="H2" s="215"/>
      <c r="I2" s="215"/>
      <c r="J2" s="215"/>
      <c r="K2" s="215"/>
      <c r="L2" s="215"/>
      <c r="M2" s="215"/>
      <c r="N2" s="215"/>
      <c r="O2" s="215"/>
      <c r="P2" s="215"/>
      <c r="Q2" s="215"/>
      <c r="S2" s="216" t="s">
        <v>8</v>
      </c>
      <c r="T2" s="217"/>
      <c r="U2" s="217"/>
      <c r="V2" s="217"/>
      <c r="W2" s="217"/>
      <c r="X2" s="217"/>
      <c r="Y2" s="217"/>
      <c r="Z2" s="217"/>
      <c r="AA2" s="217"/>
      <c r="AB2" s="217"/>
      <c r="AC2" s="217"/>
      <c r="AT2" s="18" t="s">
        <v>103</v>
      </c>
    </row>
    <row r="3" spans="1:66" ht="6.95" customHeight="1">
      <c r="B3" s="19"/>
      <c r="C3" s="20"/>
      <c r="D3" s="20"/>
      <c r="E3" s="20"/>
      <c r="F3" s="20"/>
      <c r="G3" s="20"/>
      <c r="H3" s="20"/>
      <c r="I3" s="20"/>
      <c r="J3" s="20"/>
      <c r="K3" s="20"/>
      <c r="L3" s="20"/>
      <c r="M3" s="20"/>
      <c r="N3" s="20"/>
      <c r="O3" s="20"/>
      <c r="P3" s="20"/>
      <c r="Q3" s="20"/>
      <c r="R3" s="21"/>
      <c r="AT3" s="18" t="s">
        <v>82</v>
      </c>
    </row>
    <row r="4" spans="1:66" ht="36.950000000000003" customHeight="1">
      <c r="B4" s="22"/>
      <c r="C4" s="203" t="s">
        <v>127</v>
      </c>
      <c r="D4" s="204"/>
      <c r="E4" s="204"/>
      <c r="F4" s="204"/>
      <c r="G4" s="204"/>
      <c r="H4" s="204"/>
      <c r="I4" s="204"/>
      <c r="J4" s="204"/>
      <c r="K4" s="204"/>
      <c r="L4" s="204"/>
      <c r="M4" s="204"/>
      <c r="N4" s="204"/>
      <c r="O4" s="204"/>
      <c r="P4" s="204"/>
      <c r="Q4" s="204"/>
      <c r="R4" s="23"/>
      <c r="T4" s="17" t="s">
        <v>12</v>
      </c>
      <c r="AT4" s="18" t="s">
        <v>6</v>
      </c>
    </row>
    <row r="5" spans="1:66" ht="6.95" customHeight="1">
      <c r="B5" s="22"/>
      <c r="C5" s="25"/>
      <c r="D5" s="25"/>
      <c r="E5" s="25"/>
      <c r="F5" s="25"/>
      <c r="G5" s="25"/>
      <c r="H5" s="25"/>
      <c r="I5" s="25"/>
      <c r="J5" s="25"/>
      <c r="K5" s="25"/>
      <c r="L5" s="25"/>
      <c r="M5" s="25"/>
      <c r="N5" s="25"/>
      <c r="O5" s="25"/>
      <c r="P5" s="25"/>
      <c r="Q5" s="25"/>
      <c r="R5" s="23"/>
    </row>
    <row r="6" spans="1:66" ht="25.35" customHeight="1">
      <c r="B6" s="22"/>
      <c r="C6" s="25"/>
      <c r="D6" s="29" t="s">
        <v>18</v>
      </c>
      <c r="E6" s="25"/>
      <c r="F6" s="237" t="str">
        <f>'Rekapitulácia stavby'!K6</f>
        <v>Revitalizácia predpolia radnice v Kežmarku - vodný prvok</v>
      </c>
      <c r="G6" s="238"/>
      <c r="H6" s="238"/>
      <c r="I6" s="238"/>
      <c r="J6" s="238"/>
      <c r="K6" s="238"/>
      <c r="L6" s="238"/>
      <c r="M6" s="238"/>
      <c r="N6" s="238"/>
      <c r="O6" s="238"/>
      <c r="P6" s="238"/>
      <c r="Q6" s="25"/>
      <c r="R6" s="23"/>
    </row>
    <row r="7" spans="1:66" s="1" customFormat="1" ht="32.85" customHeight="1">
      <c r="B7" s="34"/>
      <c r="C7" s="35"/>
      <c r="D7" s="28" t="s">
        <v>128</v>
      </c>
      <c r="E7" s="35"/>
      <c r="F7" s="220" t="s">
        <v>586</v>
      </c>
      <c r="G7" s="230"/>
      <c r="H7" s="230"/>
      <c r="I7" s="230"/>
      <c r="J7" s="230"/>
      <c r="K7" s="230"/>
      <c r="L7" s="230"/>
      <c r="M7" s="230"/>
      <c r="N7" s="230"/>
      <c r="O7" s="230"/>
      <c r="P7" s="230"/>
      <c r="Q7" s="35"/>
      <c r="R7" s="36"/>
    </row>
    <row r="8" spans="1:66" s="1" customFormat="1" ht="14.45" customHeight="1">
      <c r="B8" s="34"/>
      <c r="C8" s="35"/>
      <c r="D8" s="29" t="s">
        <v>20</v>
      </c>
      <c r="E8" s="35"/>
      <c r="F8" s="27" t="s">
        <v>21</v>
      </c>
      <c r="G8" s="35"/>
      <c r="H8" s="35"/>
      <c r="I8" s="35"/>
      <c r="J8" s="35"/>
      <c r="K8" s="35"/>
      <c r="L8" s="35"/>
      <c r="M8" s="29" t="s">
        <v>22</v>
      </c>
      <c r="N8" s="35"/>
      <c r="O8" s="27" t="s">
        <v>21</v>
      </c>
      <c r="P8" s="35"/>
      <c r="Q8" s="35"/>
      <c r="R8" s="36"/>
    </row>
    <row r="9" spans="1:66" s="1" customFormat="1" ht="14.45" customHeight="1">
      <c r="B9" s="34"/>
      <c r="C9" s="35"/>
      <c r="D9" s="29" t="s">
        <v>23</v>
      </c>
      <c r="E9" s="35"/>
      <c r="F9" s="27" t="s">
        <v>24</v>
      </c>
      <c r="G9" s="35"/>
      <c r="H9" s="35"/>
      <c r="I9" s="35"/>
      <c r="J9" s="35"/>
      <c r="K9" s="35"/>
      <c r="L9" s="35"/>
      <c r="M9" s="29" t="s">
        <v>25</v>
      </c>
      <c r="N9" s="35"/>
      <c r="O9" s="239" t="str">
        <f>'Rekapitulácia stavby'!AN8</f>
        <v>26. 2. 2019</v>
      </c>
      <c r="P9" s="240"/>
      <c r="Q9" s="35"/>
      <c r="R9" s="36"/>
    </row>
    <row r="10" spans="1:66" s="1" customFormat="1" ht="10.9" customHeight="1">
      <c r="B10" s="34"/>
      <c r="C10" s="35"/>
      <c r="D10" s="35"/>
      <c r="E10" s="35"/>
      <c r="F10" s="35"/>
      <c r="G10" s="35"/>
      <c r="H10" s="35"/>
      <c r="I10" s="35"/>
      <c r="J10" s="35"/>
      <c r="K10" s="35"/>
      <c r="L10" s="35"/>
      <c r="M10" s="35"/>
      <c r="N10" s="35"/>
      <c r="O10" s="35"/>
      <c r="P10" s="35"/>
      <c r="Q10" s="35"/>
      <c r="R10" s="36"/>
    </row>
    <row r="11" spans="1:66" s="1" customFormat="1" ht="14.45" customHeight="1">
      <c r="B11" s="34"/>
      <c r="C11" s="35"/>
      <c r="D11" s="29" t="s">
        <v>27</v>
      </c>
      <c r="E11" s="35"/>
      <c r="F11" s="35"/>
      <c r="G11" s="35"/>
      <c r="H11" s="35"/>
      <c r="I11" s="35"/>
      <c r="J11" s="35"/>
      <c r="K11" s="35"/>
      <c r="L11" s="35"/>
      <c r="M11" s="29" t="s">
        <v>28</v>
      </c>
      <c r="N11" s="35"/>
      <c r="O11" s="218" t="s">
        <v>29</v>
      </c>
      <c r="P11" s="218"/>
      <c r="Q11" s="35"/>
      <c r="R11" s="36"/>
    </row>
    <row r="12" spans="1:66" s="1" customFormat="1" ht="18" customHeight="1">
      <c r="B12" s="34"/>
      <c r="C12" s="35"/>
      <c r="D12" s="35"/>
      <c r="E12" s="27" t="s">
        <v>30</v>
      </c>
      <c r="F12" s="35"/>
      <c r="G12" s="35"/>
      <c r="H12" s="35"/>
      <c r="I12" s="35"/>
      <c r="J12" s="35"/>
      <c r="K12" s="35"/>
      <c r="L12" s="35"/>
      <c r="M12" s="29" t="s">
        <v>31</v>
      </c>
      <c r="N12" s="35"/>
      <c r="O12" s="218" t="s">
        <v>32</v>
      </c>
      <c r="P12" s="218"/>
      <c r="Q12" s="35"/>
      <c r="R12" s="36"/>
    </row>
    <row r="13" spans="1:66" s="1" customFormat="1" ht="6.95" customHeight="1">
      <c r="B13" s="34"/>
      <c r="C13" s="35"/>
      <c r="D13" s="35"/>
      <c r="E13" s="35"/>
      <c r="F13" s="35"/>
      <c r="G13" s="35"/>
      <c r="H13" s="35"/>
      <c r="I13" s="35"/>
      <c r="J13" s="35"/>
      <c r="K13" s="35"/>
      <c r="L13" s="35"/>
      <c r="M13" s="35"/>
      <c r="N13" s="35"/>
      <c r="O13" s="35"/>
      <c r="P13" s="35"/>
      <c r="Q13" s="35"/>
      <c r="R13" s="36"/>
    </row>
    <row r="14" spans="1:66" s="1" customFormat="1" ht="14.45" customHeight="1">
      <c r="B14" s="34"/>
      <c r="C14" s="35"/>
      <c r="D14" s="29" t="s">
        <v>33</v>
      </c>
      <c r="E14" s="35"/>
      <c r="F14" s="35"/>
      <c r="G14" s="35"/>
      <c r="H14" s="35"/>
      <c r="I14" s="35"/>
      <c r="J14" s="35"/>
      <c r="K14" s="35"/>
      <c r="L14" s="35"/>
      <c r="M14" s="29" t="s">
        <v>28</v>
      </c>
      <c r="N14" s="35"/>
      <c r="O14" s="234" t="str">
        <f>IF('Rekapitulácia stavby'!AN13="","",'Rekapitulácia stavby'!AN13)</f>
        <v>Vyplň údaj</v>
      </c>
      <c r="P14" s="218"/>
      <c r="Q14" s="35"/>
      <c r="R14" s="36"/>
    </row>
    <row r="15" spans="1:66" s="1" customFormat="1" ht="18" customHeight="1">
      <c r="B15" s="34"/>
      <c r="C15" s="35"/>
      <c r="D15" s="35"/>
      <c r="E15" s="234" t="str">
        <f>IF('Rekapitulácia stavby'!E14="","",'Rekapitulácia stavby'!E14)</f>
        <v>Vyplň údaj</v>
      </c>
      <c r="F15" s="235"/>
      <c r="G15" s="235"/>
      <c r="H15" s="235"/>
      <c r="I15" s="235"/>
      <c r="J15" s="235"/>
      <c r="K15" s="235"/>
      <c r="L15" s="235"/>
      <c r="M15" s="29" t="s">
        <v>31</v>
      </c>
      <c r="N15" s="35"/>
      <c r="O15" s="234" t="str">
        <f>IF('Rekapitulácia stavby'!AN14="","",'Rekapitulácia stavby'!AN14)</f>
        <v>Vyplň údaj</v>
      </c>
      <c r="P15" s="218"/>
      <c r="Q15" s="35"/>
      <c r="R15" s="36"/>
    </row>
    <row r="16" spans="1:66" s="1" customFormat="1" ht="6.95" customHeight="1">
      <c r="B16" s="34"/>
      <c r="C16" s="35"/>
      <c r="D16" s="35"/>
      <c r="E16" s="35"/>
      <c r="F16" s="35"/>
      <c r="G16" s="35"/>
      <c r="H16" s="35"/>
      <c r="I16" s="35"/>
      <c r="J16" s="35"/>
      <c r="K16" s="35"/>
      <c r="L16" s="35"/>
      <c r="M16" s="35"/>
      <c r="N16" s="35"/>
      <c r="O16" s="35"/>
      <c r="P16" s="35"/>
      <c r="Q16" s="35"/>
      <c r="R16" s="36"/>
    </row>
    <row r="17" spans="2:18" s="1" customFormat="1" ht="14.45" customHeight="1">
      <c r="B17" s="34"/>
      <c r="C17" s="35"/>
      <c r="D17" s="29" t="s">
        <v>35</v>
      </c>
      <c r="E17" s="35"/>
      <c r="F17" s="35"/>
      <c r="G17" s="35"/>
      <c r="H17" s="35"/>
      <c r="I17" s="35"/>
      <c r="J17" s="35"/>
      <c r="K17" s="35"/>
      <c r="L17" s="35"/>
      <c r="M17" s="29" t="s">
        <v>28</v>
      </c>
      <c r="N17" s="35"/>
      <c r="O17" s="218" t="s">
        <v>36</v>
      </c>
      <c r="P17" s="218"/>
      <c r="Q17" s="35"/>
      <c r="R17" s="36"/>
    </row>
    <row r="18" spans="2:18" s="1" customFormat="1" ht="18" customHeight="1">
      <c r="B18" s="34"/>
      <c r="C18" s="35"/>
      <c r="D18" s="35"/>
      <c r="E18" s="27" t="s">
        <v>37</v>
      </c>
      <c r="F18" s="35"/>
      <c r="G18" s="35"/>
      <c r="H18" s="35"/>
      <c r="I18" s="35"/>
      <c r="J18" s="35"/>
      <c r="K18" s="35"/>
      <c r="L18" s="35"/>
      <c r="M18" s="29" t="s">
        <v>31</v>
      </c>
      <c r="N18" s="35"/>
      <c r="O18" s="218" t="s">
        <v>38</v>
      </c>
      <c r="P18" s="218"/>
      <c r="Q18" s="35"/>
      <c r="R18" s="36"/>
    </row>
    <row r="19" spans="2:18" s="1" customFormat="1" ht="6.95" customHeight="1">
      <c r="B19" s="34"/>
      <c r="C19" s="35"/>
      <c r="D19" s="35"/>
      <c r="E19" s="35"/>
      <c r="F19" s="35"/>
      <c r="G19" s="35"/>
      <c r="H19" s="35"/>
      <c r="I19" s="35"/>
      <c r="J19" s="35"/>
      <c r="K19" s="35"/>
      <c r="L19" s="35"/>
      <c r="M19" s="35"/>
      <c r="N19" s="35"/>
      <c r="O19" s="35"/>
      <c r="P19" s="35"/>
      <c r="Q19" s="35"/>
      <c r="R19" s="36"/>
    </row>
    <row r="20" spans="2:18" s="1" customFormat="1" ht="14.45" customHeight="1">
      <c r="B20" s="34"/>
      <c r="C20" s="35"/>
      <c r="D20" s="29" t="s">
        <v>40</v>
      </c>
      <c r="E20" s="35"/>
      <c r="F20" s="35"/>
      <c r="G20" s="35"/>
      <c r="H20" s="35"/>
      <c r="I20" s="35"/>
      <c r="J20" s="35"/>
      <c r="K20" s="35"/>
      <c r="L20" s="35"/>
      <c r="M20" s="29" t="s">
        <v>28</v>
      </c>
      <c r="N20" s="35"/>
      <c r="O20" s="218" t="str">
        <f>IF('Rekapitulácia stavby'!AN19="","",'Rekapitulácia stavby'!AN19)</f>
        <v/>
      </c>
      <c r="P20" s="218"/>
      <c r="Q20" s="35"/>
      <c r="R20" s="36"/>
    </row>
    <row r="21" spans="2:18" s="1" customFormat="1" ht="18" customHeight="1">
      <c r="B21" s="34"/>
      <c r="C21" s="35"/>
      <c r="D21" s="35"/>
      <c r="E21" s="27" t="str">
        <f>IF('Rekapitulácia stavby'!E20="","",'Rekapitulácia stavby'!E20)</f>
        <v xml:space="preserve"> </v>
      </c>
      <c r="F21" s="35"/>
      <c r="G21" s="35"/>
      <c r="H21" s="35"/>
      <c r="I21" s="35"/>
      <c r="J21" s="35"/>
      <c r="K21" s="35"/>
      <c r="L21" s="35"/>
      <c r="M21" s="29" t="s">
        <v>31</v>
      </c>
      <c r="N21" s="35"/>
      <c r="O21" s="218" t="str">
        <f>IF('Rekapitulácia stavby'!AN20="","",'Rekapitulácia stavby'!AN20)</f>
        <v/>
      </c>
      <c r="P21" s="218"/>
      <c r="Q21" s="35"/>
      <c r="R21" s="36"/>
    </row>
    <row r="22" spans="2:18" s="1" customFormat="1" ht="6.95" customHeight="1">
      <c r="B22" s="34"/>
      <c r="C22" s="35"/>
      <c r="D22" s="35"/>
      <c r="E22" s="35"/>
      <c r="F22" s="35"/>
      <c r="G22" s="35"/>
      <c r="H22" s="35"/>
      <c r="I22" s="35"/>
      <c r="J22" s="35"/>
      <c r="K22" s="35"/>
      <c r="L22" s="35"/>
      <c r="M22" s="35"/>
      <c r="N22" s="35"/>
      <c r="O22" s="35"/>
      <c r="P22" s="35"/>
      <c r="Q22" s="35"/>
      <c r="R22" s="36"/>
    </row>
    <row r="23" spans="2:18" s="1" customFormat="1" ht="14.45" customHeight="1">
      <c r="B23" s="34"/>
      <c r="C23" s="35"/>
      <c r="D23" s="29" t="s">
        <v>42</v>
      </c>
      <c r="E23" s="35"/>
      <c r="F23" s="35"/>
      <c r="G23" s="35"/>
      <c r="H23" s="35"/>
      <c r="I23" s="35"/>
      <c r="J23" s="35"/>
      <c r="K23" s="35"/>
      <c r="L23" s="35"/>
      <c r="M23" s="35"/>
      <c r="N23" s="35"/>
      <c r="O23" s="35"/>
      <c r="P23" s="35"/>
      <c r="Q23" s="35"/>
      <c r="R23" s="36"/>
    </row>
    <row r="24" spans="2:18" s="1" customFormat="1" ht="16.5" customHeight="1">
      <c r="B24" s="34"/>
      <c r="C24" s="35"/>
      <c r="D24" s="35"/>
      <c r="E24" s="225" t="s">
        <v>21</v>
      </c>
      <c r="F24" s="225"/>
      <c r="G24" s="225"/>
      <c r="H24" s="225"/>
      <c r="I24" s="225"/>
      <c r="J24" s="225"/>
      <c r="K24" s="225"/>
      <c r="L24" s="225"/>
      <c r="M24" s="35"/>
      <c r="N24" s="35"/>
      <c r="O24" s="35"/>
      <c r="P24" s="35"/>
      <c r="Q24" s="35"/>
      <c r="R24" s="36"/>
    </row>
    <row r="25" spans="2:18" s="1" customFormat="1" ht="6.95" customHeight="1">
      <c r="B25" s="34"/>
      <c r="C25" s="35"/>
      <c r="D25" s="35"/>
      <c r="E25" s="35"/>
      <c r="F25" s="35"/>
      <c r="G25" s="35"/>
      <c r="H25" s="35"/>
      <c r="I25" s="35"/>
      <c r="J25" s="35"/>
      <c r="K25" s="35"/>
      <c r="L25" s="35"/>
      <c r="M25" s="35"/>
      <c r="N25" s="35"/>
      <c r="O25" s="35"/>
      <c r="P25" s="35"/>
      <c r="Q25" s="35"/>
      <c r="R25" s="36"/>
    </row>
    <row r="26" spans="2:18" s="1" customFormat="1" ht="6.95" customHeight="1">
      <c r="B26" s="34"/>
      <c r="C26" s="35"/>
      <c r="D26" s="50"/>
      <c r="E26" s="50"/>
      <c r="F26" s="50"/>
      <c r="G26" s="50"/>
      <c r="H26" s="50"/>
      <c r="I26" s="50"/>
      <c r="J26" s="50"/>
      <c r="K26" s="50"/>
      <c r="L26" s="50"/>
      <c r="M26" s="50"/>
      <c r="N26" s="50"/>
      <c r="O26" s="50"/>
      <c r="P26" s="50"/>
      <c r="Q26" s="35"/>
      <c r="R26" s="36"/>
    </row>
    <row r="27" spans="2:18" s="1" customFormat="1" ht="14.45" customHeight="1">
      <c r="B27" s="34"/>
      <c r="C27" s="35"/>
      <c r="D27" s="119" t="s">
        <v>130</v>
      </c>
      <c r="E27" s="35"/>
      <c r="F27" s="35"/>
      <c r="G27" s="35"/>
      <c r="H27" s="35"/>
      <c r="I27" s="35"/>
      <c r="J27" s="35"/>
      <c r="K27" s="35"/>
      <c r="L27" s="35"/>
      <c r="M27" s="226">
        <f>N88</f>
        <v>0</v>
      </c>
      <c r="N27" s="226"/>
      <c r="O27" s="226"/>
      <c r="P27" s="226"/>
      <c r="Q27" s="35"/>
      <c r="R27" s="36"/>
    </row>
    <row r="28" spans="2:18" s="1" customFormat="1" ht="14.45" customHeight="1">
      <c r="B28" s="34"/>
      <c r="C28" s="35"/>
      <c r="D28" s="33" t="s">
        <v>116</v>
      </c>
      <c r="E28" s="35"/>
      <c r="F28" s="35"/>
      <c r="G28" s="35"/>
      <c r="H28" s="35"/>
      <c r="I28" s="35"/>
      <c r="J28" s="35"/>
      <c r="K28" s="35"/>
      <c r="L28" s="35"/>
      <c r="M28" s="226">
        <f>N102</f>
        <v>0</v>
      </c>
      <c r="N28" s="226"/>
      <c r="O28" s="226"/>
      <c r="P28" s="226"/>
      <c r="Q28" s="35"/>
      <c r="R28" s="36"/>
    </row>
    <row r="29" spans="2:18" s="1" customFormat="1" ht="6.95" customHeight="1">
      <c r="B29" s="34"/>
      <c r="C29" s="35"/>
      <c r="D29" s="35"/>
      <c r="E29" s="35"/>
      <c r="F29" s="35"/>
      <c r="G29" s="35"/>
      <c r="H29" s="35"/>
      <c r="I29" s="35"/>
      <c r="J29" s="35"/>
      <c r="K29" s="35"/>
      <c r="L29" s="35"/>
      <c r="M29" s="35"/>
      <c r="N29" s="35"/>
      <c r="O29" s="35"/>
      <c r="P29" s="35"/>
      <c r="Q29" s="35"/>
      <c r="R29" s="36"/>
    </row>
    <row r="30" spans="2:18" s="1" customFormat="1" ht="25.35" customHeight="1">
      <c r="B30" s="34"/>
      <c r="C30" s="35"/>
      <c r="D30" s="120" t="s">
        <v>45</v>
      </c>
      <c r="E30" s="35"/>
      <c r="F30" s="35"/>
      <c r="G30" s="35"/>
      <c r="H30" s="35"/>
      <c r="I30" s="35"/>
      <c r="J30" s="35"/>
      <c r="K30" s="35"/>
      <c r="L30" s="35"/>
      <c r="M30" s="233">
        <f>ROUND(M27+M28,2)</f>
        <v>0</v>
      </c>
      <c r="N30" s="230"/>
      <c r="O30" s="230"/>
      <c r="P30" s="230"/>
      <c r="Q30" s="35"/>
      <c r="R30" s="36"/>
    </row>
    <row r="31" spans="2:18" s="1" customFormat="1" ht="6.95" customHeight="1">
      <c r="B31" s="34"/>
      <c r="C31" s="35"/>
      <c r="D31" s="50"/>
      <c r="E31" s="50"/>
      <c r="F31" s="50"/>
      <c r="G31" s="50"/>
      <c r="H31" s="50"/>
      <c r="I31" s="50"/>
      <c r="J31" s="50"/>
      <c r="K31" s="50"/>
      <c r="L31" s="50"/>
      <c r="M31" s="50"/>
      <c r="N31" s="50"/>
      <c r="O31" s="50"/>
      <c r="P31" s="50"/>
      <c r="Q31" s="35"/>
      <c r="R31" s="36"/>
    </row>
    <row r="32" spans="2:18" s="1" customFormat="1" ht="14.45" customHeight="1">
      <c r="B32" s="34"/>
      <c r="C32" s="35"/>
      <c r="D32" s="41" t="s">
        <v>46</v>
      </c>
      <c r="E32" s="41" t="s">
        <v>47</v>
      </c>
      <c r="F32" s="42">
        <v>0.2</v>
      </c>
      <c r="G32" s="121" t="s">
        <v>48</v>
      </c>
      <c r="H32" s="229">
        <f>ROUND((((SUM(BE102:BE109)+SUM(BE127:BE172))+SUM(BE174:BE178))),2)</f>
        <v>0</v>
      </c>
      <c r="I32" s="230"/>
      <c r="J32" s="230"/>
      <c r="K32" s="35"/>
      <c r="L32" s="35"/>
      <c r="M32" s="229">
        <f>ROUND(((ROUND((SUM(BE102:BE109)+SUM(BE127:BE172)), 2)*F32)+SUM(BE174:BE178)*F32),2)</f>
        <v>0</v>
      </c>
      <c r="N32" s="230"/>
      <c r="O32" s="230"/>
      <c r="P32" s="230"/>
      <c r="Q32" s="35"/>
      <c r="R32" s="36"/>
    </row>
    <row r="33" spans="2:18" s="1" customFormat="1" ht="14.45" customHeight="1">
      <c r="B33" s="34"/>
      <c r="C33" s="35"/>
      <c r="D33" s="35"/>
      <c r="E33" s="41" t="s">
        <v>49</v>
      </c>
      <c r="F33" s="42">
        <v>0.2</v>
      </c>
      <c r="G33" s="121" t="s">
        <v>48</v>
      </c>
      <c r="H33" s="229">
        <f>ROUND((((SUM(BF102:BF109)+SUM(BF127:BF172))+SUM(BF174:BF178))),2)</f>
        <v>0</v>
      </c>
      <c r="I33" s="230"/>
      <c r="J33" s="230"/>
      <c r="K33" s="35"/>
      <c r="L33" s="35"/>
      <c r="M33" s="229">
        <f>ROUND(((ROUND((SUM(BF102:BF109)+SUM(BF127:BF172)), 2)*F33)+SUM(BF174:BF178)*F33),2)</f>
        <v>0</v>
      </c>
      <c r="N33" s="230"/>
      <c r="O33" s="230"/>
      <c r="P33" s="230"/>
      <c r="Q33" s="35"/>
      <c r="R33" s="36"/>
    </row>
    <row r="34" spans="2:18" s="1" customFormat="1" ht="14.45" hidden="1" customHeight="1">
      <c r="B34" s="34"/>
      <c r="C34" s="35"/>
      <c r="D34" s="35"/>
      <c r="E34" s="41" t="s">
        <v>50</v>
      </c>
      <c r="F34" s="42">
        <v>0.2</v>
      </c>
      <c r="G34" s="121" t="s">
        <v>48</v>
      </c>
      <c r="H34" s="229">
        <f>ROUND((((SUM(BG102:BG109)+SUM(BG127:BG172))+SUM(BG174:BG178))),2)</f>
        <v>0</v>
      </c>
      <c r="I34" s="230"/>
      <c r="J34" s="230"/>
      <c r="K34" s="35"/>
      <c r="L34" s="35"/>
      <c r="M34" s="229">
        <v>0</v>
      </c>
      <c r="N34" s="230"/>
      <c r="O34" s="230"/>
      <c r="P34" s="230"/>
      <c r="Q34" s="35"/>
      <c r="R34" s="36"/>
    </row>
    <row r="35" spans="2:18" s="1" customFormat="1" ht="14.45" hidden="1" customHeight="1">
      <c r="B35" s="34"/>
      <c r="C35" s="35"/>
      <c r="D35" s="35"/>
      <c r="E35" s="41" t="s">
        <v>51</v>
      </c>
      <c r="F35" s="42">
        <v>0.2</v>
      </c>
      <c r="G35" s="121" t="s">
        <v>48</v>
      </c>
      <c r="H35" s="229">
        <f>ROUND((((SUM(BH102:BH109)+SUM(BH127:BH172))+SUM(BH174:BH178))),2)</f>
        <v>0</v>
      </c>
      <c r="I35" s="230"/>
      <c r="J35" s="230"/>
      <c r="K35" s="35"/>
      <c r="L35" s="35"/>
      <c r="M35" s="229">
        <v>0</v>
      </c>
      <c r="N35" s="230"/>
      <c r="O35" s="230"/>
      <c r="P35" s="230"/>
      <c r="Q35" s="35"/>
      <c r="R35" s="36"/>
    </row>
    <row r="36" spans="2:18" s="1" customFormat="1" ht="14.45" hidden="1" customHeight="1">
      <c r="B36" s="34"/>
      <c r="C36" s="35"/>
      <c r="D36" s="35"/>
      <c r="E36" s="41" t="s">
        <v>52</v>
      </c>
      <c r="F36" s="42">
        <v>0</v>
      </c>
      <c r="G36" s="121" t="s">
        <v>48</v>
      </c>
      <c r="H36" s="229">
        <f>ROUND((((SUM(BI102:BI109)+SUM(BI127:BI172))+SUM(BI174:BI178))),2)</f>
        <v>0</v>
      </c>
      <c r="I36" s="230"/>
      <c r="J36" s="230"/>
      <c r="K36" s="35"/>
      <c r="L36" s="35"/>
      <c r="M36" s="229">
        <v>0</v>
      </c>
      <c r="N36" s="230"/>
      <c r="O36" s="230"/>
      <c r="P36" s="230"/>
      <c r="Q36" s="35"/>
      <c r="R36" s="36"/>
    </row>
    <row r="37" spans="2:18" s="1" customFormat="1" ht="6.95" customHeight="1">
      <c r="B37" s="34"/>
      <c r="C37" s="35"/>
      <c r="D37" s="35"/>
      <c r="E37" s="35"/>
      <c r="F37" s="35"/>
      <c r="G37" s="35"/>
      <c r="H37" s="35"/>
      <c r="I37" s="35"/>
      <c r="J37" s="35"/>
      <c r="K37" s="35"/>
      <c r="L37" s="35"/>
      <c r="M37" s="35"/>
      <c r="N37" s="35"/>
      <c r="O37" s="35"/>
      <c r="P37" s="35"/>
      <c r="Q37" s="35"/>
      <c r="R37" s="36"/>
    </row>
    <row r="38" spans="2:18" s="1" customFormat="1" ht="25.35" customHeight="1">
      <c r="B38" s="34"/>
      <c r="C38" s="117"/>
      <c r="D38" s="122" t="s">
        <v>53</v>
      </c>
      <c r="E38" s="78"/>
      <c r="F38" s="78"/>
      <c r="G38" s="123" t="s">
        <v>54</v>
      </c>
      <c r="H38" s="124" t="s">
        <v>55</v>
      </c>
      <c r="I38" s="78"/>
      <c r="J38" s="78"/>
      <c r="K38" s="78"/>
      <c r="L38" s="231">
        <f>SUM(M30:M36)</f>
        <v>0</v>
      </c>
      <c r="M38" s="231"/>
      <c r="N38" s="231"/>
      <c r="O38" s="231"/>
      <c r="P38" s="232"/>
      <c r="Q38" s="117"/>
      <c r="R38" s="36"/>
    </row>
    <row r="39" spans="2:18" s="1" customFormat="1" ht="14.45" customHeight="1">
      <c r="B39" s="34"/>
      <c r="C39" s="35"/>
      <c r="D39" s="35"/>
      <c r="E39" s="35"/>
      <c r="F39" s="35"/>
      <c r="G39" s="35"/>
      <c r="H39" s="35"/>
      <c r="I39" s="35"/>
      <c r="J39" s="35"/>
      <c r="K39" s="35"/>
      <c r="L39" s="35"/>
      <c r="M39" s="35"/>
      <c r="N39" s="35"/>
      <c r="O39" s="35"/>
      <c r="P39" s="35"/>
      <c r="Q39" s="35"/>
      <c r="R39" s="36"/>
    </row>
    <row r="40" spans="2:18" s="1" customFormat="1" ht="14.45" customHeight="1">
      <c r="B40" s="34"/>
      <c r="C40" s="35"/>
      <c r="D40" s="35"/>
      <c r="E40" s="35"/>
      <c r="F40" s="35"/>
      <c r="G40" s="35"/>
      <c r="H40" s="35"/>
      <c r="I40" s="35"/>
      <c r="J40" s="35"/>
      <c r="K40" s="35"/>
      <c r="L40" s="35"/>
      <c r="M40" s="35"/>
      <c r="N40" s="35"/>
      <c r="O40" s="35"/>
      <c r="P40" s="35"/>
      <c r="Q40" s="35"/>
      <c r="R40" s="36"/>
    </row>
    <row r="41" spans="2:18">
      <c r="B41" s="22"/>
      <c r="C41" s="25"/>
      <c r="D41" s="25"/>
      <c r="E41" s="25"/>
      <c r="F41" s="25"/>
      <c r="G41" s="25"/>
      <c r="H41" s="25"/>
      <c r="I41" s="25"/>
      <c r="J41" s="25"/>
      <c r="K41" s="25"/>
      <c r="L41" s="25"/>
      <c r="M41" s="25"/>
      <c r="N41" s="25"/>
      <c r="O41" s="25"/>
      <c r="P41" s="25"/>
      <c r="Q41" s="25"/>
      <c r="R41" s="23"/>
    </row>
    <row r="42" spans="2:18">
      <c r="B42" s="22"/>
      <c r="C42" s="25"/>
      <c r="D42" s="25"/>
      <c r="E42" s="25"/>
      <c r="F42" s="25"/>
      <c r="G42" s="25"/>
      <c r="H42" s="25"/>
      <c r="I42" s="25"/>
      <c r="J42" s="25"/>
      <c r="K42" s="25"/>
      <c r="L42" s="25"/>
      <c r="M42" s="25"/>
      <c r="N42" s="25"/>
      <c r="O42" s="25"/>
      <c r="P42" s="25"/>
      <c r="Q42" s="25"/>
      <c r="R42" s="23"/>
    </row>
    <row r="43" spans="2:18">
      <c r="B43" s="22"/>
      <c r="C43" s="25"/>
      <c r="D43" s="25"/>
      <c r="E43" s="25"/>
      <c r="F43" s="25"/>
      <c r="G43" s="25"/>
      <c r="H43" s="25"/>
      <c r="I43" s="25"/>
      <c r="J43" s="25"/>
      <c r="K43" s="25"/>
      <c r="L43" s="25"/>
      <c r="M43" s="25"/>
      <c r="N43" s="25"/>
      <c r="O43" s="25"/>
      <c r="P43" s="25"/>
      <c r="Q43" s="25"/>
      <c r="R43" s="23"/>
    </row>
    <row r="44" spans="2:18">
      <c r="B44" s="22"/>
      <c r="C44" s="25"/>
      <c r="D44" s="25"/>
      <c r="E44" s="25"/>
      <c r="F44" s="25"/>
      <c r="G44" s="25"/>
      <c r="H44" s="25"/>
      <c r="I44" s="25"/>
      <c r="J44" s="25"/>
      <c r="K44" s="25"/>
      <c r="L44" s="25"/>
      <c r="M44" s="25"/>
      <c r="N44" s="25"/>
      <c r="O44" s="25"/>
      <c r="P44" s="25"/>
      <c r="Q44" s="25"/>
      <c r="R44" s="23"/>
    </row>
    <row r="45" spans="2:18">
      <c r="B45" s="22"/>
      <c r="C45" s="25"/>
      <c r="D45" s="25"/>
      <c r="E45" s="25"/>
      <c r="F45" s="25"/>
      <c r="G45" s="25"/>
      <c r="H45" s="25"/>
      <c r="I45" s="25"/>
      <c r="J45" s="25"/>
      <c r="K45" s="25"/>
      <c r="L45" s="25"/>
      <c r="M45" s="25"/>
      <c r="N45" s="25"/>
      <c r="O45" s="25"/>
      <c r="P45" s="25"/>
      <c r="Q45" s="25"/>
      <c r="R45" s="23"/>
    </row>
    <row r="46" spans="2:18">
      <c r="B46" s="22"/>
      <c r="C46" s="25"/>
      <c r="D46" s="25"/>
      <c r="E46" s="25"/>
      <c r="F46" s="25"/>
      <c r="G46" s="25"/>
      <c r="H46" s="25"/>
      <c r="I46" s="25"/>
      <c r="J46" s="25"/>
      <c r="K46" s="25"/>
      <c r="L46" s="25"/>
      <c r="M46" s="25"/>
      <c r="N46" s="25"/>
      <c r="O46" s="25"/>
      <c r="P46" s="25"/>
      <c r="Q46" s="25"/>
      <c r="R46" s="23"/>
    </row>
    <row r="47" spans="2:18">
      <c r="B47" s="22"/>
      <c r="C47" s="25"/>
      <c r="D47" s="25"/>
      <c r="E47" s="25"/>
      <c r="F47" s="25"/>
      <c r="G47" s="25"/>
      <c r="H47" s="25"/>
      <c r="I47" s="25"/>
      <c r="J47" s="25"/>
      <c r="K47" s="25"/>
      <c r="L47" s="25"/>
      <c r="M47" s="25"/>
      <c r="N47" s="25"/>
      <c r="O47" s="25"/>
      <c r="P47" s="25"/>
      <c r="Q47" s="25"/>
      <c r="R47" s="23"/>
    </row>
    <row r="48" spans="2:18">
      <c r="B48" s="22"/>
      <c r="C48" s="25"/>
      <c r="D48" s="25"/>
      <c r="E48" s="25"/>
      <c r="F48" s="25"/>
      <c r="G48" s="25"/>
      <c r="H48" s="25"/>
      <c r="I48" s="25"/>
      <c r="J48" s="25"/>
      <c r="K48" s="25"/>
      <c r="L48" s="25"/>
      <c r="M48" s="25"/>
      <c r="N48" s="25"/>
      <c r="O48" s="25"/>
      <c r="P48" s="25"/>
      <c r="Q48" s="25"/>
      <c r="R48" s="23"/>
    </row>
    <row r="49" spans="2:18">
      <c r="B49" s="22"/>
      <c r="C49" s="25"/>
      <c r="D49" s="25"/>
      <c r="E49" s="25"/>
      <c r="F49" s="25"/>
      <c r="G49" s="25"/>
      <c r="H49" s="25"/>
      <c r="I49" s="25"/>
      <c r="J49" s="25"/>
      <c r="K49" s="25"/>
      <c r="L49" s="25"/>
      <c r="M49" s="25"/>
      <c r="N49" s="25"/>
      <c r="O49" s="25"/>
      <c r="P49" s="25"/>
      <c r="Q49" s="25"/>
      <c r="R49" s="23"/>
    </row>
    <row r="50" spans="2:18" s="1" customFormat="1" ht="15">
      <c r="B50" s="34"/>
      <c r="C50" s="35"/>
      <c r="D50" s="49" t="s">
        <v>56</v>
      </c>
      <c r="E50" s="50"/>
      <c r="F50" s="50"/>
      <c r="G50" s="50"/>
      <c r="H50" s="51"/>
      <c r="I50" s="35"/>
      <c r="J50" s="49" t="s">
        <v>57</v>
      </c>
      <c r="K50" s="50"/>
      <c r="L50" s="50"/>
      <c r="M50" s="50"/>
      <c r="N50" s="50"/>
      <c r="O50" s="50"/>
      <c r="P50" s="51"/>
      <c r="Q50" s="35"/>
      <c r="R50" s="36"/>
    </row>
    <row r="51" spans="2:18">
      <c r="B51" s="22"/>
      <c r="C51" s="25"/>
      <c r="D51" s="52"/>
      <c r="E51" s="25"/>
      <c r="F51" s="25"/>
      <c r="G51" s="25"/>
      <c r="H51" s="53"/>
      <c r="I51" s="25"/>
      <c r="J51" s="52"/>
      <c r="K51" s="25"/>
      <c r="L51" s="25"/>
      <c r="M51" s="25"/>
      <c r="N51" s="25"/>
      <c r="O51" s="25"/>
      <c r="P51" s="53"/>
      <c r="Q51" s="25"/>
      <c r="R51" s="23"/>
    </row>
    <row r="52" spans="2:18">
      <c r="B52" s="22"/>
      <c r="C52" s="25"/>
      <c r="D52" s="52"/>
      <c r="E52" s="25"/>
      <c r="F52" s="25"/>
      <c r="G52" s="25"/>
      <c r="H52" s="53"/>
      <c r="I52" s="25"/>
      <c r="J52" s="52"/>
      <c r="K52" s="25"/>
      <c r="L52" s="25"/>
      <c r="M52" s="25"/>
      <c r="N52" s="25"/>
      <c r="O52" s="25"/>
      <c r="P52" s="53"/>
      <c r="Q52" s="25"/>
      <c r="R52" s="23"/>
    </row>
    <row r="53" spans="2:18">
      <c r="B53" s="22"/>
      <c r="C53" s="25"/>
      <c r="D53" s="52"/>
      <c r="E53" s="25"/>
      <c r="F53" s="25"/>
      <c r="G53" s="25"/>
      <c r="H53" s="53"/>
      <c r="I53" s="25"/>
      <c r="J53" s="52"/>
      <c r="K53" s="25"/>
      <c r="L53" s="25"/>
      <c r="M53" s="25"/>
      <c r="N53" s="25"/>
      <c r="O53" s="25"/>
      <c r="P53" s="53"/>
      <c r="Q53" s="25"/>
      <c r="R53" s="23"/>
    </row>
    <row r="54" spans="2:18">
      <c r="B54" s="22"/>
      <c r="C54" s="25"/>
      <c r="D54" s="52"/>
      <c r="E54" s="25"/>
      <c r="F54" s="25"/>
      <c r="G54" s="25"/>
      <c r="H54" s="53"/>
      <c r="I54" s="25"/>
      <c r="J54" s="52"/>
      <c r="K54" s="25"/>
      <c r="L54" s="25"/>
      <c r="M54" s="25"/>
      <c r="N54" s="25"/>
      <c r="O54" s="25"/>
      <c r="P54" s="53"/>
      <c r="Q54" s="25"/>
      <c r="R54" s="23"/>
    </row>
    <row r="55" spans="2:18">
      <c r="B55" s="22"/>
      <c r="C55" s="25"/>
      <c r="D55" s="52"/>
      <c r="E55" s="25"/>
      <c r="F55" s="25"/>
      <c r="G55" s="25"/>
      <c r="H55" s="53"/>
      <c r="I55" s="25"/>
      <c r="J55" s="52"/>
      <c r="K55" s="25"/>
      <c r="L55" s="25"/>
      <c r="M55" s="25"/>
      <c r="N55" s="25"/>
      <c r="O55" s="25"/>
      <c r="P55" s="53"/>
      <c r="Q55" s="25"/>
      <c r="R55" s="23"/>
    </row>
    <row r="56" spans="2:18">
      <c r="B56" s="22"/>
      <c r="C56" s="25"/>
      <c r="D56" s="52"/>
      <c r="E56" s="25"/>
      <c r="F56" s="25"/>
      <c r="G56" s="25"/>
      <c r="H56" s="53"/>
      <c r="I56" s="25"/>
      <c r="J56" s="52"/>
      <c r="K56" s="25"/>
      <c r="L56" s="25"/>
      <c r="M56" s="25"/>
      <c r="N56" s="25"/>
      <c r="O56" s="25"/>
      <c r="P56" s="53"/>
      <c r="Q56" s="25"/>
      <c r="R56" s="23"/>
    </row>
    <row r="57" spans="2:18">
      <c r="B57" s="22"/>
      <c r="C57" s="25"/>
      <c r="D57" s="52"/>
      <c r="E57" s="25"/>
      <c r="F57" s="25"/>
      <c r="G57" s="25"/>
      <c r="H57" s="53"/>
      <c r="I57" s="25"/>
      <c r="J57" s="52"/>
      <c r="K57" s="25"/>
      <c r="L57" s="25"/>
      <c r="M57" s="25"/>
      <c r="N57" s="25"/>
      <c r="O57" s="25"/>
      <c r="P57" s="53"/>
      <c r="Q57" s="25"/>
      <c r="R57" s="23"/>
    </row>
    <row r="58" spans="2:18">
      <c r="B58" s="22"/>
      <c r="C58" s="25"/>
      <c r="D58" s="52"/>
      <c r="E58" s="25"/>
      <c r="F58" s="25"/>
      <c r="G58" s="25"/>
      <c r="H58" s="53"/>
      <c r="I58" s="25"/>
      <c r="J58" s="52"/>
      <c r="K58" s="25"/>
      <c r="L58" s="25"/>
      <c r="M58" s="25"/>
      <c r="N58" s="25"/>
      <c r="O58" s="25"/>
      <c r="P58" s="53"/>
      <c r="Q58" s="25"/>
      <c r="R58" s="23"/>
    </row>
    <row r="59" spans="2:18" s="1" customFormat="1" ht="15">
      <c r="B59" s="34"/>
      <c r="C59" s="35"/>
      <c r="D59" s="54" t="s">
        <v>58</v>
      </c>
      <c r="E59" s="55"/>
      <c r="F59" s="55"/>
      <c r="G59" s="56" t="s">
        <v>59</v>
      </c>
      <c r="H59" s="57"/>
      <c r="I59" s="35"/>
      <c r="J59" s="54" t="s">
        <v>58</v>
      </c>
      <c r="K59" s="55"/>
      <c r="L59" s="55"/>
      <c r="M59" s="55"/>
      <c r="N59" s="56" t="s">
        <v>59</v>
      </c>
      <c r="O59" s="55"/>
      <c r="P59" s="57"/>
      <c r="Q59" s="35"/>
      <c r="R59" s="36"/>
    </row>
    <row r="60" spans="2:18">
      <c r="B60" s="22"/>
      <c r="C60" s="25"/>
      <c r="D60" s="25"/>
      <c r="E60" s="25"/>
      <c r="F60" s="25"/>
      <c r="G60" s="25"/>
      <c r="H60" s="25"/>
      <c r="I60" s="25"/>
      <c r="J60" s="25"/>
      <c r="K60" s="25"/>
      <c r="L60" s="25"/>
      <c r="M60" s="25"/>
      <c r="N60" s="25"/>
      <c r="O60" s="25"/>
      <c r="P60" s="25"/>
      <c r="Q60" s="25"/>
      <c r="R60" s="23"/>
    </row>
    <row r="61" spans="2:18" s="1" customFormat="1" ht="15">
      <c r="B61" s="34"/>
      <c r="C61" s="35"/>
      <c r="D61" s="49" t="s">
        <v>60</v>
      </c>
      <c r="E61" s="50"/>
      <c r="F61" s="50"/>
      <c r="G61" s="50"/>
      <c r="H61" s="51"/>
      <c r="I61" s="35"/>
      <c r="J61" s="49" t="s">
        <v>61</v>
      </c>
      <c r="K61" s="50"/>
      <c r="L61" s="50"/>
      <c r="M61" s="50"/>
      <c r="N61" s="50"/>
      <c r="O61" s="50"/>
      <c r="P61" s="51"/>
      <c r="Q61" s="35"/>
      <c r="R61" s="36"/>
    </row>
    <row r="62" spans="2:18">
      <c r="B62" s="22"/>
      <c r="C62" s="25"/>
      <c r="D62" s="52"/>
      <c r="E62" s="25"/>
      <c r="F62" s="25"/>
      <c r="G62" s="25"/>
      <c r="H62" s="53"/>
      <c r="I62" s="25"/>
      <c r="J62" s="52"/>
      <c r="K62" s="25"/>
      <c r="L62" s="25"/>
      <c r="M62" s="25"/>
      <c r="N62" s="25"/>
      <c r="O62" s="25"/>
      <c r="P62" s="53"/>
      <c r="Q62" s="25"/>
      <c r="R62" s="23"/>
    </row>
    <row r="63" spans="2:18">
      <c r="B63" s="22"/>
      <c r="C63" s="25"/>
      <c r="D63" s="52"/>
      <c r="E63" s="25"/>
      <c r="F63" s="25"/>
      <c r="G63" s="25"/>
      <c r="H63" s="53"/>
      <c r="I63" s="25"/>
      <c r="J63" s="52"/>
      <c r="K63" s="25"/>
      <c r="L63" s="25"/>
      <c r="M63" s="25"/>
      <c r="N63" s="25"/>
      <c r="O63" s="25"/>
      <c r="P63" s="53"/>
      <c r="Q63" s="25"/>
      <c r="R63" s="23"/>
    </row>
    <row r="64" spans="2:18">
      <c r="B64" s="22"/>
      <c r="C64" s="25"/>
      <c r="D64" s="52"/>
      <c r="E64" s="25"/>
      <c r="F64" s="25"/>
      <c r="G64" s="25"/>
      <c r="H64" s="53"/>
      <c r="I64" s="25"/>
      <c r="J64" s="52"/>
      <c r="K64" s="25"/>
      <c r="L64" s="25"/>
      <c r="M64" s="25"/>
      <c r="N64" s="25"/>
      <c r="O64" s="25"/>
      <c r="P64" s="53"/>
      <c r="Q64" s="25"/>
      <c r="R64" s="23"/>
    </row>
    <row r="65" spans="2:21">
      <c r="B65" s="22"/>
      <c r="C65" s="25"/>
      <c r="D65" s="52"/>
      <c r="E65" s="25"/>
      <c r="F65" s="25"/>
      <c r="G65" s="25"/>
      <c r="H65" s="53"/>
      <c r="I65" s="25"/>
      <c r="J65" s="52"/>
      <c r="K65" s="25"/>
      <c r="L65" s="25"/>
      <c r="M65" s="25"/>
      <c r="N65" s="25"/>
      <c r="O65" s="25"/>
      <c r="P65" s="53"/>
      <c r="Q65" s="25"/>
      <c r="R65" s="23"/>
    </row>
    <row r="66" spans="2:21">
      <c r="B66" s="22"/>
      <c r="C66" s="25"/>
      <c r="D66" s="52"/>
      <c r="E66" s="25"/>
      <c r="F66" s="25"/>
      <c r="G66" s="25"/>
      <c r="H66" s="53"/>
      <c r="I66" s="25"/>
      <c r="J66" s="52"/>
      <c r="K66" s="25"/>
      <c r="L66" s="25"/>
      <c r="M66" s="25"/>
      <c r="N66" s="25"/>
      <c r="O66" s="25"/>
      <c r="P66" s="53"/>
      <c r="Q66" s="25"/>
      <c r="R66" s="23"/>
    </row>
    <row r="67" spans="2:21">
      <c r="B67" s="22"/>
      <c r="C67" s="25"/>
      <c r="D67" s="52"/>
      <c r="E67" s="25"/>
      <c r="F67" s="25"/>
      <c r="G67" s="25"/>
      <c r="H67" s="53"/>
      <c r="I67" s="25"/>
      <c r="J67" s="52"/>
      <c r="K67" s="25"/>
      <c r="L67" s="25"/>
      <c r="M67" s="25"/>
      <c r="N67" s="25"/>
      <c r="O67" s="25"/>
      <c r="P67" s="53"/>
      <c r="Q67" s="25"/>
      <c r="R67" s="23"/>
    </row>
    <row r="68" spans="2:21">
      <c r="B68" s="22"/>
      <c r="C68" s="25"/>
      <c r="D68" s="52"/>
      <c r="E68" s="25"/>
      <c r="F68" s="25"/>
      <c r="G68" s="25"/>
      <c r="H68" s="53"/>
      <c r="I68" s="25"/>
      <c r="J68" s="52"/>
      <c r="K68" s="25"/>
      <c r="L68" s="25"/>
      <c r="M68" s="25"/>
      <c r="N68" s="25"/>
      <c r="O68" s="25"/>
      <c r="P68" s="53"/>
      <c r="Q68" s="25"/>
      <c r="R68" s="23"/>
    </row>
    <row r="69" spans="2:21">
      <c r="B69" s="22"/>
      <c r="C69" s="25"/>
      <c r="D69" s="52"/>
      <c r="E69" s="25"/>
      <c r="F69" s="25"/>
      <c r="G69" s="25"/>
      <c r="H69" s="53"/>
      <c r="I69" s="25"/>
      <c r="J69" s="52"/>
      <c r="K69" s="25"/>
      <c r="L69" s="25"/>
      <c r="M69" s="25"/>
      <c r="N69" s="25"/>
      <c r="O69" s="25"/>
      <c r="P69" s="53"/>
      <c r="Q69" s="25"/>
      <c r="R69" s="23"/>
    </row>
    <row r="70" spans="2:21" s="1" customFormat="1" ht="15">
      <c r="B70" s="34"/>
      <c r="C70" s="35"/>
      <c r="D70" s="54" t="s">
        <v>58</v>
      </c>
      <c r="E70" s="55"/>
      <c r="F70" s="55"/>
      <c r="G70" s="56" t="s">
        <v>59</v>
      </c>
      <c r="H70" s="57"/>
      <c r="I70" s="35"/>
      <c r="J70" s="54" t="s">
        <v>58</v>
      </c>
      <c r="K70" s="55"/>
      <c r="L70" s="55"/>
      <c r="M70" s="55"/>
      <c r="N70" s="56" t="s">
        <v>59</v>
      </c>
      <c r="O70" s="55"/>
      <c r="P70" s="57"/>
      <c r="Q70" s="35"/>
      <c r="R70" s="36"/>
    </row>
    <row r="71" spans="2:21" s="1" customFormat="1" ht="14.45" customHeight="1">
      <c r="B71" s="58"/>
      <c r="C71" s="59"/>
      <c r="D71" s="59"/>
      <c r="E71" s="59"/>
      <c r="F71" s="59"/>
      <c r="G71" s="59"/>
      <c r="H71" s="59"/>
      <c r="I71" s="59"/>
      <c r="J71" s="59"/>
      <c r="K71" s="59"/>
      <c r="L71" s="59"/>
      <c r="M71" s="59"/>
      <c r="N71" s="59"/>
      <c r="O71" s="59"/>
      <c r="P71" s="59"/>
      <c r="Q71" s="59"/>
      <c r="R71" s="60"/>
    </row>
    <row r="75" spans="2:21" s="1" customFormat="1" ht="6.95" customHeight="1">
      <c r="B75" s="125"/>
      <c r="C75" s="126"/>
      <c r="D75" s="126"/>
      <c r="E75" s="126"/>
      <c r="F75" s="126"/>
      <c r="G75" s="126"/>
      <c r="H75" s="126"/>
      <c r="I75" s="126"/>
      <c r="J75" s="126"/>
      <c r="K75" s="126"/>
      <c r="L75" s="126"/>
      <c r="M75" s="126"/>
      <c r="N75" s="126"/>
      <c r="O75" s="126"/>
      <c r="P75" s="126"/>
      <c r="Q75" s="126"/>
      <c r="R75" s="127"/>
    </row>
    <row r="76" spans="2:21" s="1" customFormat="1" ht="36.950000000000003" customHeight="1">
      <c r="B76" s="34"/>
      <c r="C76" s="203" t="s">
        <v>131</v>
      </c>
      <c r="D76" s="204"/>
      <c r="E76" s="204"/>
      <c r="F76" s="204"/>
      <c r="G76" s="204"/>
      <c r="H76" s="204"/>
      <c r="I76" s="204"/>
      <c r="J76" s="204"/>
      <c r="K76" s="204"/>
      <c r="L76" s="204"/>
      <c r="M76" s="204"/>
      <c r="N76" s="204"/>
      <c r="O76" s="204"/>
      <c r="P76" s="204"/>
      <c r="Q76" s="204"/>
      <c r="R76" s="36"/>
      <c r="T76" s="128"/>
      <c r="U76" s="128"/>
    </row>
    <row r="77" spans="2:21" s="1" customFormat="1" ht="6.95" customHeight="1">
      <c r="B77" s="34"/>
      <c r="C77" s="35"/>
      <c r="D77" s="35"/>
      <c r="E77" s="35"/>
      <c r="F77" s="35"/>
      <c r="G77" s="35"/>
      <c r="H77" s="35"/>
      <c r="I77" s="35"/>
      <c r="J77" s="35"/>
      <c r="K77" s="35"/>
      <c r="L77" s="35"/>
      <c r="M77" s="35"/>
      <c r="N77" s="35"/>
      <c r="O77" s="35"/>
      <c r="P77" s="35"/>
      <c r="Q77" s="35"/>
      <c r="R77" s="36"/>
      <c r="T77" s="128"/>
      <c r="U77" s="128"/>
    </row>
    <row r="78" spans="2:21" s="1" customFormat="1" ht="30" customHeight="1">
      <c r="B78" s="34"/>
      <c r="C78" s="29" t="s">
        <v>18</v>
      </c>
      <c r="D78" s="35"/>
      <c r="E78" s="35"/>
      <c r="F78" s="237" t="str">
        <f>F6</f>
        <v>Revitalizácia predpolia radnice v Kežmarku - vodný prvok</v>
      </c>
      <c r="G78" s="238"/>
      <c r="H78" s="238"/>
      <c r="I78" s="238"/>
      <c r="J78" s="238"/>
      <c r="K78" s="238"/>
      <c r="L78" s="238"/>
      <c r="M78" s="238"/>
      <c r="N78" s="238"/>
      <c r="O78" s="238"/>
      <c r="P78" s="238"/>
      <c r="Q78" s="35"/>
      <c r="R78" s="36"/>
      <c r="T78" s="128"/>
      <c r="U78" s="128"/>
    </row>
    <row r="79" spans="2:21" s="1" customFormat="1" ht="36.950000000000003" customHeight="1">
      <c r="B79" s="34"/>
      <c r="C79" s="68" t="s">
        <v>128</v>
      </c>
      <c r="D79" s="35"/>
      <c r="E79" s="35"/>
      <c r="F79" s="205" t="str">
        <f>F7</f>
        <v>SO 05 - Technológia</v>
      </c>
      <c r="G79" s="230"/>
      <c r="H79" s="230"/>
      <c r="I79" s="230"/>
      <c r="J79" s="230"/>
      <c r="K79" s="230"/>
      <c r="L79" s="230"/>
      <c r="M79" s="230"/>
      <c r="N79" s="230"/>
      <c r="O79" s="230"/>
      <c r="P79" s="230"/>
      <c r="Q79" s="35"/>
      <c r="R79" s="36"/>
      <c r="T79" s="128"/>
      <c r="U79" s="128"/>
    </row>
    <row r="80" spans="2:21" s="1" customFormat="1" ht="6.95" customHeight="1">
      <c r="B80" s="34"/>
      <c r="C80" s="35"/>
      <c r="D80" s="35"/>
      <c r="E80" s="35"/>
      <c r="F80" s="35"/>
      <c r="G80" s="35"/>
      <c r="H80" s="35"/>
      <c r="I80" s="35"/>
      <c r="J80" s="35"/>
      <c r="K80" s="35"/>
      <c r="L80" s="35"/>
      <c r="M80" s="35"/>
      <c r="N80" s="35"/>
      <c r="O80" s="35"/>
      <c r="P80" s="35"/>
      <c r="Q80" s="35"/>
      <c r="R80" s="36"/>
      <c r="T80" s="128"/>
      <c r="U80" s="128"/>
    </row>
    <row r="81" spans="2:47" s="1" customFormat="1" ht="18" customHeight="1">
      <c r="B81" s="34"/>
      <c r="C81" s="29" t="s">
        <v>23</v>
      </c>
      <c r="D81" s="35"/>
      <c r="E81" s="35"/>
      <c r="F81" s="27" t="str">
        <f>F9</f>
        <v>Kežmarok, parc.č. KN-C 3221/1, 3221/2</v>
      </c>
      <c r="G81" s="35"/>
      <c r="H81" s="35"/>
      <c r="I81" s="35"/>
      <c r="J81" s="35"/>
      <c r="K81" s="29" t="s">
        <v>25</v>
      </c>
      <c r="L81" s="35"/>
      <c r="M81" s="240" t="str">
        <f>IF(O9="","",O9)</f>
        <v>26. 2. 2019</v>
      </c>
      <c r="N81" s="240"/>
      <c r="O81" s="240"/>
      <c r="P81" s="240"/>
      <c r="Q81" s="35"/>
      <c r="R81" s="36"/>
      <c r="T81" s="128"/>
      <c r="U81" s="128"/>
    </row>
    <row r="82" spans="2:47" s="1" customFormat="1" ht="6.95" customHeight="1">
      <c r="B82" s="34"/>
      <c r="C82" s="35"/>
      <c r="D82" s="35"/>
      <c r="E82" s="35"/>
      <c r="F82" s="35"/>
      <c r="G82" s="35"/>
      <c r="H82" s="35"/>
      <c r="I82" s="35"/>
      <c r="J82" s="35"/>
      <c r="K82" s="35"/>
      <c r="L82" s="35"/>
      <c r="M82" s="35"/>
      <c r="N82" s="35"/>
      <c r="O82" s="35"/>
      <c r="P82" s="35"/>
      <c r="Q82" s="35"/>
      <c r="R82" s="36"/>
      <c r="T82" s="128"/>
      <c r="U82" s="128"/>
    </row>
    <row r="83" spans="2:47" s="1" customFormat="1" ht="15">
      <c r="B83" s="34"/>
      <c r="C83" s="29" t="s">
        <v>27</v>
      </c>
      <c r="D83" s="35"/>
      <c r="E83" s="35"/>
      <c r="F83" s="27" t="str">
        <f>E12</f>
        <v>Mesto Kežmarok</v>
      </c>
      <c r="G83" s="35"/>
      <c r="H83" s="35"/>
      <c r="I83" s="35"/>
      <c r="J83" s="35"/>
      <c r="K83" s="29" t="s">
        <v>35</v>
      </c>
      <c r="L83" s="35"/>
      <c r="M83" s="218" t="str">
        <f>E18</f>
        <v>Ing. Arch. Jozef Figlár</v>
      </c>
      <c r="N83" s="218"/>
      <c r="O83" s="218"/>
      <c r="P83" s="218"/>
      <c r="Q83" s="218"/>
      <c r="R83" s="36"/>
      <c r="T83" s="128"/>
      <c r="U83" s="128"/>
    </row>
    <row r="84" spans="2:47" s="1" customFormat="1" ht="14.45" customHeight="1">
      <c r="B84" s="34"/>
      <c r="C84" s="29" t="s">
        <v>33</v>
      </c>
      <c r="D84" s="35"/>
      <c r="E84" s="35"/>
      <c r="F84" s="27" t="str">
        <f>IF(E15="","",E15)</f>
        <v>Vyplň údaj</v>
      </c>
      <c r="G84" s="35"/>
      <c r="H84" s="35"/>
      <c r="I84" s="35"/>
      <c r="J84" s="35"/>
      <c r="K84" s="29" t="s">
        <v>40</v>
      </c>
      <c r="L84" s="35"/>
      <c r="M84" s="218" t="str">
        <f>E21</f>
        <v xml:space="preserve"> </v>
      </c>
      <c r="N84" s="218"/>
      <c r="O84" s="218"/>
      <c r="P84" s="218"/>
      <c r="Q84" s="218"/>
      <c r="R84" s="36"/>
      <c r="T84" s="128"/>
      <c r="U84" s="128"/>
    </row>
    <row r="85" spans="2:47" s="1" customFormat="1" ht="10.35" customHeight="1">
      <c r="B85" s="34"/>
      <c r="C85" s="35"/>
      <c r="D85" s="35"/>
      <c r="E85" s="35"/>
      <c r="F85" s="35"/>
      <c r="G85" s="35"/>
      <c r="H85" s="35"/>
      <c r="I85" s="35"/>
      <c r="J85" s="35"/>
      <c r="K85" s="35"/>
      <c r="L85" s="35"/>
      <c r="M85" s="35"/>
      <c r="N85" s="35"/>
      <c r="O85" s="35"/>
      <c r="P85" s="35"/>
      <c r="Q85" s="35"/>
      <c r="R85" s="36"/>
      <c r="T85" s="128"/>
      <c r="U85" s="128"/>
    </row>
    <row r="86" spans="2:47" s="1" customFormat="1" ht="29.25" customHeight="1">
      <c r="B86" s="34"/>
      <c r="C86" s="262" t="s">
        <v>132</v>
      </c>
      <c r="D86" s="263"/>
      <c r="E86" s="263"/>
      <c r="F86" s="263"/>
      <c r="G86" s="263"/>
      <c r="H86" s="117"/>
      <c r="I86" s="117"/>
      <c r="J86" s="117"/>
      <c r="K86" s="117"/>
      <c r="L86" s="117"/>
      <c r="M86" s="117"/>
      <c r="N86" s="262" t="s">
        <v>133</v>
      </c>
      <c r="O86" s="263"/>
      <c r="P86" s="263"/>
      <c r="Q86" s="263"/>
      <c r="R86" s="36"/>
      <c r="T86" s="128"/>
      <c r="U86" s="128"/>
    </row>
    <row r="87" spans="2:47" s="1" customFormat="1" ht="10.35" customHeight="1">
      <c r="B87" s="34"/>
      <c r="C87" s="35"/>
      <c r="D87" s="35"/>
      <c r="E87" s="35"/>
      <c r="F87" s="35"/>
      <c r="G87" s="35"/>
      <c r="H87" s="35"/>
      <c r="I87" s="35"/>
      <c r="J87" s="35"/>
      <c r="K87" s="35"/>
      <c r="L87" s="35"/>
      <c r="M87" s="35"/>
      <c r="N87" s="35"/>
      <c r="O87" s="35"/>
      <c r="P87" s="35"/>
      <c r="Q87" s="35"/>
      <c r="R87" s="36"/>
      <c r="T87" s="128"/>
      <c r="U87" s="128"/>
    </row>
    <row r="88" spans="2:47" s="1" customFormat="1" ht="29.25" customHeight="1">
      <c r="B88" s="34"/>
      <c r="C88" s="129" t="s">
        <v>134</v>
      </c>
      <c r="D88" s="35"/>
      <c r="E88" s="35"/>
      <c r="F88" s="35"/>
      <c r="G88" s="35"/>
      <c r="H88" s="35"/>
      <c r="I88" s="35"/>
      <c r="J88" s="35"/>
      <c r="K88" s="35"/>
      <c r="L88" s="35"/>
      <c r="M88" s="35"/>
      <c r="N88" s="182">
        <f>N127</f>
        <v>0</v>
      </c>
      <c r="O88" s="264"/>
      <c r="P88" s="264"/>
      <c r="Q88" s="264"/>
      <c r="R88" s="36"/>
      <c r="T88" s="128"/>
      <c r="U88" s="128"/>
      <c r="AU88" s="18" t="s">
        <v>135</v>
      </c>
    </row>
    <row r="89" spans="2:47" s="6" customFormat="1" ht="24.95" customHeight="1">
      <c r="B89" s="130"/>
      <c r="C89" s="131"/>
      <c r="D89" s="132" t="s">
        <v>587</v>
      </c>
      <c r="E89" s="131"/>
      <c r="F89" s="131"/>
      <c r="G89" s="131"/>
      <c r="H89" s="131"/>
      <c r="I89" s="131"/>
      <c r="J89" s="131"/>
      <c r="K89" s="131"/>
      <c r="L89" s="131"/>
      <c r="M89" s="131"/>
      <c r="N89" s="261">
        <f>N128</f>
        <v>0</v>
      </c>
      <c r="O89" s="265"/>
      <c r="P89" s="265"/>
      <c r="Q89" s="265"/>
      <c r="R89" s="133"/>
      <c r="T89" s="134"/>
      <c r="U89" s="134"/>
    </row>
    <row r="90" spans="2:47" s="7" customFormat="1" ht="19.899999999999999" customHeight="1">
      <c r="B90" s="135"/>
      <c r="C90" s="136"/>
      <c r="D90" s="105" t="s">
        <v>588</v>
      </c>
      <c r="E90" s="136"/>
      <c r="F90" s="136"/>
      <c r="G90" s="136"/>
      <c r="H90" s="136"/>
      <c r="I90" s="136"/>
      <c r="J90" s="136"/>
      <c r="K90" s="136"/>
      <c r="L90" s="136"/>
      <c r="M90" s="136"/>
      <c r="N90" s="189">
        <f>N129</f>
        <v>0</v>
      </c>
      <c r="O90" s="266"/>
      <c r="P90" s="266"/>
      <c r="Q90" s="266"/>
      <c r="R90" s="137"/>
      <c r="T90" s="138"/>
      <c r="U90" s="138"/>
    </row>
    <row r="91" spans="2:47" s="7" customFormat="1" ht="19.899999999999999" customHeight="1">
      <c r="B91" s="135"/>
      <c r="C91" s="136"/>
      <c r="D91" s="105" t="s">
        <v>589</v>
      </c>
      <c r="E91" s="136"/>
      <c r="F91" s="136"/>
      <c r="G91" s="136"/>
      <c r="H91" s="136"/>
      <c r="I91" s="136"/>
      <c r="J91" s="136"/>
      <c r="K91" s="136"/>
      <c r="L91" s="136"/>
      <c r="M91" s="136"/>
      <c r="N91" s="189">
        <f>N137</f>
        <v>0</v>
      </c>
      <c r="O91" s="266"/>
      <c r="P91" s="266"/>
      <c r="Q91" s="266"/>
      <c r="R91" s="137"/>
      <c r="T91" s="138"/>
      <c r="U91" s="138"/>
    </row>
    <row r="92" spans="2:47" s="7" customFormat="1" ht="19.899999999999999" customHeight="1">
      <c r="B92" s="135"/>
      <c r="C92" s="136"/>
      <c r="D92" s="105" t="s">
        <v>590</v>
      </c>
      <c r="E92" s="136"/>
      <c r="F92" s="136"/>
      <c r="G92" s="136"/>
      <c r="H92" s="136"/>
      <c r="I92" s="136"/>
      <c r="J92" s="136"/>
      <c r="K92" s="136"/>
      <c r="L92" s="136"/>
      <c r="M92" s="136"/>
      <c r="N92" s="189">
        <f>N141</f>
        <v>0</v>
      </c>
      <c r="O92" s="266"/>
      <c r="P92" s="266"/>
      <c r="Q92" s="266"/>
      <c r="R92" s="137"/>
      <c r="T92" s="138"/>
      <c r="U92" s="138"/>
    </row>
    <row r="93" spans="2:47" s="7" customFormat="1" ht="19.899999999999999" customHeight="1">
      <c r="B93" s="135"/>
      <c r="C93" s="136"/>
      <c r="D93" s="105" t="s">
        <v>591</v>
      </c>
      <c r="E93" s="136"/>
      <c r="F93" s="136"/>
      <c r="G93" s="136"/>
      <c r="H93" s="136"/>
      <c r="I93" s="136"/>
      <c r="J93" s="136"/>
      <c r="K93" s="136"/>
      <c r="L93" s="136"/>
      <c r="M93" s="136"/>
      <c r="N93" s="189">
        <f>N145</f>
        <v>0</v>
      </c>
      <c r="O93" s="266"/>
      <c r="P93" s="266"/>
      <c r="Q93" s="266"/>
      <c r="R93" s="137"/>
      <c r="T93" s="138"/>
      <c r="U93" s="138"/>
    </row>
    <row r="94" spans="2:47" s="7" customFormat="1" ht="19.899999999999999" customHeight="1">
      <c r="B94" s="135"/>
      <c r="C94" s="136"/>
      <c r="D94" s="105" t="s">
        <v>592</v>
      </c>
      <c r="E94" s="136"/>
      <c r="F94" s="136"/>
      <c r="G94" s="136"/>
      <c r="H94" s="136"/>
      <c r="I94" s="136"/>
      <c r="J94" s="136"/>
      <c r="K94" s="136"/>
      <c r="L94" s="136"/>
      <c r="M94" s="136"/>
      <c r="N94" s="189">
        <f>N150</f>
        <v>0</v>
      </c>
      <c r="O94" s="266"/>
      <c r="P94" s="266"/>
      <c r="Q94" s="266"/>
      <c r="R94" s="137"/>
      <c r="T94" s="138"/>
      <c r="U94" s="138"/>
    </row>
    <row r="95" spans="2:47" s="7" customFormat="1" ht="19.899999999999999" customHeight="1">
      <c r="B95" s="135"/>
      <c r="C95" s="136"/>
      <c r="D95" s="105" t="s">
        <v>593</v>
      </c>
      <c r="E95" s="136"/>
      <c r="F95" s="136"/>
      <c r="G95" s="136"/>
      <c r="H95" s="136"/>
      <c r="I95" s="136"/>
      <c r="J95" s="136"/>
      <c r="K95" s="136"/>
      <c r="L95" s="136"/>
      <c r="M95" s="136"/>
      <c r="N95" s="189">
        <f>N153</f>
        <v>0</v>
      </c>
      <c r="O95" s="266"/>
      <c r="P95" s="266"/>
      <c r="Q95" s="266"/>
      <c r="R95" s="137"/>
      <c r="T95" s="138"/>
      <c r="U95" s="138"/>
    </row>
    <row r="96" spans="2:47" s="7" customFormat="1" ht="19.899999999999999" customHeight="1">
      <c r="B96" s="135"/>
      <c r="C96" s="136"/>
      <c r="D96" s="105" t="s">
        <v>594</v>
      </c>
      <c r="E96" s="136"/>
      <c r="F96" s="136"/>
      <c r="G96" s="136"/>
      <c r="H96" s="136"/>
      <c r="I96" s="136"/>
      <c r="J96" s="136"/>
      <c r="K96" s="136"/>
      <c r="L96" s="136"/>
      <c r="M96" s="136"/>
      <c r="N96" s="189">
        <f>N158</f>
        <v>0</v>
      </c>
      <c r="O96" s="266"/>
      <c r="P96" s="266"/>
      <c r="Q96" s="266"/>
      <c r="R96" s="137"/>
      <c r="T96" s="138"/>
      <c r="U96" s="138"/>
    </row>
    <row r="97" spans="2:65" s="7" customFormat="1" ht="19.899999999999999" customHeight="1">
      <c r="B97" s="135"/>
      <c r="C97" s="136"/>
      <c r="D97" s="105" t="s">
        <v>595</v>
      </c>
      <c r="E97" s="136"/>
      <c r="F97" s="136"/>
      <c r="G97" s="136"/>
      <c r="H97" s="136"/>
      <c r="I97" s="136"/>
      <c r="J97" s="136"/>
      <c r="K97" s="136"/>
      <c r="L97" s="136"/>
      <c r="M97" s="136"/>
      <c r="N97" s="189">
        <f>N160</f>
        <v>0</v>
      </c>
      <c r="O97" s="266"/>
      <c r="P97" s="266"/>
      <c r="Q97" s="266"/>
      <c r="R97" s="137"/>
      <c r="T97" s="138"/>
      <c r="U97" s="138"/>
    </row>
    <row r="98" spans="2:65" s="7" customFormat="1" ht="19.899999999999999" customHeight="1">
      <c r="B98" s="135"/>
      <c r="C98" s="136"/>
      <c r="D98" s="105" t="s">
        <v>596</v>
      </c>
      <c r="E98" s="136"/>
      <c r="F98" s="136"/>
      <c r="G98" s="136"/>
      <c r="H98" s="136"/>
      <c r="I98" s="136"/>
      <c r="J98" s="136"/>
      <c r="K98" s="136"/>
      <c r="L98" s="136"/>
      <c r="M98" s="136"/>
      <c r="N98" s="189">
        <f>N165</f>
        <v>0</v>
      </c>
      <c r="O98" s="266"/>
      <c r="P98" s="266"/>
      <c r="Q98" s="266"/>
      <c r="R98" s="137"/>
      <c r="T98" s="138"/>
      <c r="U98" s="138"/>
    </row>
    <row r="99" spans="2:65" s="7" customFormat="1" ht="19.899999999999999" customHeight="1">
      <c r="B99" s="135"/>
      <c r="C99" s="136"/>
      <c r="D99" s="105" t="s">
        <v>597</v>
      </c>
      <c r="E99" s="136"/>
      <c r="F99" s="136"/>
      <c r="G99" s="136"/>
      <c r="H99" s="136"/>
      <c r="I99" s="136"/>
      <c r="J99" s="136"/>
      <c r="K99" s="136"/>
      <c r="L99" s="136"/>
      <c r="M99" s="136"/>
      <c r="N99" s="189">
        <f>N169</f>
        <v>0</v>
      </c>
      <c r="O99" s="266"/>
      <c r="P99" s="266"/>
      <c r="Q99" s="266"/>
      <c r="R99" s="137"/>
      <c r="T99" s="138"/>
      <c r="U99" s="138"/>
    </row>
    <row r="100" spans="2:65" s="6" customFormat="1" ht="21.75" customHeight="1">
      <c r="B100" s="130"/>
      <c r="C100" s="131"/>
      <c r="D100" s="132" t="s">
        <v>144</v>
      </c>
      <c r="E100" s="131"/>
      <c r="F100" s="131"/>
      <c r="G100" s="131"/>
      <c r="H100" s="131"/>
      <c r="I100" s="131"/>
      <c r="J100" s="131"/>
      <c r="K100" s="131"/>
      <c r="L100" s="131"/>
      <c r="M100" s="131"/>
      <c r="N100" s="260">
        <f>N173</f>
        <v>0</v>
      </c>
      <c r="O100" s="265"/>
      <c r="P100" s="265"/>
      <c r="Q100" s="265"/>
      <c r="R100" s="133"/>
      <c r="T100" s="134"/>
      <c r="U100" s="134"/>
    </row>
    <row r="101" spans="2:65" s="1" customFormat="1" ht="21.75" customHeight="1">
      <c r="B101" s="34"/>
      <c r="C101" s="35"/>
      <c r="D101" s="35"/>
      <c r="E101" s="35"/>
      <c r="F101" s="35"/>
      <c r="G101" s="35"/>
      <c r="H101" s="35"/>
      <c r="I101" s="35"/>
      <c r="J101" s="35"/>
      <c r="K101" s="35"/>
      <c r="L101" s="35"/>
      <c r="M101" s="35"/>
      <c r="N101" s="35"/>
      <c r="O101" s="35"/>
      <c r="P101" s="35"/>
      <c r="Q101" s="35"/>
      <c r="R101" s="36"/>
      <c r="T101" s="128"/>
      <c r="U101" s="128"/>
    </row>
    <row r="102" spans="2:65" s="1" customFormat="1" ht="29.25" customHeight="1">
      <c r="B102" s="34"/>
      <c r="C102" s="129" t="s">
        <v>145</v>
      </c>
      <c r="D102" s="35"/>
      <c r="E102" s="35"/>
      <c r="F102" s="35"/>
      <c r="G102" s="35"/>
      <c r="H102" s="35"/>
      <c r="I102" s="35"/>
      <c r="J102" s="35"/>
      <c r="K102" s="35"/>
      <c r="L102" s="35"/>
      <c r="M102" s="35"/>
      <c r="N102" s="264">
        <f>ROUND(N103+N104+N105+N106+N107+N108,2)</f>
        <v>0</v>
      </c>
      <c r="O102" s="267"/>
      <c r="P102" s="267"/>
      <c r="Q102" s="267"/>
      <c r="R102" s="36"/>
      <c r="T102" s="139"/>
      <c r="U102" s="140" t="s">
        <v>46</v>
      </c>
    </row>
    <row r="103" spans="2:65" s="1" customFormat="1" ht="18" customHeight="1">
      <c r="B103" s="34"/>
      <c r="C103" s="35"/>
      <c r="D103" s="191" t="s">
        <v>146</v>
      </c>
      <c r="E103" s="192"/>
      <c r="F103" s="192"/>
      <c r="G103" s="192"/>
      <c r="H103" s="192"/>
      <c r="I103" s="35"/>
      <c r="J103" s="35"/>
      <c r="K103" s="35"/>
      <c r="L103" s="35"/>
      <c r="M103" s="35"/>
      <c r="N103" s="190">
        <f>ROUND(N88*T103,2)</f>
        <v>0</v>
      </c>
      <c r="O103" s="189"/>
      <c r="P103" s="189"/>
      <c r="Q103" s="189"/>
      <c r="R103" s="36"/>
      <c r="S103" s="141"/>
      <c r="T103" s="142"/>
      <c r="U103" s="143" t="s">
        <v>49</v>
      </c>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4" t="s">
        <v>147</v>
      </c>
      <c r="AZ103" s="141"/>
      <c r="BA103" s="141"/>
      <c r="BB103" s="141"/>
      <c r="BC103" s="141"/>
      <c r="BD103" s="141"/>
      <c r="BE103" s="145">
        <f t="shared" ref="BE103:BE108" si="0">IF(U103="základná",N103,0)</f>
        <v>0</v>
      </c>
      <c r="BF103" s="145">
        <f t="shared" ref="BF103:BF108" si="1">IF(U103="znížená",N103,0)</f>
        <v>0</v>
      </c>
      <c r="BG103" s="145">
        <f t="shared" ref="BG103:BG108" si="2">IF(U103="zákl. prenesená",N103,0)</f>
        <v>0</v>
      </c>
      <c r="BH103" s="145">
        <f t="shared" ref="BH103:BH108" si="3">IF(U103="zníž. prenesená",N103,0)</f>
        <v>0</v>
      </c>
      <c r="BI103" s="145">
        <f t="shared" ref="BI103:BI108" si="4">IF(U103="nulová",N103,0)</f>
        <v>0</v>
      </c>
      <c r="BJ103" s="144" t="s">
        <v>148</v>
      </c>
      <c r="BK103" s="141"/>
      <c r="BL103" s="141"/>
      <c r="BM103" s="141"/>
    </row>
    <row r="104" spans="2:65" s="1" customFormat="1" ht="18" customHeight="1">
      <c r="B104" s="34"/>
      <c r="C104" s="35"/>
      <c r="D104" s="191" t="s">
        <v>149</v>
      </c>
      <c r="E104" s="192"/>
      <c r="F104" s="192"/>
      <c r="G104" s="192"/>
      <c r="H104" s="192"/>
      <c r="I104" s="35"/>
      <c r="J104" s="35"/>
      <c r="K104" s="35"/>
      <c r="L104" s="35"/>
      <c r="M104" s="35"/>
      <c r="N104" s="190">
        <f>ROUND(N88*T104,2)</f>
        <v>0</v>
      </c>
      <c r="O104" s="189"/>
      <c r="P104" s="189"/>
      <c r="Q104" s="189"/>
      <c r="R104" s="36"/>
      <c r="S104" s="141"/>
      <c r="T104" s="142"/>
      <c r="U104" s="143" t="s">
        <v>49</v>
      </c>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4" t="s">
        <v>147</v>
      </c>
      <c r="AZ104" s="141"/>
      <c r="BA104" s="141"/>
      <c r="BB104" s="141"/>
      <c r="BC104" s="141"/>
      <c r="BD104" s="141"/>
      <c r="BE104" s="145">
        <f t="shared" si="0"/>
        <v>0</v>
      </c>
      <c r="BF104" s="145">
        <f t="shared" si="1"/>
        <v>0</v>
      </c>
      <c r="BG104" s="145">
        <f t="shared" si="2"/>
        <v>0</v>
      </c>
      <c r="BH104" s="145">
        <f t="shared" si="3"/>
        <v>0</v>
      </c>
      <c r="BI104" s="145">
        <f t="shared" si="4"/>
        <v>0</v>
      </c>
      <c r="BJ104" s="144" t="s">
        <v>148</v>
      </c>
      <c r="BK104" s="141"/>
      <c r="BL104" s="141"/>
      <c r="BM104" s="141"/>
    </row>
    <row r="105" spans="2:65" s="1" customFormat="1" ht="18" customHeight="1">
      <c r="B105" s="34"/>
      <c r="C105" s="35"/>
      <c r="D105" s="191" t="s">
        <v>150</v>
      </c>
      <c r="E105" s="192"/>
      <c r="F105" s="192"/>
      <c r="G105" s="192"/>
      <c r="H105" s="192"/>
      <c r="I105" s="35"/>
      <c r="J105" s="35"/>
      <c r="K105" s="35"/>
      <c r="L105" s="35"/>
      <c r="M105" s="35"/>
      <c r="N105" s="190">
        <f>ROUND(N88*T105,2)</f>
        <v>0</v>
      </c>
      <c r="O105" s="189"/>
      <c r="P105" s="189"/>
      <c r="Q105" s="189"/>
      <c r="R105" s="36"/>
      <c r="S105" s="141"/>
      <c r="T105" s="142"/>
      <c r="U105" s="143" t="s">
        <v>49</v>
      </c>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41"/>
      <c r="AR105" s="141"/>
      <c r="AS105" s="141"/>
      <c r="AT105" s="141"/>
      <c r="AU105" s="141"/>
      <c r="AV105" s="141"/>
      <c r="AW105" s="141"/>
      <c r="AX105" s="141"/>
      <c r="AY105" s="144" t="s">
        <v>147</v>
      </c>
      <c r="AZ105" s="141"/>
      <c r="BA105" s="141"/>
      <c r="BB105" s="141"/>
      <c r="BC105" s="141"/>
      <c r="BD105" s="141"/>
      <c r="BE105" s="145">
        <f t="shared" si="0"/>
        <v>0</v>
      </c>
      <c r="BF105" s="145">
        <f t="shared" si="1"/>
        <v>0</v>
      </c>
      <c r="BG105" s="145">
        <f t="shared" si="2"/>
        <v>0</v>
      </c>
      <c r="BH105" s="145">
        <f t="shared" si="3"/>
        <v>0</v>
      </c>
      <c r="BI105" s="145">
        <f t="shared" si="4"/>
        <v>0</v>
      </c>
      <c r="BJ105" s="144" t="s">
        <v>148</v>
      </c>
      <c r="BK105" s="141"/>
      <c r="BL105" s="141"/>
      <c r="BM105" s="141"/>
    </row>
    <row r="106" spans="2:65" s="1" customFormat="1" ht="18" customHeight="1">
      <c r="B106" s="34"/>
      <c r="C106" s="35"/>
      <c r="D106" s="191" t="s">
        <v>151</v>
      </c>
      <c r="E106" s="192"/>
      <c r="F106" s="192"/>
      <c r="G106" s="192"/>
      <c r="H106" s="192"/>
      <c r="I106" s="35"/>
      <c r="J106" s="35"/>
      <c r="K106" s="35"/>
      <c r="L106" s="35"/>
      <c r="M106" s="35"/>
      <c r="N106" s="190">
        <f>ROUND(N88*T106,2)</f>
        <v>0</v>
      </c>
      <c r="O106" s="189"/>
      <c r="P106" s="189"/>
      <c r="Q106" s="189"/>
      <c r="R106" s="36"/>
      <c r="S106" s="141"/>
      <c r="T106" s="142"/>
      <c r="U106" s="143" t="s">
        <v>49</v>
      </c>
      <c r="V106" s="141"/>
      <c r="W106" s="141"/>
      <c r="X106" s="141"/>
      <c r="Y106" s="141"/>
      <c r="Z106" s="141"/>
      <c r="AA106" s="141"/>
      <c r="AB106" s="141"/>
      <c r="AC106" s="141"/>
      <c r="AD106" s="141"/>
      <c r="AE106" s="141"/>
      <c r="AF106" s="141"/>
      <c r="AG106" s="141"/>
      <c r="AH106" s="141"/>
      <c r="AI106" s="141"/>
      <c r="AJ106" s="141"/>
      <c r="AK106" s="141"/>
      <c r="AL106" s="141"/>
      <c r="AM106" s="141"/>
      <c r="AN106" s="141"/>
      <c r="AO106" s="141"/>
      <c r="AP106" s="141"/>
      <c r="AQ106" s="141"/>
      <c r="AR106" s="141"/>
      <c r="AS106" s="141"/>
      <c r="AT106" s="141"/>
      <c r="AU106" s="141"/>
      <c r="AV106" s="141"/>
      <c r="AW106" s="141"/>
      <c r="AX106" s="141"/>
      <c r="AY106" s="144" t="s">
        <v>147</v>
      </c>
      <c r="AZ106" s="141"/>
      <c r="BA106" s="141"/>
      <c r="BB106" s="141"/>
      <c r="BC106" s="141"/>
      <c r="BD106" s="141"/>
      <c r="BE106" s="145">
        <f t="shared" si="0"/>
        <v>0</v>
      </c>
      <c r="BF106" s="145">
        <f t="shared" si="1"/>
        <v>0</v>
      </c>
      <c r="BG106" s="145">
        <f t="shared" si="2"/>
        <v>0</v>
      </c>
      <c r="BH106" s="145">
        <f t="shared" si="3"/>
        <v>0</v>
      </c>
      <c r="BI106" s="145">
        <f t="shared" si="4"/>
        <v>0</v>
      </c>
      <c r="BJ106" s="144" t="s">
        <v>148</v>
      </c>
      <c r="BK106" s="141"/>
      <c r="BL106" s="141"/>
      <c r="BM106" s="141"/>
    </row>
    <row r="107" spans="2:65" s="1" customFormat="1" ht="18" customHeight="1">
      <c r="B107" s="34"/>
      <c r="C107" s="35"/>
      <c r="D107" s="191" t="s">
        <v>152</v>
      </c>
      <c r="E107" s="192"/>
      <c r="F107" s="192"/>
      <c r="G107" s="192"/>
      <c r="H107" s="192"/>
      <c r="I107" s="35"/>
      <c r="J107" s="35"/>
      <c r="K107" s="35"/>
      <c r="L107" s="35"/>
      <c r="M107" s="35"/>
      <c r="N107" s="190">
        <f>ROUND(N88*T107,2)</f>
        <v>0</v>
      </c>
      <c r="O107" s="189"/>
      <c r="P107" s="189"/>
      <c r="Q107" s="189"/>
      <c r="R107" s="36"/>
      <c r="S107" s="141"/>
      <c r="T107" s="142"/>
      <c r="U107" s="143" t="s">
        <v>49</v>
      </c>
      <c r="V107" s="141"/>
      <c r="W107" s="141"/>
      <c r="X107" s="141"/>
      <c r="Y107" s="141"/>
      <c r="Z107" s="141"/>
      <c r="AA107" s="141"/>
      <c r="AB107" s="141"/>
      <c r="AC107" s="141"/>
      <c r="AD107" s="141"/>
      <c r="AE107" s="141"/>
      <c r="AF107" s="141"/>
      <c r="AG107" s="141"/>
      <c r="AH107" s="141"/>
      <c r="AI107" s="141"/>
      <c r="AJ107" s="141"/>
      <c r="AK107" s="141"/>
      <c r="AL107" s="141"/>
      <c r="AM107" s="141"/>
      <c r="AN107" s="141"/>
      <c r="AO107" s="141"/>
      <c r="AP107" s="141"/>
      <c r="AQ107" s="141"/>
      <c r="AR107" s="141"/>
      <c r="AS107" s="141"/>
      <c r="AT107" s="141"/>
      <c r="AU107" s="141"/>
      <c r="AV107" s="141"/>
      <c r="AW107" s="141"/>
      <c r="AX107" s="141"/>
      <c r="AY107" s="144" t="s">
        <v>147</v>
      </c>
      <c r="AZ107" s="141"/>
      <c r="BA107" s="141"/>
      <c r="BB107" s="141"/>
      <c r="BC107" s="141"/>
      <c r="BD107" s="141"/>
      <c r="BE107" s="145">
        <f t="shared" si="0"/>
        <v>0</v>
      </c>
      <c r="BF107" s="145">
        <f t="shared" si="1"/>
        <v>0</v>
      </c>
      <c r="BG107" s="145">
        <f t="shared" si="2"/>
        <v>0</v>
      </c>
      <c r="BH107" s="145">
        <f t="shared" si="3"/>
        <v>0</v>
      </c>
      <c r="BI107" s="145">
        <f t="shared" si="4"/>
        <v>0</v>
      </c>
      <c r="BJ107" s="144" t="s">
        <v>148</v>
      </c>
      <c r="BK107" s="141"/>
      <c r="BL107" s="141"/>
      <c r="BM107" s="141"/>
    </row>
    <row r="108" spans="2:65" s="1" customFormat="1" ht="18" customHeight="1">
      <c r="B108" s="34"/>
      <c r="C108" s="35"/>
      <c r="D108" s="105" t="s">
        <v>153</v>
      </c>
      <c r="E108" s="35"/>
      <c r="F108" s="35"/>
      <c r="G108" s="35"/>
      <c r="H108" s="35"/>
      <c r="I108" s="35"/>
      <c r="J108" s="35"/>
      <c r="K108" s="35"/>
      <c r="L108" s="35"/>
      <c r="M108" s="35"/>
      <c r="N108" s="190">
        <f>ROUND(N88*T108,2)</f>
        <v>0</v>
      </c>
      <c r="O108" s="189"/>
      <c r="P108" s="189"/>
      <c r="Q108" s="189"/>
      <c r="R108" s="36"/>
      <c r="S108" s="141"/>
      <c r="T108" s="146"/>
      <c r="U108" s="147" t="s">
        <v>49</v>
      </c>
      <c r="V108" s="141"/>
      <c r="W108" s="141"/>
      <c r="X108" s="141"/>
      <c r="Y108" s="141"/>
      <c r="Z108" s="141"/>
      <c r="AA108" s="141"/>
      <c r="AB108" s="141"/>
      <c r="AC108" s="141"/>
      <c r="AD108" s="141"/>
      <c r="AE108" s="141"/>
      <c r="AF108" s="141"/>
      <c r="AG108" s="141"/>
      <c r="AH108" s="141"/>
      <c r="AI108" s="141"/>
      <c r="AJ108" s="141"/>
      <c r="AK108" s="141"/>
      <c r="AL108" s="141"/>
      <c r="AM108" s="141"/>
      <c r="AN108" s="141"/>
      <c r="AO108" s="141"/>
      <c r="AP108" s="141"/>
      <c r="AQ108" s="141"/>
      <c r="AR108" s="141"/>
      <c r="AS108" s="141"/>
      <c r="AT108" s="141"/>
      <c r="AU108" s="141"/>
      <c r="AV108" s="141"/>
      <c r="AW108" s="141"/>
      <c r="AX108" s="141"/>
      <c r="AY108" s="144" t="s">
        <v>154</v>
      </c>
      <c r="AZ108" s="141"/>
      <c r="BA108" s="141"/>
      <c r="BB108" s="141"/>
      <c r="BC108" s="141"/>
      <c r="BD108" s="141"/>
      <c r="BE108" s="145">
        <f t="shared" si="0"/>
        <v>0</v>
      </c>
      <c r="BF108" s="145">
        <f t="shared" si="1"/>
        <v>0</v>
      </c>
      <c r="BG108" s="145">
        <f t="shared" si="2"/>
        <v>0</v>
      </c>
      <c r="BH108" s="145">
        <f t="shared" si="3"/>
        <v>0</v>
      </c>
      <c r="BI108" s="145">
        <f t="shared" si="4"/>
        <v>0</v>
      </c>
      <c r="BJ108" s="144" t="s">
        <v>148</v>
      </c>
      <c r="BK108" s="141"/>
      <c r="BL108" s="141"/>
      <c r="BM108" s="141"/>
    </row>
    <row r="109" spans="2:65" s="1" customFormat="1">
      <c r="B109" s="34"/>
      <c r="C109" s="35"/>
      <c r="D109" s="35"/>
      <c r="E109" s="35"/>
      <c r="F109" s="35"/>
      <c r="G109" s="35"/>
      <c r="H109" s="35"/>
      <c r="I109" s="35"/>
      <c r="J109" s="35"/>
      <c r="K109" s="35"/>
      <c r="L109" s="35"/>
      <c r="M109" s="35"/>
      <c r="N109" s="35"/>
      <c r="O109" s="35"/>
      <c r="P109" s="35"/>
      <c r="Q109" s="35"/>
      <c r="R109" s="36"/>
      <c r="T109" s="128"/>
      <c r="U109" s="128"/>
    </row>
    <row r="110" spans="2:65" s="1" customFormat="1" ht="29.25" customHeight="1">
      <c r="B110" s="34"/>
      <c r="C110" s="116" t="s">
        <v>121</v>
      </c>
      <c r="D110" s="117"/>
      <c r="E110" s="117"/>
      <c r="F110" s="117"/>
      <c r="G110" s="117"/>
      <c r="H110" s="117"/>
      <c r="I110" s="117"/>
      <c r="J110" s="117"/>
      <c r="K110" s="117"/>
      <c r="L110" s="183">
        <f>ROUND(SUM(N88+N102),2)</f>
        <v>0</v>
      </c>
      <c r="M110" s="183"/>
      <c r="N110" s="183"/>
      <c r="O110" s="183"/>
      <c r="P110" s="183"/>
      <c r="Q110" s="183"/>
      <c r="R110" s="36"/>
      <c r="T110" s="128"/>
      <c r="U110" s="128"/>
    </row>
    <row r="111" spans="2:65" s="1" customFormat="1" ht="6.95" customHeight="1">
      <c r="B111" s="58"/>
      <c r="C111" s="59"/>
      <c r="D111" s="59"/>
      <c r="E111" s="59"/>
      <c r="F111" s="59"/>
      <c r="G111" s="59"/>
      <c r="H111" s="59"/>
      <c r="I111" s="59"/>
      <c r="J111" s="59"/>
      <c r="K111" s="59"/>
      <c r="L111" s="59"/>
      <c r="M111" s="59"/>
      <c r="N111" s="59"/>
      <c r="O111" s="59"/>
      <c r="P111" s="59"/>
      <c r="Q111" s="59"/>
      <c r="R111" s="60"/>
      <c r="T111" s="128"/>
      <c r="U111" s="128"/>
    </row>
    <row r="115" spans="2:63" s="1" customFormat="1" ht="6.95" customHeight="1">
      <c r="B115" s="61"/>
      <c r="C115" s="62"/>
      <c r="D115" s="62"/>
      <c r="E115" s="62"/>
      <c r="F115" s="62"/>
      <c r="G115" s="62"/>
      <c r="H115" s="62"/>
      <c r="I115" s="62"/>
      <c r="J115" s="62"/>
      <c r="K115" s="62"/>
      <c r="L115" s="62"/>
      <c r="M115" s="62"/>
      <c r="N115" s="62"/>
      <c r="O115" s="62"/>
      <c r="P115" s="62"/>
      <c r="Q115" s="62"/>
      <c r="R115" s="63"/>
    </row>
    <row r="116" spans="2:63" s="1" customFormat="1" ht="36.950000000000003" customHeight="1">
      <c r="B116" s="34"/>
      <c r="C116" s="203" t="s">
        <v>155</v>
      </c>
      <c r="D116" s="230"/>
      <c r="E116" s="230"/>
      <c r="F116" s="230"/>
      <c r="G116" s="230"/>
      <c r="H116" s="230"/>
      <c r="I116" s="230"/>
      <c r="J116" s="230"/>
      <c r="K116" s="230"/>
      <c r="L116" s="230"/>
      <c r="M116" s="230"/>
      <c r="N116" s="230"/>
      <c r="O116" s="230"/>
      <c r="P116" s="230"/>
      <c r="Q116" s="230"/>
      <c r="R116" s="36"/>
    </row>
    <row r="117" spans="2:63" s="1" customFormat="1" ht="6.95" customHeight="1">
      <c r="B117" s="34"/>
      <c r="C117" s="35"/>
      <c r="D117" s="35"/>
      <c r="E117" s="35"/>
      <c r="F117" s="35"/>
      <c r="G117" s="35"/>
      <c r="H117" s="35"/>
      <c r="I117" s="35"/>
      <c r="J117" s="35"/>
      <c r="K117" s="35"/>
      <c r="L117" s="35"/>
      <c r="M117" s="35"/>
      <c r="N117" s="35"/>
      <c r="O117" s="35"/>
      <c r="P117" s="35"/>
      <c r="Q117" s="35"/>
      <c r="R117" s="36"/>
    </row>
    <row r="118" spans="2:63" s="1" customFormat="1" ht="30" customHeight="1">
      <c r="B118" s="34"/>
      <c r="C118" s="29" t="s">
        <v>18</v>
      </c>
      <c r="D118" s="35"/>
      <c r="E118" s="35"/>
      <c r="F118" s="237" t="str">
        <f>F6</f>
        <v>Revitalizácia predpolia radnice v Kežmarku - vodný prvok</v>
      </c>
      <c r="G118" s="238"/>
      <c r="H118" s="238"/>
      <c r="I118" s="238"/>
      <c r="J118" s="238"/>
      <c r="K118" s="238"/>
      <c r="L118" s="238"/>
      <c r="M118" s="238"/>
      <c r="N118" s="238"/>
      <c r="O118" s="238"/>
      <c r="P118" s="238"/>
      <c r="Q118" s="35"/>
      <c r="R118" s="36"/>
    </row>
    <row r="119" spans="2:63" s="1" customFormat="1" ht="36.950000000000003" customHeight="1">
      <c r="B119" s="34"/>
      <c r="C119" s="68" t="s">
        <v>128</v>
      </c>
      <c r="D119" s="35"/>
      <c r="E119" s="35"/>
      <c r="F119" s="205" t="str">
        <f>F7</f>
        <v>SO 05 - Technológia</v>
      </c>
      <c r="G119" s="230"/>
      <c r="H119" s="230"/>
      <c r="I119" s="230"/>
      <c r="J119" s="230"/>
      <c r="K119" s="230"/>
      <c r="L119" s="230"/>
      <c r="M119" s="230"/>
      <c r="N119" s="230"/>
      <c r="O119" s="230"/>
      <c r="P119" s="230"/>
      <c r="Q119" s="35"/>
      <c r="R119" s="36"/>
    </row>
    <row r="120" spans="2:63" s="1" customFormat="1" ht="6.95" customHeight="1">
      <c r="B120" s="34"/>
      <c r="C120" s="35"/>
      <c r="D120" s="35"/>
      <c r="E120" s="35"/>
      <c r="F120" s="35"/>
      <c r="G120" s="35"/>
      <c r="H120" s="35"/>
      <c r="I120" s="35"/>
      <c r="J120" s="35"/>
      <c r="K120" s="35"/>
      <c r="L120" s="35"/>
      <c r="M120" s="35"/>
      <c r="N120" s="35"/>
      <c r="O120" s="35"/>
      <c r="P120" s="35"/>
      <c r="Q120" s="35"/>
      <c r="R120" s="36"/>
    </row>
    <row r="121" spans="2:63" s="1" customFormat="1" ht="18" customHeight="1">
      <c r="B121" s="34"/>
      <c r="C121" s="29" t="s">
        <v>23</v>
      </c>
      <c r="D121" s="35"/>
      <c r="E121" s="35"/>
      <c r="F121" s="27" t="str">
        <f>F9</f>
        <v>Kežmarok, parc.č. KN-C 3221/1, 3221/2</v>
      </c>
      <c r="G121" s="35"/>
      <c r="H121" s="35"/>
      <c r="I121" s="35"/>
      <c r="J121" s="35"/>
      <c r="K121" s="29" t="s">
        <v>25</v>
      </c>
      <c r="L121" s="35"/>
      <c r="M121" s="240" t="str">
        <f>IF(O9="","",O9)</f>
        <v>26. 2. 2019</v>
      </c>
      <c r="N121" s="240"/>
      <c r="O121" s="240"/>
      <c r="P121" s="240"/>
      <c r="Q121" s="35"/>
      <c r="R121" s="36"/>
    </row>
    <row r="122" spans="2:63" s="1" customFormat="1" ht="6.95" customHeight="1">
      <c r="B122" s="34"/>
      <c r="C122" s="35"/>
      <c r="D122" s="35"/>
      <c r="E122" s="35"/>
      <c r="F122" s="35"/>
      <c r="G122" s="35"/>
      <c r="H122" s="35"/>
      <c r="I122" s="35"/>
      <c r="J122" s="35"/>
      <c r="K122" s="35"/>
      <c r="L122" s="35"/>
      <c r="M122" s="35"/>
      <c r="N122" s="35"/>
      <c r="O122" s="35"/>
      <c r="P122" s="35"/>
      <c r="Q122" s="35"/>
      <c r="R122" s="36"/>
    </row>
    <row r="123" spans="2:63" s="1" customFormat="1" ht="15">
      <c r="B123" s="34"/>
      <c r="C123" s="29" t="s">
        <v>27</v>
      </c>
      <c r="D123" s="35"/>
      <c r="E123" s="35"/>
      <c r="F123" s="27" t="str">
        <f>E12</f>
        <v>Mesto Kežmarok</v>
      </c>
      <c r="G123" s="35"/>
      <c r="H123" s="35"/>
      <c r="I123" s="35"/>
      <c r="J123" s="35"/>
      <c r="K123" s="29" t="s">
        <v>35</v>
      </c>
      <c r="L123" s="35"/>
      <c r="M123" s="218" t="str">
        <f>E18</f>
        <v>Ing. Arch. Jozef Figlár</v>
      </c>
      <c r="N123" s="218"/>
      <c r="O123" s="218"/>
      <c r="P123" s="218"/>
      <c r="Q123" s="218"/>
      <c r="R123" s="36"/>
    </row>
    <row r="124" spans="2:63" s="1" customFormat="1" ht="14.45" customHeight="1">
      <c r="B124" s="34"/>
      <c r="C124" s="29" t="s">
        <v>33</v>
      </c>
      <c r="D124" s="35"/>
      <c r="E124" s="35"/>
      <c r="F124" s="27" t="str">
        <f>IF(E15="","",E15)</f>
        <v>Vyplň údaj</v>
      </c>
      <c r="G124" s="35"/>
      <c r="H124" s="35"/>
      <c r="I124" s="35"/>
      <c r="J124" s="35"/>
      <c r="K124" s="29" t="s">
        <v>40</v>
      </c>
      <c r="L124" s="35"/>
      <c r="M124" s="218" t="str">
        <f>E21</f>
        <v xml:space="preserve"> </v>
      </c>
      <c r="N124" s="218"/>
      <c r="O124" s="218"/>
      <c r="P124" s="218"/>
      <c r="Q124" s="218"/>
      <c r="R124" s="36"/>
    </row>
    <row r="125" spans="2:63" s="1" customFormat="1" ht="10.35" customHeight="1">
      <c r="B125" s="34"/>
      <c r="C125" s="35"/>
      <c r="D125" s="35"/>
      <c r="E125" s="35"/>
      <c r="F125" s="35"/>
      <c r="G125" s="35"/>
      <c r="H125" s="35"/>
      <c r="I125" s="35"/>
      <c r="J125" s="35"/>
      <c r="K125" s="35"/>
      <c r="L125" s="35"/>
      <c r="M125" s="35"/>
      <c r="N125" s="35"/>
      <c r="O125" s="35"/>
      <c r="P125" s="35"/>
      <c r="Q125" s="35"/>
      <c r="R125" s="36"/>
    </row>
    <row r="126" spans="2:63" s="8" customFormat="1" ht="29.25" customHeight="1">
      <c r="B126" s="148"/>
      <c r="C126" s="149" t="s">
        <v>156</v>
      </c>
      <c r="D126" s="150" t="s">
        <v>157</v>
      </c>
      <c r="E126" s="150" t="s">
        <v>64</v>
      </c>
      <c r="F126" s="256" t="s">
        <v>158</v>
      </c>
      <c r="G126" s="256"/>
      <c r="H126" s="256"/>
      <c r="I126" s="256"/>
      <c r="J126" s="150" t="s">
        <v>159</v>
      </c>
      <c r="K126" s="150" t="s">
        <v>160</v>
      </c>
      <c r="L126" s="256" t="s">
        <v>161</v>
      </c>
      <c r="M126" s="256"/>
      <c r="N126" s="256" t="s">
        <v>133</v>
      </c>
      <c r="O126" s="256"/>
      <c r="P126" s="256"/>
      <c r="Q126" s="257"/>
      <c r="R126" s="151"/>
      <c r="T126" s="79" t="s">
        <v>162</v>
      </c>
      <c r="U126" s="80" t="s">
        <v>46</v>
      </c>
      <c r="V126" s="80" t="s">
        <v>163</v>
      </c>
      <c r="W126" s="80" t="s">
        <v>164</v>
      </c>
      <c r="X126" s="80" t="s">
        <v>165</v>
      </c>
      <c r="Y126" s="80" t="s">
        <v>166</v>
      </c>
      <c r="Z126" s="80" t="s">
        <v>167</v>
      </c>
      <c r="AA126" s="81" t="s">
        <v>168</v>
      </c>
    </row>
    <row r="127" spans="2:63" s="1" customFormat="1" ht="29.25" customHeight="1">
      <c r="B127" s="34"/>
      <c r="C127" s="83" t="s">
        <v>130</v>
      </c>
      <c r="D127" s="35"/>
      <c r="E127" s="35"/>
      <c r="F127" s="35"/>
      <c r="G127" s="35"/>
      <c r="H127" s="35"/>
      <c r="I127" s="35"/>
      <c r="J127" s="35"/>
      <c r="K127" s="35"/>
      <c r="L127" s="35"/>
      <c r="M127" s="35"/>
      <c r="N127" s="258">
        <f>BK127</f>
        <v>0</v>
      </c>
      <c r="O127" s="259"/>
      <c r="P127" s="259"/>
      <c r="Q127" s="259"/>
      <c r="R127" s="36"/>
      <c r="T127" s="82"/>
      <c r="U127" s="50"/>
      <c r="V127" s="50"/>
      <c r="W127" s="152">
        <f>W128+W173</f>
        <v>0</v>
      </c>
      <c r="X127" s="50"/>
      <c r="Y127" s="152">
        <f>Y128+Y173</f>
        <v>0</v>
      </c>
      <c r="Z127" s="50"/>
      <c r="AA127" s="153">
        <f>AA128+AA173</f>
        <v>0</v>
      </c>
      <c r="AT127" s="18" t="s">
        <v>81</v>
      </c>
      <c r="AU127" s="18" t="s">
        <v>135</v>
      </c>
      <c r="BK127" s="154">
        <f>BK128+BK173</f>
        <v>0</v>
      </c>
    </row>
    <row r="128" spans="2:63" s="9" customFormat="1" ht="37.35" customHeight="1">
      <c r="B128" s="155"/>
      <c r="C128" s="156"/>
      <c r="D128" s="157" t="s">
        <v>587</v>
      </c>
      <c r="E128" s="157"/>
      <c r="F128" s="157"/>
      <c r="G128" s="157"/>
      <c r="H128" s="157"/>
      <c r="I128" s="157"/>
      <c r="J128" s="157"/>
      <c r="K128" s="157"/>
      <c r="L128" s="157"/>
      <c r="M128" s="157"/>
      <c r="N128" s="260">
        <f>BK128</f>
        <v>0</v>
      </c>
      <c r="O128" s="261"/>
      <c r="P128" s="261"/>
      <c r="Q128" s="261"/>
      <c r="R128" s="158"/>
      <c r="T128" s="159"/>
      <c r="U128" s="156"/>
      <c r="V128" s="156"/>
      <c r="W128" s="160">
        <f>W129+W137+W141+W145+W150+W153+W158+W160+W165+W169</f>
        <v>0</v>
      </c>
      <c r="X128" s="156"/>
      <c r="Y128" s="160">
        <f>Y129+Y137+Y141+Y145+Y150+Y153+Y158+Y160+Y165+Y169</f>
        <v>0</v>
      </c>
      <c r="Z128" s="156"/>
      <c r="AA128" s="161">
        <f>AA129+AA137+AA141+AA145+AA150+AA153+AA158+AA160+AA165+AA169</f>
        <v>0</v>
      </c>
      <c r="AR128" s="162" t="s">
        <v>179</v>
      </c>
      <c r="AT128" s="163" t="s">
        <v>81</v>
      </c>
      <c r="AU128" s="163" t="s">
        <v>82</v>
      </c>
      <c r="AY128" s="162" t="s">
        <v>169</v>
      </c>
      <c r="BK128" s="164">
        <f>BK129+BK137+BK141+BK145+BK150+BK153+BK158+BK160+BK165+BK169</f>
        <v>0</v>
      </c>
    </row>
    <row r="129" spans="2:65" s="9" customFormat="1" ht="19.899999999999999" customHeight="1">
      <c r="B129" s="155"/>
      <c r="C129" s="156"/>
      <c r="D129" s="165" t="s">
        <v>588</v>
      </c>
      <c r="E129" s="165"/>
      <c r="F129" s="165"/>
      <c r="G129" s="165"/>
      <c r="H129" s="165"/>
      <c r="I129" s="165"/>
      <c r="J129" s="165"/>
      <c r="K129" s="165"/>
      <c r="L129" s="165"/>
      <c r="M129" s="165"/>
      <c r="N129" s="245">
        <f>BK129</f>
        <v>0</v>
      </c>
      <c r="O129" s="246"/>
      <c r="P129" s="246"/>
      <c r="Q129" s="246"/>
      <c r="R129" s="158"/>
      <c r="T129" s="159"/>
      <c r="U129" s="156"/>
      <c r="V129" s="156"/>
      <c r="W129" s="160">
        <f>SUM(W130:W136)</f>
        <v>0</v>
      </c>
      <c r="X129" s="156"/>
      <c r="Y129" s="160">
        <f>SUM(Y130:Y136)</f>
        <v>0</v>
      </c>
      <c r="Z129" s="156"/>
      <c r="AA129" s="161">
        <f>SUM(AA130:AA136)</f>
        <v>0</v>
      </c>
      <c r="AR129" s="162" t="s">
        <v>179</v>
      </c>
      <c r="AT129" s="163" t="s">
        <v>81</v>
      </c>
      <c r="AU129" s="163" t="s">
        <v>90</v>
      </c>
      <c r="AY129" s="162" t="s">
        <v>169</v>
      </c>
      <c r="BK129" s="164">
        <f>SUM(BK130:BK136)</f>
        <v>0</v>
      </c>
    </row>
    <row r="130" spans="2:65" s="1" customFormat="1" ht="16.5" customHeight="1">
      <c r="B130" s="34"/>
      <c r="C130" s="173" t="s">
        <v>90</v>
      </c>
      <c r="D130" s="173" t="s">
        <v>195</v>
      </c>
      <c r="E130" s="174" t="s">
        <v>598</v>
      </c>
      <c r="F130" s="254" t="s">
        <v>599</v>
      </c>
      <c r="G130" s="254"/>
      <c r="H130" s="254"/>
      <c r="I130" s="254"/>
      <c r="J130" s="175" t="s">
        <v>356</v>
      </c>
      <c r="K130" s="176">
        <v>1</v>
      </c>
      <c r="L130" s="251">
        <v>0</v>
      </c>
      <c r="M130" s="252"/>
      <c r="N130" s="244">
        <f t="shared" ref="N130:N136" si="5">ROUND(L130*K130,2)</f>
        <v>0</v>
      </c>
      <c r="O130" s="243"/>
      <c r="P130" s="243"/>
      <c r="Q130" s="243"/>
      <c r="R130" s="36"/>
      <c r="T130" s="170" t="s">
        <v>21</v>
      </c>
      <c r="U130" s="43" t="s">
        <v>49</v>
      </c>
      <c r="V130" s="35"/>
      <c r="W130" s="171">
        <f t="shared" ref="W130:W136" si="6">V130*K130</f>
        <v>0</v>
      </c>
      <c r="X130" s="171">
        <v>0</v>
      </c>
      <c r="Y130" s="171">
        <f t="shared" ref="Y130:Y136" si="7">X130*K130</f>
        <v>0</v>
      </c>
      <c r="Z130" s="171">
        <v>0</v>
      </c>
      <c r="AA130" s="172">
        <f t="shared" ref="AA130:AA136" si="8">Z130*K130</f>
        <v>0</v>
      </c>
      <c r="AR130" s="18" t="s">
        <v>494</v>
      </c>
      <c r="AT130" s="18" t="s">
        <v>195</v>
      </c>
      <c r="AU130" s="18" t="s">
        <v>148</v>
      </c>
      <c r="AY130" s="18" t="s">
        <v>169</v>
      </c>
      <c r="BE130" s="109">
        <f t="shared" ref="BE130:BE136" si="9">IF(U130="základná",N130,0)</f>
        <v>0</v>
      </c>
      <c r="BF130" s="109">
        <f t="shared" ref="BF130:BF136" si="10">IF(U130="znížená",N130,0)</f>
        <v>0</v>
      </c>
      <c r="BG130" s="109">
        <f t="shared" ref="BG130:BG136" si="11">IF(U130="zákl. prenesená",N130,0)</f>
        <v>0</v>
      </c>
      <c r="BH130" s="109">
        <f t="shared" ref="BH130:BH136" si="12">IF(U130="zníž. prenesená",N130,0)</f>
        <v>0</v>
      </c>
      <c r="BI130" s="109">
        <f t="shared" ref="BI130:BI136" si="13">IF(U130="nulová",N130,0)</f>
        <v>0</v>
      </c>
      <c r="BJ130" s="18" t="s">
        <v>148</v>
      </c>
      <c r="BK130" s="109">
        <f t="shared" ref="BK130:BK136" si="14">ROUND(L130*K130,2)</f>
        <v>0</v>
      </c>
      <c r="BL130" s="18" t="s">
        <v>437</v>
      </c>
      <c r="BM130" s="18" t="s">
        <v>148</v>
      </c>
    </row>
    <row r="131" spans="2:65" s="1" customFormat="1" ht="16.5" customHeight="1">
      <c r="B131" s="34"/>
      <c r="C131" s="173" t="s">
        <v>148</v>
      </c>
      <c r="D131" s="173" t="s">
        <v>195</v>
      </c>
      <c r="E131" s="174" t="s">
        <v>600</v>
      </c>
      <c r="F131" s="254" t="s">
        <v>601</v>
      </c>
      <c r="G131" s="254"/>
      <c r="H131" s="254"/>
      <c r="I131" s="254"/>
      <c r="J131" s="175" t="s">
        <v>356</v>
      </c>
      <c r="K131" s="176">
        <v>1</v>
      </c>
      <c r="L131" s="251">
        <v>0</v>
      </c>
      <c r="M131" s="252"/>
      <c r="N131" s="244">
        <f t="shared" si="5"/>
        <v>0</v>
      </c>
      <c r="O131" s="243"/>
      <c r="P131" s="243"/>
      <c r="Q131" s="243"/>
      <c r="R131" s="36"/>
      <c r="T131" s="170" t="s">
        <v>21</v>
      </c>
      <c r="U131" s="43" t="s">
        <v>49</v>
      </c>
      <c r="V131" s="35"/>
      <c r="W131" s="171">
        <f t="shared" si="6"/>
        <v>0</v>
      </c>
      <c r="X131" s="171">
        <v>0</v>
      </c>
      <c r="Y131" s="171">
        <f t="shared" si="7"/>
        <v>0</v>
      </c>
      <c r="Z131" s="171">
        <v>0</v>
      </c>
      <c r="AA131" s="172">
        <f t="shared" si="8"/>
        <v>0</v>
      </c>
      <c r="AR131" s="18" t="s">
        <v>494</v>
      </c>
      <c r="AT131" s="18" t="s">
        <v>195</v>
      </c>
      <c r="AU131" s="18" t="s">
        <v>148</v>
      </c>
      <c r="AY131" s="18" t="s">
        <v>169</v>
      </c>
      <c r="BE131" s="109">
        <f t="shared" si="9"/>
        <v>0</v>
      </c>
      <c r="BF131" s="109">
        <f t="shared" si="10"/>
        <v>0</v>
      </c>
      <c r="BG131" s="109">
        <f t="shared" si="11"/>
        <v>0</v>
      </c>
      <c r="BH131" s="109">
        <f t="shared" si="12"/>
        <v>0</v>
      </c>
      <c r="BI131" s="109">
        <f t="shared" si="13"/>
        <v>0</v>
      </c>
      <c r="BJ131" s="18" t="s">
        <v>148</v>
      </c>
      <c r="BK131" s="109">
        <f t="shared" si="14"/>
        <v>0</v>
      </c>
      <c r="BL131" s="18" t="s">
        <v>437</v>
      </c>
      <c r="BM131" s="18" t="s">
        <v>174</v>
      </c>
    </row>
    <row r="132" spans="2:65" s="1" customFormat="1" ht="16.5" customHeight="1">
      <c r="B132" s="34"/>
      <c r="C132" s="173" t="s">
        <v>179</v>
      </c>
      <c r="D132" s="173" t="s">
        <v>195</v>
      </c>
      <c r="E132" s="174" t="s">
        <v>602</v>
      </c>
      <c r="F132" s="254" t="s">
        <v>603</v>
      </c>
      <c r="G132" s="254"/>
      <c r="H132" s="254"/>
      <c r="I132" s="254"/>
      <c r="J132" s="175" t="s">
        <v>356</v>
      </c>
      <c r="K132" s="176">
        <v>10</v>
      </c>
      <c r="L132" s="251">
        <v>0</v>
      </c>
      <c r="M132" s="252"/>
      <c r="N132" s="244">
        <f t="shared" si="5"/>
        <v>0</v>
      </c>
      <c r="O132" s="243"/>
      <c r="P132" s="243"/>
      <c r="Q132" s="243"/>
      <c r="R132" s="36"/>
      <c r="T132" s="170" t="s">
        <v>21</v>
      </c>
      <c r="U132" s="43" t="s">
        <v>49</v>
      </c>
      <c r="V132" s="35"/>
      <c r="W132" s="171">
        <f t="shared" si="6"/>
        <v>0</v>
      </c>
      <c r="X132" s="171">
        <v>0</v>
      </c>
      <c r="Y132" s="171">
        <f t="shared" si="7"/>
        <v>0</v>
      </c>
      <c r="Z132" s="171">
        <v>0</v>
      </c>
      <c r="AA132" s="172">
        <f t="shared" si="8"/>
        <v>0</v>
      </c>
      <c r="AR132" s="18" t="s">
        <v>494</v>
      </c>
      <c r="AT132" s="18" t="s">
        <v>195</v>
      </c>
      <c r="AU132" s="18" t="s">
        <v>148</v>
      </c>
      <c r="AY132" s="18" t="s">
        <v>169</v>
      </c>
      <c r="BE132" s="109">
        <f t="shared" si="9"/>
        <v>0</v>
      </c>
      <c r="BF132" s="109">
        <f t="shared" si="10"/>
        <v>0</v>
      </c>
      <c r="BG132" s="109">
        <f t="shared" si="11"/>
        <v>0</v>
      </c>
      <c r="BH132" s="109">
        <f t="shared" si="12"/>
        <v>0</v>
      </c>
      <c r="BI132" s="109">
        <f t="shared" si="13"/>
        <v>0</v>
      </c>
      <c r="BJ132" s="18" t="s">
        <v>148</v>
      </c>
      <c r="BK132" s="109">
        <f t="shared" si="14"/>
        <v>0</v>
      </c>
      <c r="BL132" s="18" t="s">
        <v>437</v>
      </c>
      <c r="BM132" s="18" t="s">
        <v>190</v>
      </c>
    </row>
    <row r="133" spans="2:65" s="1" customFormat="1" ht="16.5" customHeight="1">
      <c r="B133" s="34"/>
      <c r="C133" s="173" t="s">
        <v>174</v>
      </c>
      <c r="D133" s="173" t="s">
        <v>195</v>
      </c>
      <c r="E133" s="174" t="s">
        <v>604</v>
      </c>
      <c r="F133" s="254" t="s">
        <v>605</v>
      </c>
      <c r="G133" s="254"/>
      <c r="H133" s="254"/>
      <c r="I133" s="254"/>
      <c r="J133" s="175" t="s">
        <v>356</v>
      </c>
      <c r="K133" s="176">
        <v>10</v>
      </c>
      <c r="L133" s="251">
        <v>0</v>
      </c>
      <c r="M133" s="252"/>
      <c r="N133" s="244">
        <f t="shared" si="5"/>
        <v>0</v>
      </c>
      <c r="O133" s="243"/>
      <c r="P133" s="243"/>
      <c r="Q133" s="243"/>
      <c r="R133" s="36"/>
      <c r="T133" s="170" t="s">
        <v>21</v>
      </c>
      <c r="U133" s="43" t="s">
        <v>49</v>
      </c>
      <c r="V133" s="35"/>
      <c r="W133" s="171">
        <f t="shared" si="6"/>
        <v>0</v>
      </c>
      <c r="X133" s="171">
        <v>0</v>
      </c>
      <c r="Y133" s="171">
        <f t="shared" si="7"/>
        <v>0</v>
      </c>
      <c r="Z133" s="171">
        <v>0</v>
      </c>
      <c r="AA133" s="172">
        <f t="shared" si="8"/>
        <v>0</v>
      </c>
      <c r="AR133" s="18" t="s">
        <v>494</v>
      </c>
      <c r="AT133" s="18" t="s">
        <v>195</v>
      </c>
      <c r="AU133" s="18" t="s">
        <v>148</v>
      </c>
      <c r="AY133" s="18" t="s">
        <v>169</v>
      </c>
      <c r="BE133" s="109">
        <f t="shared" si="9"/>
        <v>0</v>
      </c>
      <c r="BF133" s="109">
        <f t="shared" si="10"/>
        <v>0</v>
      </c>
      <c r="BG133" s="109">
        <f t="shared" si="11"/>
        <v>0</v>
      </c>
      <c r="BH133" s="109">
        <f t="shared" si="12"/>
        <v>0</v>
      </c>
      <c r="BI133" s="109">
        <f t="shared" si="13"/>
        <v>0</v>
      </c>
      <c r="BJ133" s="18" t="s">
        <v>148</v>
      </c>
      <c r="BK133" s="109">
        <f t="shared" si="14"/>
        <v>0</v>
      </c>
      <c r="BL133" s="18" t="s">
        <v>437</v>
      </c>
      <c r="BM133" s="18" t="s">
        <v>199</v>
      </c>
    </row>
    <row r="134" spans="2:65" s="1" customFormat="1" ht="25.5" customHeight="1">
      <c r="B134" s="34"/>
      <c r="C134" s="173" t="s">
        <v>186</v>
      </c>
      <c r="D134" s="173" t="s">
        <v>195</v>
      </c>
      <c r="E134" s="174" t="s">
        <v>606</v>
      </c>
      <c r="F134" s="254" t="s">
        <v>607</v>
      </c>
      <c r="G134" s="254"/>
      <c r="H134" s="254"/>
      <c r="I134" s="254"/>
      <c r="J134" s="175" t="s">
        <v>356</v>
      </c>
      <c r="K134" s="176">
        <v>1</v>
      </c>
      <c r="L134" s="251">
        <v>0</v>
      </c>
      <c r="M134" s="252"/>
      <c r="N134" s="244">
        <f t="shared" si="5"/>
        <v>0</v>
      </c>
      <c r="O134" s="243"/>
      <c r="P134" s="243"/>
      <c r="Q134" s="243"/>
      <c r="R134" s="36"/>
      <c r="T134" s="170" t="s">
        <v>21</v>
      </c>
      <c r="U134" s="43" t="s">
        <v>49</v>
      </c>
      <c r="V134" s="35"/>
      <c r="W134" s="171">
        <f t="shared" si="6"/>
        <v>0</v>
      </c>
      <c r="X134" s="171">
        <v>0</v>
      </c>
      <c r="Y134" s="171">
        <f t="shared" si="7"/>
        <v>0</v>
      </c>
      <c r="Z134" s="171">
        <v>0</v>
      </c>
      <c r="AA134" s="172">
        <f t="shared" si="8"/>
        <v>0</v>
      </c>
      <c r="AR134" s="18" t="s">
        <v>494</v>
      </c>
      <c r="AT134" s="18" t="s">
        <v>195</v>
      </c>
      <c r="AU134" s="18" t="s">
        <v>148</v>
      </c>
      <c r="AY134" s="18" t="s">
        <v>169</v>
      </c>
      <c r="BE134" s="109">
        <f t="shared" si="9"/>
        <v>0</v>
      </c>
      <c r="BF134" s="109">
        <f t="shared" si="10"/>
        <v>0</v>
      </c>
      <c r="BG134" s="109">
        <f t="shared" si="11"/>
        <v>0</v>
      </c>
      <c r="BH134" s="109">
        <f t="shared" si="12"/>
        <v>0</v>
      </c>
      <c r="BI134" s="109">
        <f t="shared" si="13"/>
        <v>0</v>
      </c>
      <c r="BJ134" s="18" t="s">
        <v>148</v>
      </c>
      <c r="BK134" s="109">
        <f t="shared" si="14"/>
        <v>0</v>
      </c>
      <c r="BL134" s="18" t="s">
        <v>437</v>
      </c>
      <c r="BM134" s="18" t="s">
        <v>209</v>
      </c>
    </row>
    <row r="135" spans="2:65" s="1" customFormat="1" ht="16.5" customHeight="1">
      <c r="B135" s="34"/>
      <c r="C135" s="173" t="s">
        <v>190</v>
      </c>
      <c r="D135" s="173" t="s">
        <v>195</v>
      </c>
      <c r="E135" s="174" t="s">
        <v>608</v>
      </c>
      <c r="F135" s="254" t="s">
        <v>609</v>
      </c>
      <c r="G135" s="254"/>
      <c r="H135" s="254"/>
      <c r="I135" s="254"/>
      <c r="J135" s="175" t="s">
        <v>356</v>
      </c>
      <c r="K135" s="176">
        <v>1</v>
      </c>
      <c r="L135" s="251">
        <v>0</v>
      </c>
      <c r="M135" s="252"/>
      <c r="N135" s="244">
        <f t="shared" si="5"/>
        <v>0</v>
      </c>
      <c r="O135" s="243"/>
      <c r="P135" s="243"/>
      <c r="Q135" s="243"/>
      <c r="R135" s="36"/>
      <c r="T135" s="170" t="s">
        <v>21</v>
      </c>
      <c r="U135" s="43" t="s">
        <v>49</v>
      </c>
      <c r="V135" s="35"/>
      <c r="W135" s="171">
        <f t="shared" si="6"/>
        <v>0</v>
      </c>
      <c r="X135" s="171">
        <v>0</v>
      </c>
      <c r="Y135" s="171">
        <f t="shared" si="7"/>
        <v>0</v>
      </c>
      <c r="Z135" s="171">
        <v>0</v>
      </c>
      <c r="AA135" s="172">
        <f t="shared" si="8"/>
        <v>0</v>
      </c>
      <c r="AR135" s="18" t="s">
        <v>494</v>
      </c>
      <c r="AT135" s="18" t="s">
        <v>195</v>
      </c>
      <c r="AU135" s="18" t="s">
        <v>148</v>
      </c>
      <c r="AY135" s="18" t="s">
        <v>169</v>
      </c>
      <c r="BE135" s="109">
        <f t="shared" si="9"/>
        <v>0</v>
      </c>
      <c r="BF135" s="109">
        <f t="shared" si="10"/>
        <v>0</v>
      </c>
      <c r="BG135" s="109">
        <f t="shared" si="11"/>
        <v>0</v>
      </c>
      <c r="BH135" s="109">
        <f t="shared" si="12"/>
        <v>0</v>
      </c>
      <c r="BI135" s="109">
        <f t="shared" si="13"/>
        <v>0</v>
      </c>
      <c r="BJ135" s="18" t="s">
        <v>148</v>
      </c>
      <c r="BK135" s="109">
        <f t="shared" si="14"/>
        <v>0</v>
      </c>
      <c r="BL135" s="18" t="s">
        <v>437</v>
      </c>
      <c r="BM135" s="18" t="s">
        <v>217</v>
      </c>
    </row>
    <row r="136" spans="2:65" s="1" customFormat="1" ht="16.5" customHeight="1">
      <c r="B136" s="34"/>
      <c r="C136" s="173" t="s">
        <v>194</v>
      </c>
      <c r="D136" s="173" t="s">
        <v>195</v>
      </c>
      <c r="E136" s="174" t="s">
        <v>610</v>
      </c>
      <c r="F136" s="254" t="s">
        <v>611</v>
      </c>
      <c r="G136" s="254"/>
      <c r="H136" s="254"/>
      <c r="I136" s="254"/>
      <c r="J136" s="175" t="s">
        <v>356</v>
      </c>
      <c r="K136" s="176">
        <v>4</v>
      </c>
      <c r="L136" s="251">
        <v>0</v>
      </c>
      <c r="M136" s="252"/>
      <c r="N136" s="244">
        <f t="shared" si="5"/>
        <v>0</v>
      </c>
      <c r="O136" s="243"/>
      <c r="P136" s="243"/>
      <c r="Q136" s="243"/>
      <c r="R136" s="36"/>
      <c r="T136" s="170" t="s">
        <v>21</v>
      </c>
      <c r="U136" s="43" t="s">
        <v>49</v>
      </c>
      <c r="V136" s="35"/>
      <c r="W136" s="171">
        <f t="shared" si="6"/>
        <v>0</v>
      </c>
      <c r="X136" s="171">
        <v>0</v>
      </c>
      <c r="Y136" s="171">
        <f t="shared" si="7"/>
        <v>0</v>
      </c>
      <c r="Z136" s="171">
        <v>0</v>
      </c>
      <c r="AA136" s="172">
        <f t="shared" si="8"/>
        <v>0</v>
      </c>
      <c r="AR136" s="18" t="s">
        <v>494</v>
      </c>
      <c r="AT136" s="18" t="s">
        <v>195</v>
      </c>
      <c r="AU136" s="18" t="s">
        <v>148</v>
      </c>
      <c r="AY136" s="18" t="s">
        <v>169</v>
      </c>
      <c r="BE136" s="109">
        <f t="shared" si="9"/>
        <v>0</v>
      </c>
      <c r="BF136" s="109">
        <f t="shared" si="10"/>
        <v>0</v>
      </c>
      <c r="BG136" s="109">
        <f t="shared" si="11"/>
        <v>0</v>
      </c>
      <c r="BH136" s="109">
        <f t="shared" si="12"/>
        <v>0</v>
      </c>
      <c r="BI136" s="109">
        <f t="shared" si="13"/>
        <v>0</v>
      </c>
      <c r="BJ136" s="18" t="s">
        <v>148</v>
      </c>
      <c r="BK136" s="109">
        <f t="shared" si="14"/>
        <v>0</v>
      </c>
      <c r="BL136" s="18" t="s">
        <v>437</v>
      </c>
      <c r="BM136" s="18" t="s">
        <v>225</v>
      </c>
    </row>
    <row r="137" spans="2:65" s="9" customFormat="1" ht="29.85" customHeight="1">
      <c r="B137" s="155"/>
      <c r="C137" s="156"/>
      <c r="D137" s="165" t="s">
        <v>589</v>
      </c>
      <c r="E137" s="165"/>
      <c r="F137" s="165"/>
      <c r="G137" s="165"/>
      <c r="H137" s="165"/>
      <c r="I137" s="165"/>
      <c r="J137" s="165"/>
      <c r="K137" s="165"/>
      <c r="L137" s="165"/>
      <c r="M137" s="165"/>
      <c r="N137" s="241">
        <f>BK137</f>
        <v>0</v>
      </c>
      <c r="O137" s="242"/>
      <c r="P137" s="242"/>
      <c r="Q137" s="242"/>
      <c r="R137" s="158"/>
      <c r="T137" s="159"/>
      <c r="U137" s="156"/>
      <c r="V137" s="156"/>
      <c r="W137" s="160">
        <f>SUM(W138:W140)</f>
        <v>0</v>
      </c>
      <c r="X137" s="156"/>
      <c r="Y137" s="160">
        <f>SUM(Y138:Y140)</f>
        <v>0</v>
      </c>
      <c r="Z137" s="156"/>
      <c r="AA137" s="161">
        <f>SUM(AA138:AA140)</f>
        <v>0</v>
      </c>
      <c r="AR137" s="162" t="s">
        <v>179</v>
      </c>
      <c r="AT137" s="163" t="s">
        <v>81</v>
      </c>
      <c r="AU137" s="163" t="s">
        <v>90</v>
      </c>
      <c r="AY137" s="162" t="s">
        <v>169</v>
      </c>
      <c r="BK137" s="164">
        <f>SUM(BK138:BK140)</f>
        <v>0</v>
      </c>
    </row>
    <row r="138" spans="2:65" s="1" customFormat="1" ht="25.5" customHeight="1">
      <c r="B138" s="34"/>
      <c r="C138" s="173" t="s">
        <v>199</v>
      </c>
      <c r="D138" s="173" t="s">
        <v>195</v>
      </c>
      <c r="E138" s="174" t="s">
        <v>612</v>
      </c>
      <c r="F138" s="254" t="s">
        <v>613</v>
      </c>
      <c r="G138" s="254"/>
      <c r="H138" s="254"/>
      <c r="I138" s="254"/>
      <c r="J138" s="175" t="s">
        <v>356</v>
      </c>
      <c r="K138" s="176">
        <v>1</v>
      </c>
      <c r="L138" s="251">
        <v>0</v>
      </c>
      <c r="M138" s="252"/>
      <c r="N138" s="244">
        <f>ROUND(L138*K138,2)</f>
        <v>0</v>
      </c>
      <c r="O138" s="243"/>
      <c r="P138" s="243"/>
      <c r="Q138" s="243"/>
      <c r="R138" s="36"/>
      <c r="T138" s="170" t="s">
        <v>21</v>
      </c>
      <c r="U138" s="43" t="s">
        <v>49</v>
      </c>
      <c r="V138" s="35"/>
      <c r="W138" s="171">
        <f>V138*K138</f>
        <v>0</v>
      </c>
      <c r="X138" s="171">
        <v>0</v>
      </c>
      <c r="Y138" s="171">
        <f>X138*K138</f>
        <v>0</v>
      </c>
      <c r="Z138" s="171">
        <v>0</v>
      </c>
      <c r="AA138" s="172">
        <f>Z138*K138</f>
        <v>0</v>
      </c>
      <c r="AR138" s="18" t="s">
        <v>494</v>
      </c>
      <c r="AT138" s="18" t="s">
        <v>195</v>
      </c>
      <c r="AU138" s="18" t="s">
        <v>148</v>
      </c>
      <c r="AY138" s="18" t="s">
        <v>169</v>
      </c>
      <c r="BE138" s="109">
        <f>IF(U138="základná",N138,0)</f>
        <v>0</v>
      </c>
      <c r="BF138" s="109">
        <f>IF(U138="znížená",N138,0)</f>
        <v>0</v>
      </c>
      <c r="BG138" s="109">
        <f>IF(U138="zákl. prenesená",N138,0)</f>
        <v>0</v>
      </c>
      <c r="BH138" s="109">
        <f>IF(U138="zníž. prenesená",N138,0)</f>
        <v>0</v>
      </c>
      <c r="BI138" s="109">
        <f>IF(U138="nulová",N138,0)</f>
        <v>0</v>
      </c>
      <c r="BJ138" s="18" t="s">
        <v>148</v>
      </c>
      <c r="BK138" s="109">
        <f>ROUND(L138*K138,2)</f>
        <v>0</v>
      </c>
      <c r="BL138" s="18" t="s">
        <v>437</v>
      </c>
      <c r="BM138" s="18" t="s">
        <v>233</v>
      </c>
    </row>
    <row r="139" spans="2:65" s="1" customFormat="1" ht="16.5" customHeight="1">
      <c r="B139" s="34"/>
      <c r="C139" s="173" t="s">
        <v>205</v>
      </c>
      <c r="D139" s="173" t="s">
        <v>195</v>
      </c>
      <c r="E139" s="174" t="s">
        <v>614</v>
      </c>
      <c r="F139" s="254" t="s">
        <v>615</v>
      </c>
      <c r="G139" s="254"/>
      <c r="H139" s="254"/>
      <c r="I139" s="254"/>
      <c r="J139" s="175" t="s">
        <v>356</v>
      </c>
      <c r="K139" s="176">
        <v>3</v>
      </c>
      <c r="L139" s="251">
        <v>0</v>
      </c>
      <c r="M139" s="252"/>
      <c r="N139" s="244">
        <f>ROUND(L139*K139,2)</f>
        <v>0</v>
      </c>
      <c r="O139" s="243"/>
      <c r="P139" s="243"/>
      <c r="Q139" s="243"/>
      <c r="R139" s="36"/>
      <c r="T139" s="170" t="s">
        <v>21</v>
      </c>
      <c r="U139" s="43" t="s">
        <v>49</v>
      </c>
      <c r="V139" s="35"/>
      <c r="W139" s="171">
        <f>V139*K139</f>
        <v>0</v>
      </c>
      <c r="X139" s="171">
        <v>0</v>
      </c>
      <c r="Y139" s="171">
        <f>X139*K139</f>
        <v>0</v>
      </c>
      <c r="Z139" s="171">
        <v>0</v>
      </c>
      <c r="AA139" s="172">
        <f>Z139*K139</f>
        <v>0</v>
      </c>
      <c r="AR139" s="18" t="s">
        <v>494</v>
      </c>
      <c r="AT139" s="18" t="s">
        <v>195</v>
      </c>
      <c r="AU139" s="18" t="s">
        <v>148</v>
      </c>
      <c r="AY139" s="18" t="s">
        <v>169</v>
      </c>
      <c r="BE139" s="109">
        <f>IF(U139="základná",N139,0)</f>
        <v>0</v>
      </c>
      <c r="BF139" s="109">
        <f>IF(U139="znížená",N139,0)</f>
        <v>0</v>
      </c>
      <c r="BG139" s="109">
        <f>IF(U139="zákl. prenesená",N139,0)</f>
        <v>0</v>
      </c>
      <c r="BH139" s="109">
        <f>IF(U139="zníž. prenesená",N139,0)</f>
        <v>0</v>
      </c>
      <c r="BI139" s="109">
        <f>IF(U139="nulová",N139,0)</f>
        <v>0</v>
      </c>
      <c r="BJ139" s="18" t="s">
        <v>148</v>
      </c>
      <c r="BK139" s="109">
        <f>ROUND(L139*K139,2)</f>
        <v>0</v>
      </c>
      <c r="BL139" s="18" t="s">
        <v>437</v>
      </c>
      <c r="BM139" s="18" t="s">
        <v>241</v>
      </c>
    </row>
    <row r="140" spans="2:65" s="1" customFormat="1" ht="16.5" customHeight="1">
      <c r="B140" s="34"/>
      <c r="C140" s="173" t="s">
        <v>209</v>
      </c>
      <c r="D140" s="173" t="s">
        <v>195</v>
      </c>
      <c r="E140" s="174" t="s">
        <v>616</v>
      </c>
      <c r="F140" s="254" t="s">
        <v>617</v>
      </c>
      <c r="G140" s="254"/>
      <c r="H140" s="254"/>
      <c r="I140" s="254"/>
      <c r="J140" s="175" t="s">
        <v>356</v>
      </c>
      <c r="K140" s="176">
        <v>1</v>
      </c>
      <c r="L140" s="251">
        <v>0</v>
      </c>
      <c r="M140" s="252"/>
      <c r="N140" s="244">
        <f>ROUND(L140*K140,2)</f>
        <v>0</v>
      </c>
      <c r="O140" s="243"/>
      <c r="P140" s="243"/>
      <c r="Q140" s="243"/>
      <c r="R140" s="36"/>
      <c r="T140" s="170" t="s">
        <v>21</v>
      </c>
      <c r="U140" s="43" t="s">
        <v>49</v>
      </c>
      <c r="V140" s="35"/>
      <c r="W140" s="171">
        <f>V140*K140</f>
        <v>0</v>
      </c>
      <c r="X140" s="171">
        <v>0</v>
      </c>
      <c r="Y140" s="171">
        <f>X140*K140</f>
        <v>0</v>
      </c>
      <c r="Z140" s="171">
        <v>0</v>
      </c>
      <c r="AA140" s="172">
        <f>Z140*K140</f>
        <v>0</v>
      </c>
      <c r="AR140" s="18" t="s">
        <v>494</v>
      </c>
      <c r="AT140" s="18" t="s">
        <v>195</v>
      </c>
      <c r="AU140" s="18" t="s">
        <v>148</v>
      </c>
      <c r="AY140" s="18" t="s">
        <v>169</v>
      </c>
      <c r="BE140" s="109">
        <f>IF(U140="základná",N140,0)</f>
        <v>0</v>
      </c>
      <c r="BF140" s="109">
        <f>IF(U140="znížená",N140,0)</f>
        <v>0</v>
      </c>
      <c r="BG140" s="109">
        <f>IF(U140="zákl. prenesená",N140,0)</f>
        <v>0</v>
      </c>
      <c r="BH140" s="109">
        <f>IF(U140="zníž. prenesená",N140,0)</f>
        <v>0</v>
      </c>
      <c r="BI140" s="109">
        <f>IF(U140="nulová",N140,0)</f>
        <v>0</v>
      </c>
      <c r="BJ140" s="18" t="s">
        <v>148</v>
      </c>
      <c r="BK140" s="109">
        <f>ROUND(L140*K140,2)</f>
        <v>0</v>
      </c>
      <c r="BL140" s="18" t="s">
        <v>437</v>
      </c>
      <c r="BM140" s="18" t="s">
        <v>10</v>
      </c>
    </row>
    <row r="141" spans="2:65" s="9" customFormat="1" ht="29.85" customHeight="1">
      <c r="B141" s="155"/>
      <c r="C141" s="156"/>
      <c r="D141" s="165" t="s">
        <v>590</v>
      </c>
      <c r="E141" s="165"/>
      <c r="F141" s="165"/>
      <c r="G141" s="165"/>
      <c r="H141" s="165"/>
      <c r="I141" s="165"/>
      <c r="J141" s="165"/>
      <c r="K141" s="165"/>
      <c r="L141" s="165"/>
      <c r="M141" s="165"/>
      <c r="N141" s="241">
        <f>BK141</f>
        <v>0</v>
      </c>
      <c r="O141" s="242"/>
      <c r="P141" s="242"/>
      <c r="Q141" s="242"/>
      <c r="R141" s="158"/>
      <c r="T141" s="159"/>
      <c r="U141" s="156"/>
      <c r="V141" s="156"/>
      <c r="W141" s="160">
        <f>SUM(W142:W144)</f>
        <v>0</v>
      </c>
      <c r="X141" s="156"/>
      <c r="Y141" s="160">
        <f>SUM(Y142:Y144)</f>
        <v>0</v>
      </c>
      <c r="Z141" s="156"/>
      <c r="AA141" s="161">
        <f>SUM(AA142:AA144)</f>
        <v>0</v>
      </c>
      <c r="AR141" s="162" t="s">
        <v>179</v>
      </c>
      <c r="AT141" s="163" t="s">
        <v>81</v>
      </c>
      <c r="AU141" s="163" t="s">
        <v>90</v>
      </c>
      <c r="AY141" s="162" t="s">
        <v>169</v>
      </c>
      <c r="BK141" s="164">
        <f>SUM(BK142:BK144)</f>
        <v>0</v>
      </c>
    </row>
    <row r="142" spans="2:65" s="1" customFormat="1" ht="16.5" customHeight="1">
      <c r="B142" s="34"/>
      <c r="C142" s="173" t="s">
        <v>213</v>
      </c>
      <c r="D142" s="173" t="s">
        <v>195</v>
      </c>
      <c r="E142" s="174" t="s">
        <v>618</v>
      </c>
      <c r="F142" s="254" t="s">
        <v>619</v>
      </c>
      <c r="G142" s="254"/>
      <c r="H142" s="254"/>
      <c r="I142" s="254"/>
      <c r="J142" s="175" t="s">
        <v>356</v>
      </c>
      <c r="K142" s="176">
        <v>1</v>
      </c>
      <c r="L142" s="251">
        <v>0</v>
      </c>
      <c r="M142" s="252"/>
      <c r="N142" s="244">
        <f>ROUND(L142*K142,2)</f>
        <v>0</v>
      </c>
      <c r="O142" s="243"/>
      <c r="P142" s="243"/>
      <c r="Q142" s="243"/>
      <c r="R142" s="36"/>
      <c r="T142" s="170" t="s">
        <v>21</v>
      </c>
      <c r="U142" s="43" t="s">
        <v>49</v>
      </c>
      <c r="V142" s="35"/>
      <c r="W142" s="171">
        <f>V142*K142</f>
        <v>0</v>
      </c>
      <c r="X142" s="171">
        <v>0</v>
      </c>
      <c r="Y142" s="171">
        <f>X142*K142</f>
        <v>0</v>
      </c>
      <c r="Z142" s="171">
        <v>0</v>
      </c>
      <c r="AA142" s="172">
        <f>Z142*K142</f>
        <v>0</v>
      </c>
      <c r="AR142" s="18" t="s">
        <v>494</v>
      </c>
      <c r="AT142" s="18" t="s">
        <v>195</v>
      </c>
      <c r="AU142" s="18" t="s">
        <v>148</v>
      </c>
      <c r="AY142" s="18" t="s">
        <v>169</v>
      </c>
      <c r="BE142" s="109">
        <f>IF(U142="základná",N142,0)</f>
        <v>0</v>
      </c>
      <c r="BF142" s="109">
        <f>IF(U142="znížená",N142,0)</f>
        <v>0</v>
      </c>
      <c r="BG142" s="109">
        <f>IF(U142="zákl. prenesená",N142,0)</f>
        <v>0</v>
      </c>
      <c r="BH142" s="109">
        <f>IF(U142="zníž. prenesená",N142,0)</f>
        <v>0</v>
      </c>
      <c r="BI142" s="109">
        <f>IF(U142="nulová",N142,0)</f>
        <v>0</v>
      </c>
      <c r="BJ142" s="18" t="s">
        <v>148</v>
      </c>
      <c r="BK142" s="109">
        <f>ROUND(L142*K142,2)</f>
        <v>0</v>
      </c>
      <c r="BL142" s="18" t="s">
        <v>437</v>
      </c>
      <c r="BM142" s="18" t="s">
        <v>257</v>
      </c>
    </row>
    <row r="143" spans="2:65" s="1" customFormat="1" ht="16.5" customHeight="1">
      <c r="B143" s="34"/>
      <c r="C143" s="173" t="s">
        <v>217</v>
      </c>
      <c r="D143" s="173" t="s">
        <v>195</v>
      </c>
      <c r="E143" s="174" t="s">
        <v>620</v>
      </c>
      <c r="F143" s="254" t="s">
        <v>621</v>
      </c>
      <c r="G143" s="254"/>
      <c r="H143" s="254"/>
      <c r="I143" s="254"/>
      <c r="J143" s="175" t="s">
        <v>356</v>
      </c>
      <c r="K143" s="176">
        <v>4</v>
      </c>
      <c r="L143" s="251">
        <v>0</v>
      </c>
      <c r="M143" s="252"/>
      <c r="N143" s="244">
        <f>ROUND(L143*K143,2)</f>
        <v>0</v>
      </c>
      <c r="O143" s="243"/>
      <c r="P143" s="243"/>
      <c r="Q143" s="243"/>
      <c r="R143" s="36"/>
      <c r="T143" s="170" t="s">
        <v>21</v>
      </c>
      <c r="U143" s="43" t="s">
        <v>49</v>
      </c>
      <c r="V143" s="35"/>
      <c r="W143" s="171">
        <f>V143*K143</f>
        <v>0</v>
      </c>
      <c r="X143" s="171">
        <v>0</v>
      </c>
      <c r="Y143" s="171">
        <f>X143*K143</f>
        <v>0</v>
      </c>
      <c r="Z143" s="171">
        <v>0</v>
      </c>
      <c r="AA143" s="172">
        <f>Z143*K143</f>
        <v>0</v>
      </c>
      <c r="AR143" s="18" t="s">
        <v>494</v>
      </c>
      <c r="AT143" s="18" t="s">
        <v>195</v>
      </c>
      <c r="AU143" s="18" t="s">
        <v>148</v>
      </c>
      <c r="AY143" s="18" t="s">
        <v>169</v>
      </c>
      <c r="BE143" s="109">
        <f>IF(U143="základná",N143,0)</f>
        <v>0</v>
      </c>
      <c r="BF143" s="109">
        <f>IF(U143="znížená",N143,0)</f>
        <v>0</v>
      </c>
      <c r="BG143" s="109">
        <f>IF(U143="zákl. prenesená",N143,0)</f>
        <v>0</v>
      </c>
      <c r="BH143" s="109">
        <f>IF(U143="zníž. prenesená",N143,0)</f>
        <v>0</v>
      </c>
      <c r="BI143" s="109">
        <f>IF(U143="nulová",N143,0)</f>
        <v>0</v>
      </c>
      <c r="BJ143" s="18" t="s">
        <v>148</v>
      </c>
      <c r="BK143" s="109">
        <f>ROUND(L143*K143,2)</f>
        <v>0</v>
      </c>
      <c r="BL143" s="18" t="s">
        <v>437</v>
      </c>
      <c r="BM143" s="18" t="s">
        <v>265</v>
      </c>
    </row>
    <row r="144" spans="2:65" s="1" customFormat="1" ht="16.5" customHeight="1">
      <c r="B144" s="34"/>
      <c r="C144" s="173" t="s">
        <v>221</v>
      </c>
      <c r="D144" s="173" t="s">
        <v>195</v>
      </c>
      <c r="E144" s="174" t="s">
        <v>622</v>
      </c>
      <c r="F144" s="254" t="s">
        <v>623</v>
      </c>
      <c r="G144" s="254"/>
      <c r="H144" s="254"/>
      <c r="I144" s="254"/>
      <c r="J144" s="175" t="s">
        <v>356</v>
      </c>
      <c r="K144" s="176">
        <v>1</v>
      </c>
      <c r="L144" s="251">
        <v>0</v>
      </c>
      <c r="M144" s="252"/>
      <c r="N144" s="244">
        <f>ROUND(L144*K144,2)</f>
        <v>0</v>
      </c>
      <c r="O144" s="243"/>
      <c r="P144" s="243"/>
      <c r="Q144" s="243"/>
      <c r="R144" s="36"/>
      <c r="T144" s="170" t="s">
        <v>21</v>
      </c>
      <c r="U144" s="43" t="s">
        <v>49</v>
      </c>
      <c r="V144" s="35"/>
      <c r="W144" s="171">
        <f>V144*K144</f>
        <v>0</v>
      </c>
      <c r="X144" s="171">
        <v>0</v>
      </c>
      <c r="Y144" s="171">
        <f>X144*K144</f>
        <v>0</v>
      </c>
      <c r="Z144" s="171">
        <v>0</v>
      </c>
      <c r="AA144" s="172">
        <f>Z144*K144</f>
        <v>0</v>
      </c>
      <c r="AR144" s="18" t="s">
        <v>494</v>
      </c>
      <c r="AT144" s="18" t="s">
        <v>195</v>
      </c>
      <c r="AU144" s="18" t="s">
        <v>148</v>
      </c>
      <c r="AY144" s="18" t="s">
        <v>169</v>
      </c>
      <c r="BE144" s="109">
        <f>IF(U144="základná",N144,0)</f>
        <v>0</v>
      </c>
      <c r="BF144" s="109">
        <f>IF(U144="znížená",N144,0)</f>
        <v>0</v>
      </c>
      <c r="BG144" s="109">
        <f>IF(U144="zákl. prenesená",N144,0)</f>
        <v>0</v>
      </c>
      <c r="BH144" s="109">
        <f>IF(U144="zníž. prenesená",N144,0)</f>
        <v>0</v>
      </c>
      <c r="BI144" s="109">
        <f>IF(U144="nulová",N144,0)</f>
        <v>0</v>
      </c>
      <c r="BJ144" s="18" t="s">
        <v>148</v>
      </c>
      <c r="BK144" s="109">
        <f>ROUND(L144*K144,2)</f>
        <v>0</v>
      </c>
      <c r="BL144" s="18" t="s">
        <v>437</v>
      </c>
      <c r="BM144" s="18" t="s">
        <v>273</v>
      </c>
    </row>
    <row r="145" spans="2:65" s="9" customFormat="1" ht="29.85" customHeight="1">
      <c r="B145" s="155"/>
      <c r="C145" s="156"/>
      <c r="D145" s="165" t="s">
        <v>591</v>
      </c>
      <c r="E145" s="165"/>
      <c r="F145" s="165"/>
      <c r="G145" s="165"/>
      <c r="H145" s="165"/>
      <c r="I145" s="165"/>
      <c r="J145" s="165"/>
      <c r="K145" s="165"/>
      <c r="L145" s="165"/>
      <c r="M145" s="165"/>
      <c r="N145" s="241">
        <f>BK145</f>
        <v>0</v>
      </c>
      <c r="O145" s="242"/>
      <c r="P145" s="242"/>
      <c r="Q145" s="242"/>
      <c r="R145" s="158"/>
      <c r="T145" s="159"/>
      <c r="U145" s="156"/>
      <c r="V145" s="156"/>
      <c r="W145" s="160">
        <f>SUM(W146:W149)</f>
        <v>0</v>
      </c>
      <c r="X145" s="156"/>
      <c r="Y145" s="160">
        <f>SUM(Y146:Y149)</f>
        <v>0</v>
      </c>
      <c r="Z145" s="156"/>
      <c r="AA145" s="161">
        <f>SUM(AA146:AA149)</f>
        <v>0</v>
      </c>
      <c r="AR145" s="162" t="s">
        <v>179</v>
      </c>
      <c r="AT145" s="163" t="s">
        <v>81</v>
      </c>
      <c r="AU145" s="163" t="s">
        <v>90</v>
      </c>
      <c r="AY145" s="162" t="s">
        <v>169</v>
      </c>
      <c r="BK145" s="164">
        <f>SUM(BK146:BK149)</f>
        <v>0</v>
      </c>
    </row>
    <row r="146" spans="2:65" s="1" customFormat="1" ht="16.5" customHeight="1">
      <c r="B146" s="34"/>
      <c r="C146" s="173" t="s">
        <v>225</v>
      </c>
      <c r="D146" s="173" t="s">
        <v>195</v>
      </c>
      <c r="E146" s="174" t="s">
        <v>624</v>
      </c>
      <c r="F146" s="254" t="s">
        <v>625</v>
      </c>
      <c r="G146" s="254"/>
      <c r="H146" s="254"/>
      <c r="I146" s="254"/>
      <c r="J146" s="175" t="s">
        <v>356</v>
      </c>
      <c r="K146" s="176">
        <v>1</v>
      </c>
      <c r="L146" s="251">
        <v>0</v>
      </c>
      <c r="M146" s="252"/>
      <c r="N146" s="244">
        <f>ROUND(L146*K146,2)</f>
        <v>0</v>
      </c>
      <c r="O146" s="243"/>
      <c r="P146" s="243"/>
      <c r="Q146" s="243"/>
      <c r="R146" s="36"/>
      <c r="T146" s="170" t="s">
        <v>21</v>
      </c>
      <c r="U146" s="43" t="s">
        <v>49</v>
      </c>
      <c r="V146" s="35"/>
      <c r="W146" s="171">
        <f>V146*K146</f>
        <v>0</v>
      </c>
      <c r="X146" s="171">
        <v>0</v>
      </c>
      <c r="Y146" s="171">
        <f>X146*K146</f>
        <v>0</v>
      </c>
      <c r="Z146" s="171">
        <v>0</v>
      </c>
      <c r="AA146" s="172">
        <f>Z146*K146</f>
        <v>0</v>
      </c>
      <c r="AR146" s="18" t="s">
        <v>494</v>
      </c>
      <c r="AT146" s="18" t="s">
        <v>195</v>
      </c>
      <c r="AU146" s="18" t="s">
        <v>148</v>
      </c>
      <c r="AY146" s="18" t="s">
        <v>169</v>
      </c>
      <c r="BE146" s="109">
        <f>IF(U146="základná",N146,0)</f>
        <v>0</v>
      </c>
      <c r="BF146" s="109">
        <f>IF(U146="znížená",N146,0)</f>
        <v>0</v>
      </c>
      <c r="BG146" s="109">
        <f>IF(U146="zákl. prenesená",N146,0)</f>
        <v>0</v>
      </c>
      <c r="BH146" s="109">
        <f>IF(U146="zníž. prenesená",N146,0)</f>
        <v>0</v>
      </c>
      <c r="BI146" s="109">
        <f>IF(U146="nulová",N146,0)</f>
        <v>0</v>
      </c>
      <c r="BJ146" s="18" t="s">
        <v>148</v>
      </c>
      <c r="BK146" s="109">
        <f>ROUND(L146*K146,2)</f>
        <v>0</v>
      </c>
      <c r="BL146" s="18" t="s">
        <v>437</v>
      </c>
      <c r="BM146" s="18" t="s">
        <v>345</v>
      </c>
    </row>
    <row r="147" spans="2:65" s="1" customFormat="1" ht="25.5" customHeight="1">
      <c r="B147" s="34"/>
      <c r="C147" s="173" t="s">
        <v>229</v>
      </c>
      <c r="D147" s="173" t="s">
        <v>195</v>
      </c>
      <c r="E147" s="174" t="s">
        <v>626</v>
      </c>
      <c r="F147" s="254" t="s">
        <v>627</v>
      </c>
      <c r="G147" s="254"/>
      <c r="H147" s="254"/>
      <c r="I147" s="254"/>
      <c r="J147" s="175" t="s">
        <v>356</v>
      </c>
      <c r="K147" s="176">
        <v>1</v>
      </c>
      <c r="L147" s="251">
        <v>0</v>
      </c>
      <c r="M147" s="252"/>
      <c r="N147" s="244">
        <f>ROUND(L147*K147,2)</f>
        <v>0</v>
      </c>
      <c r="O147" s="243"/>
      <c r="P147" s="243"/>
      <c r="Q147" s="243"/>
      <c r="R147" s="36"/>
      <c r="T147" s="170" t="s">
        <v>21</v>
      </c>
      <c r="U147" s="43" t="s">
        <v>49</v>
      </c>
      <c r="V147" s="35"/>
      <c r="W147" s="171">
        <f>V147*K147</f>
        <v>0</v>
      </c>
      <c r="X147" s="171">
        <v>0</v>
      </c>
      <c r="Y147" s="171">
        <f>X147*K147</f>
        <v>0</v>
      </c>
      <c r="Z147" s="171">
        <v>0</v>
      </c>
      <c r="AA147" s="172">
        <f>Z147*K147</f>
        <v>0</v>
      </c>
      <c r="AR147" s="18" t="s">
        <v>494</v>
      </c>
      <c r="AT147" s="18" t="s">
        <v>195</v>
      </c>
      <c r="AU147" s="18" t="s">
        <v>148</v>
      </c>
      <c r="AY147" s="18" t="s">
        <v>169</v>
      </c>
      <c r="BE147" s="109">
        <f>IF(U147="základná",N147,0)</f>
        <v>0</v>
      </c>
      <c r="BF147" s="109">
        <f>IF(U147="znížená",N147,0)</f>
        <v>0</v>
      </c>
      <c r="BG147" s="109">
        <f>IF(U147="zákl. prenesená",N147,0)</f>
        <v>0</v>
      </c>
      <c r="BH147" s="109">
        <f>IF(U147="zníž. prenesená",N147,0)</f>
        <v>0</v>
      </c>
      <c r="BI147" s="109">
        <f>IF(U147="nulová",N147,0)</f>
        <v>0</v>
      </c>
      <c r="BJ147" s="18" t="s">
        <v>148</v>
      </c>
      <c r="BK147" s="109">
        <f>ROUND(L147*K147,2)</f>
        <v>0</v>
      </c>
      <c r="BL147" s="18" t="s">
        <v>437</v>
      </c>
      <c r="BM147" s="18" t="s">
        <v>353</v>
      </c>
    </row>
    <row r="148" spans="2:65" s="1" customFormat="1" ht="16.5" customHeight="1">
      <c r="B148" s="34"/>
      <c r="C148" s="173" t="s">
        <v>233</v>
      </c>
      <c r="D148" s="173" t="s">
        <v>195</v>
      </c>
      <c r="E148" s="174" t="s">
        <v>628</v>
      </c>
      <c r="F148" s="254" t="s">
        <v>629</v>
      </c>
      <c r="G148" s="254"/>
      <c r="H148" s="254"/>
      <c r="I148" s="254"/>
      <c r="J148" s="175" t="s">
        <v>356</v>
      </c>
      <c r="K148" s="176">
        <v>1</v>
      </c>
      <c r="L148" s="251">
        <v>0</v>
      </c>
      <c r="M148" s="252"/>
      <c r="N148" s="244">
        <f>ROUND(L148*K148,2)</f>
        <v>0</v>
      </c>
      <c r="O148" s="243"/>
      <c r="P148" s="243"/>
      <c r="Q148" s="243"/>
      <c r="R148" s="36"/>
      <c r="T148" s="170" t="s">
        <v>21</v>
      </c>
      <c r="U148" s="43" t="s">
        <v>49</v>
      </c>
      <c r="V148" s="35"/>
      <c r="W148" s="171">
        <f>V148*K148</f>
        <v>0</v>
      </c>
      <c r="X148" s="171">
        <v>0</v>
      </c>
      <c r="Y148" s="171">
        <f>X148*K148</f>
        <v>0</v>
      </c>
      <c r="Z148" s="171">
        <v>0</v>
      </c>
      <c r="AA148" s="172">
        <f>Z148*K148</f>
        <v>0</v>
      </c>
      <c r="AR148" s="18" t="s">
        <v>494</v>
      </c>
      <c r="AT148" s="18" t="s">
        <v>195</v>
      </c>
      <c r="AU148" s="18" t="s">
        <v>148</v>
      </c>
      <c r="AY148" s="18" t="s">
        <v>169</v>
      </c>
      <c r="BE148" s="109">
        <f>IF(U148="základná",N148,0)</f>
        <v>0</v>
      </c>
      <c r="BF148" s="109">
        <f>IF(U148="znížená",N148,0)</f>
        <v>0</v>
      </c>
      <c r="BG148" s="109">
        <f>IF(U148="zákl. prenesená",N148,0)</f>
        <v>0</v>
      </c>
      <c r="BH148" s="109">
        <f>IF(U148="zníž. prenesená",N148,0)</f>
        <v>0</v>
      </c>
      <c r="BI148" s="109">
        <f>IF(U148="nulová",N148,0)</f>
        <v>0</v>
      </c>
      <c r="BJ148" s="18" t="s">
        <v>148</v>
      </c>
      <c r="BK148" s="109">
        <f>ROUND(L148*K148,2)</f>
        <v>0</v>
      </c>
      <c r="BL148" s="18" t="s">
        <v>437</v>
      </c>
      <c r="BM148" s="18" t="s">
        <v>248</v>
      </c>
    </row>
    <row r="149" spans="2:65" s="1" customFormat="1" ht="16.5" customHeight="1">
      <c r="B149" s="34"/>
      <c r="C149" s="173" t="s">
        <v>237</v>
      </c>
      <c r="D149" s="173" t="s">
        <v>195</v>
      </c>
      <c r="E149" s="174" t="s">
        <v>614</v>
      </c>
      <c r="F149" s="254" t="s">
        <v>615</v>
      </c>
      <c r="G149" s="254"/>
      <c r="H149" s="254"/>
      <c r="I149" s="254"/>
      <c r="J149" s="175" t="s">
        <v>356</v>
      </c>
      <c r="K149" s="176">
        <v>3</v>
      </c>
      <c r="L149" s="251">
        <v>0</v>
      </c>
      <c r="M149" s="252"/>
      <c r="N149" s="244">
        <f>ROUND(L149*K149,2)</f>
        <v>0</v>
      </c>
      <c r="O149" s="243"/>
      <c r="P149" s="243"/>
      <c r="Q149" s="243"/>
      <c r="R149" s="36"/>
      <c r="T149" s="170" t="s">
        <v>21</v>
      </c>
      <c r="U149" s="43" t="s">
        <v>49</v>
      </c>
      <c r="V149" s="35"/>
      <c r="W149" s="171">
        <f>V149*K149</f>
        <v>0</v>
      </c>
      <c r="X149" s="171">
        <v>0</v>
      </c>
      <c r="Y149" s="171">
        <f>X149*K149</f>
        <v>0</v>
      </c>
      <c r="Z149" s="171">
        <v>0</v>
      </c>
      <c r="AA149" s="172">
        <f>Z149*K149</f>
        <v>0</v>
      </c>
      <c r="AR149" s="18" t="s">
        <v>494</v>
      </c>
      <c r="AT149" s="18" t="s">
        <v>195</v>
      </c>
      <c r="AU149" s="18" t="s">
        <v>148</v>
      </c>
      <c r="AY149" s="18" t="s">
        <v>169</v>
      </c>
      <c r="BE149" s="109">
        <f>IF(U149="základná",N149,0)</f>
        <v>0</v>
      </c>
      <c r="BF149" s="109">
        <f>IF(U149="znížená",N149,0)</f>
        <v>0</v>
      </c>
      <c r="BG149" s="109">
        <f>IF(U149="zákl. prenesená",N149,0)</f>
        <v>0</v>
      </c>
      <c r="BH149" s="109">
        <f>IF(U149="zníž. prenesená",N149,0)</f>
        <v>0</v>
      </c>
      <c r="BI149" s="109">
        <f>IF(U149="nulová",N149,0)</f>
        <v>0</v>
      </c>
      <c r="BJ149" s="18" t="s">
        <v>148</v>
      </c>
      <c r="BK149" s="109">
        <f>ROUND(L149*K149,2)</f>
        <v>0</v>
      </c>
      <c r="BL149" s="18" t="s">
        <v>437</v>
      </c>
      <c r="BM149" s="18" t="s">
        <v>369</v>
      </c>
    </row>
    <row r="150" spans="2:65" s="9" customFormat="1" ht="29.85" customHeight="1">
      <c r="B150" s="155"/>
      <c r="C150" s="156"/>
      <c r="D150" s="165" t="s">
        <v>592</v>
      </c>
      <c r="E150" s="165"/>
      <c r="F150" s="165"/>
      <c r="G150" s="165"/>
      <c r="H150" s="165"/>
      <c r="I150" s="165"/>
      <c r="J150" s="165"/>
      <c r="K150" s="165"/>
      <c r="L150" s="165"/>
      <c r="M150" s="165"/>
      <c r="N150" s="241">
        <f>BK150</f>
        <v>0</v>
      </c>
      <c r="O150" s="242"/>
      <c r="P150" s="242"/>
      <c r="Q150" s="242"/>
      <c r="R150" s="158"/>
      <c r="T150" s="159"/>
      <c r="U150" s="156"/>
      <c r="V150" s="156"/>
      <c r="W150" s="160">
        <f>SUM(W151:W152)</f>
        <v>0</v>
      </c>
      <c r="X150" s="156"/>
      <c r="Y150" s="160">
        <f>SUM(Y151:Y152)</f>
        <v>0</v>
      </c>
      <c r="Z150" s="156"/>
      <c r="AA150" s="161">
        <f>SUM(AA151:AA152)</f>
        <v>0</v>
      </c>
      <c r="AR150" s="162" t="s">
        <v>179</v>
      </c>
      <c r="AT150" s="163" t="s">
        <v>81</v>
      </c>
      <c r="AU150" s="163" t="s">
        <v>90</v>
      </c>
      <c r="AY150" s="162" t="s">
        <v>169</v>
      </c>
      <c r="BK150" s="164">
        <f>SUM(BK151:BK152)</f>
        <v>0</v>
      </c>
    </row>
    <row r="151" spans="2:65" s="1" customFormat="1" ht="25.5" customHeight="1">
      <c r="B151" s="34"/>
      <c r="C151" s="173" t="s">
        <v>241</v>
      </c>
      <c r="D151" s="173" t="s">
        <v>195</v>
      </c>
      <c r="E151" s="174" t="s">
        <v>630</v>
      </c>
      <c r="F151" s="254" t="s">
        <v>631</v>
      </c>
      <c r="G151" s="254"/>
      <c r="H151" s="254"/>
      <c r="I151" s="254"/>
      <c r="J151" s="175" t="s">
        <v>356</v>
      </c>
      <c r="K151" s="176">
        <v>1</v>
      </c>
      <c r="L151" s="251">
        <v>0</v>
      </c>
      <c r="M151" s="252"/>
      <c r="N151" s="244">
        <f>ROUND(L151*K151,2)</f>
        <v>0</v>
      </c>
      <c r="O151" s="243"/>
      <c r="P151" s="243"/>
      <c r="Q151" s="243"/>
      <c r="R151" s="36"/>
      <c r="T151" s="170" t="s">
        <v>21</v>
      </c>
      <c r="U151" s="43" t="s">
        <v>49</v>
      </c>
      <c r="V151" s="35"/>
      <c r="W151" s="171">
        <f>V151*K151</f>
        <v>0</v>
      </c>
      <c r="X151" s="171">
        <v>0</v>
      </c>
      <c r="Y151" s="171">
        <f>X151*K151</f>
        <v>0</v>
      </c>
      <c r="Z151" s="171">
        <v>0</v>
      </c>
      <c r="AA151" s="172">
        <f>Z151*K151</f>
        <v>0</v>
      </c>
      <c r="AR151" s="18" t="s">
        <v>494</v>
      </c>
      <c r="AT151" s="18" t="s">
        <v>195</v>
      </c>
      <c r="AU151" s="18" t="s">
        <v>148</v>
      </c>
      <c r="AY151" s="18" t="s">
        <v>169</v>
      </c>
      <c r="BE151" s="109">
        <f>IF(U151="základná",N151,0)</f>
        <v>0</v>
      </c>
      <c r="BF151" s="109">
        <f>IF(U151="znížená",N151,0)</f>
        <v>0</v>
      </c>
      <c r="BG151" s="109">
        <f>IF(U151="zákl. prenesená",N151,0)</f>
        <v>0</v>
      </c>
      <c r="BH151" s="109">
        <f>IF(U151="zníž. prenesená",N151,0)</f>
        <v>0</v>
      </c>
      <c r="BI151" s="109">
        <f>IF(U151="nulová",N151,0)</f>
        <v>0</v>
      </c>
      <c r="BJ151" s="18" t="s">
        <v>148</v>
      </c>
      <c r="BK151" s="109">
        <f>ROUND(L151*K151,2)</f>
        <v>0</v>
      </c>
      <c r="BL151" s="18" t="s">
        <v>437</v>
      </c>
      <c r="BM151" s="18" t="s">
        <v>377</v>
      </c>
    </row>
    <row r="152" spans="2:65" s="1" customFormat="1" ht="25.5" customHeight="1">
      <c r="B152" s="34"/>
      <c r="C152" s="173" t="s">
        <v>245</v>
      </c>
      <c r="D152" s="173" t="s">
        <v>195</v>
      </c>
      <c r="E152" s="174" t="s">
        <v>632</v>
      </c>
      <c r="F152" s="254" t="s">
        <v>633</v>
      </c>
      <c r="G152" s="254"/>
      <c r="H152" s="254"/>
      <c r="I152" s="254"/>
      <c r="J152" s="175" t="s">
        <v>356</v>
      </c>
      <c r="K152" s="176">
        <v>1</v>
      </c>
      <c r="L152" s="251">
        <v>0</v>
      </c>
      <c r="M152" s="252"/>
      <c r="N152" s="244">
        <f>ROUND(L152*K152,2)</f>
        <v>0</v>
      </c>
      <c r="O152" s="243"/>
      <c r="P152" s="243"/>
      <c r="Q152" s="243"/>
      <c r="R152" s="36"/>
      <c r="T152" s="170" t="s">
        <v>21</v>
      </c>
      <c r="U152" s="43" t="s">
        <v>49</v>
      </c>
      <c r="V152" s="35"/>
      <c r="W152" s="171">
        <f>V152*K152</f>
        <v>0</v>
      </c>
      <c r="X152" s="171">
        <v>0</v>
      </c>
      <c r="Y152" s="171">
        <f>X152*K152</f>
        <v>0</v>
      </c>
      <c r="Z152" s="171">
        <v>0</v>
      </c>
      <c r="AA152" s="172">
        <f>Z152*K152</f>
        <v>0</v>
      </c>
      <c r="AR152" s="18" t="s">
        <v>494</v>
      </c>
      <c r="AT152" s="18" t="s">
        <v>195</v>
      </c>
      <c r="AU152" s="18" t="s">
        <v>148</v>
      </c>
      <c r="AY152" s="18" t="s">
        <v>169</v>
      </c>
      <c r="BE152" s="109">
        <f>IF(U152="základná",N152,0)</f>
        <v>0</v>
      </c>
      <c r="BF152" s="109">
        <f>IF(U152="znížená",N152,0)</f>
        <v>0</v>
      </c>
      <c r="BG152" s="109">
        <f>IF(U152="zákl. prenesená",N152,0)</f>
        <v>0</v>
      </c>
      <c r="BH152" s="109">
        <f>IF(U152="zníž. prenesená",N152,0)</f>
        <v>0</v>
      </c>
      <c r="BI152" s="109">
        <f>IF(U152="nulová",N152,0)</f>
        <v>0</v>
      </c>
      <c r="BJ152" s="18" t="s">
        <v>148</v>
      </c>
      <c r="BK152" s="109">
        <f>ROUND(L152*K152,2)</f>
        <v>0</v>
      </c>
      <c r="BL152" s="18" t="s">
        <v>437</v>
      </c>
      <c r="BM152" s="18" t="s">
        <v>383</v>
      </c>
    </row>
    <row r="153" spans="2:65" s="9" customFormat="1" ht="29.85" customHeight="1">
      <c r="B153" s="155"/>
      <c r="C153" s="156"/>
      <c r="D153" s="165" t="s">
        <v>593</v>
      </c>
      <c r="E153" s="165"/>
      <c r="F153" s="165"/>
      <c r="G153" s="165"/>
      <c r="H153" s="165"/>
      <c r="I153" s="165"/>
      <c r="J153" s="165"/>
      <c r="K153" s="165"/>
      <c r="L153" s="165"/>
      <c r="M153" s="165"/>
      <c r="N153" s="241">
        <f>BK153</f>
        <v>0</v>
      </c>
      <c r="O153" s="242"/>
      <c r="P153" s="242"/>
      <c r="Q153" s="242"/>
      <c r="R153" s="158"/>
      <c r="T153" s="159"/>
      <c r="U153" s="156"/>
      <c r="V153" s="156"/>
      <c r="W153" s="160">
        <f>SUM(W154:W157)</f>
        <v>0</v>
      </c>
      <c r="X153" s="156"/>
      <c r="Y153" s="160">
        <f>SUM(Y154:Y157)</f>
        <v>0</v>
      </c>
      <c r="Z153" s="156"/>
      <c r="AA153" s="161">
        <f>SUM(AA154:AA157)</f>
        <v>0</v>
      </c>
      <c r="AR153" s="162" t="s">
        <v>179</v>
      </c>
      <c r="AT153" s="163" t="s">
        <v>81</v>
      </c>
      <c r="AU153" s="163" t="s">
        <v>90</v>
      </c>
      <c r="AY153" s="162" t="s">
        <v>169</v>
      </c>
      <c r="BK153" s="164">
        <f>SUM(BK154:BK157)</f>
        <v>0</v>
      </c>
    </row>
    <row r="154" spans="2:65" s="1" customFormat="1" ht="25.5" customHeight="1">
      <c r="B154" s="34"/>
      <c r="C154" s="173" t="s">
        <v>10</v>
      </c>
      <c r="D154" s="173" t="s">
        <v>195</v>
      </c>
      <c r="E154" s="174" t="s">
        <v>634</v>
      </c>
      <c r="F154" s="254" t="s">
        <v>635</v>
      </c>
      <c r="G154" s="254"/>
      <c r="H154" s="254"/>
      <c r="I154" s="254"/>
      <c r="J154" s="175" t="s">
        <v>356</v>
      </c>
      <c r="K154" s="176">
        <v>1</v>
      </c>
      <c r="L154" s="251">
        <v>0</v>
      </c>
      <c r="M154" s="252"/>
      <c r="N154" s="244">
        <f>ROUND(L154*K154,2)</f>
        <v>0</v>
      </c>
      <c r="O154" s="243"/>
      <c r="P154" s="243"/>
      <c r="Q154" s="243"/>
      <c r="R154" s="36"/>
      <c r="T154" s="170" t="s">
        <v>21</v>
      </c>
      <c r="U154" s="43" t="s">
        <v>49</v>
      </c>
      <c r="V154" s="35"/>
      <c r="W154" s="171">
        <f>V154*K154</f>
        <v>0</v>
      </c>
      <c r="X154" s="171">
        <v>0</v>
      </c>
      <c r="Y154" s="171">
        <f>X154*K154</f>
        <v>0</v>
      </c>
      <c r="Z154" s="171">
        <v>0</v>
      </c>
      <c r="AA154" s="172">
        <f>Z154*K154</f>
        <v>0</v>
      </c>
      <c r="AR154" s="18" t="s">
        <v>494</v>
      </c>
      <c r="AT154" s="18" t="s">
        <v>195</v>
      </c>
      <c r="AU154" s="18" t="s">
        <v>148</v>
      </c>
      <c r="AY154" s="18" t="s">
        <v>169</v>
      </c>
      <c r="BE154" s="109">
        <f>IF(U154="základná",N154,0)</f>
        <v>0</v>
      </c>
      <c r="BF154" s="109">
        <f>IF(U154="znížená",N154,0)</f>
        <v>0</v>
      </c>
      <c r="BG154" s="109">
        <f>IF(U154="zákl. prenesená",N154,0)</f>
        <v>0</v>
      </c>
      <c r="BH154" s="109">
        <f>IF(U154="zníž. prenesená",N154,0)</f>
        <v>0</v>
      </c>
      <c r="BI154" s="109">
        <f>IF(U154="nulová",N154,0)</f>
        <v>0</v>
      </c>
      <c r="BJ154" s="18" t="s">
        <v>148</v>
      </c>
      <c r="BK154" s="109">
        <f>ROUND(L154*K154,2)</f>
        <v>0</v>
      </c>
      <c r="BL154" s="18" t="s">
        <v>437</v>
      </c>
      <c r="BM154" s="18" t="s">
        <v>388</v>
      </c>
    </row>
    <row r="155" spans="2:65" s="1" customFormat="1" ht="16.5" customHeight="1">
      <c r="B155" s="34"/>
      <c r="C155" s="173" t="s">
        <v>253</v>
      </c>
      <c r="D155" s="173" t="s">
        <v>195</v>
      </c>
      <c r="E155" s="174" t="s">
        <v>636</v>
      </c>
      <c r="F155" s="254" t="s">
        <v>637</v>
      </c>
      <c r="G155" s="254"/>
      <c r="H155" s="254"/>
      <c r="I155" s="254"/>
      <c r="J155" s="175" t="s">
        <v>356</v>
      </c>
      <c r="K155" s="176">
        <v>1</v>
      </c>
      <c r="L155" s="251">
        <v>0</v>
      </c>
      <c r="M155" s="252"/>
      <c r="N155" s="244">
        <f>ROUND(L155*K155,2)</f>
        <v>0</v>
      </c>
      <c r="O155" s="243"/>
      <c r="P155" s="243"/>
      <c r="Q155" s="243"/>
      <c r="R155" s="36"/>
      <c r="T155" s="170" t="s">
        <v>21</v>
      </c>
      <c r="U155" s="43" t="s">
        <v>49</v>
      </c>
      <c r="V155" s="35"/>
      <c r="W155" s="171">
        <f>V155*K155</f>
        <v>0</v>
      </c>
      <c r="X155" s="171">
        <v>0</v>
      </c>
      <c r="Y155" s="171">
        <f>X155*K155</f>
        <v>0</v>
      </c>
      <c r="Z155" s="171">
        <v>0</v>
      </c>
      <c r="AA155" s="172">
        <f>Z155*K155</f>
        <v>0</v>
      </c>
      <c r="AR155" s="18" t="s">
        <v>494</v>
      </c>
      <c r="AT155" s="18" t="s">
        <v>195</v>
      </c>
      <c r="AU155" s="18" t="s">
        <v>148</v>
      </c>
      <c r="AY155" s="18" t="s">
        <v>169</v>
      </c>
      <c r="BE155" s="109">
        <f>IF(U155="základná",N155,0)</f>
        <v>0</v>
      </c>
      <c r="BF155" s="109">
        <f>IF(U155="znížená",N155,0)</f>
        <v>0</v>
      </c>
      <c r="BG155" s="109">
        <f>IF(U155="zákl. prenesená",N155,0)</f>
        <v>0</v>
      </c>
      <c r="BH155" s="109">
        <f>IF(U155="zníž. prenesená",N155,0)</f>
        <v>0</v>
      </c>
      <c r="BI155" s="109">
        <f>IF(U155="nulová",N155,0)</f>
        <v>0</v>
      </c>
      <c r="BJ155" s="18" t="s">
        <v>148</v>
      </c>
      <c r="BK155" s="109">
        <f>ROUND(L155*K155,2)</f>
        <v>0</v>
      </c>
      <c r="BL155" s="18" t="s">
        <v>437</v>
      </c>
      <c r="BM155" s="18" t="s">
        <v>563</v>
      </c>
    </row>
    <row r="156" spans="2:65" s="1" customFormat="1" ht="16.5" customHeight="1">
      <c r="B156" s="34"/>
      <c r="C156" s="173" t="s">
        <v>257</v>
      </c>
      <c r="D156" s="173" t="s">
        <v>195</v>
      </c>
      <c r="E156" s="174" t="s">
        <v>638</v>
      </c>
      <c r="F156" s="254" t="s">
        <v>639</v>
      </c>
      <c r="G156" s="254"/>
      <c r="H156" s="254"/>
      <c r="I156" s="254"/>
      <c r="J156" s="175" t="s">
        <v>356</v>
      </c>
      <c r="K156" s="176">
        <v>1</v>
      </c>
      <c r="L156" s="251">
        <v>0</v>
      </c>
      <c r="M156" s="252"/>
      <c r="N156" s="244">
        <f>ROUND(L156*K156,2)</f>
        <v>0</v>
      </c>
      <c r="O156" s="243"/>
      <c r="P156" s="243"/>
      <c r="Q156" s="243"/>
      <c r="R156" s="36"/>
      <c r="T156" s="170" t="s">
        <v>21</v>
      </c>
      <c r="U156" s="43" t="s">
        <v>49</v>
      </c>
      <c r="V156" s="35"/>
      <c r="W156" s="171">
        <f>V156*K156</f>
        <v>0</v>
      </c>
      <c r="X156" s="171">
        <v>0</v>
      </c>
      <c r="Y156" s="171">
        <f>X156*K156</f>
        <v>0</v>
      </c>
      <c r="Z156" s="171">
        <v>0</v>
      </c>
      <c r="AA156" s="172">
        <f>Z156*K156</f>
        <v>0</v>
      </c>
      <c r="AR156" s="18" t="s">
        <v>494</v>
      </c>
      <c r="AT156" s="18" t="s">
        <v>195</v>
      </c>
      <c r="AU156" s="18" t="s">
        <v>148</v>
      </c>
      <c r="AY156" s="18" t="s">
        <v>169</v>
      </c>
      <c r="BE156" s="109">
        <f>IF(U156="základná",N156,0)</f>
        <v>0</v>
      </c>
      <c r="BF156" s="109">
        <f>IF(U156="znížená",N156,0)</f>
        <v>0</v>
      </c>
      <c r="BG156" s="109">
        <f>IF(U156="zákl. prenesená",N156,0)</f>
        <v>0</v>
      </c>
      <c r="BH156" s="109">
        <f>IF(U156="zníž. prenesená",N156,0)</f>
        <v>0</v>
      </c>
      <c r="BI156" s="109">
        <f>IF(U156="nulová",N156,0)</f>
        <v>0</v>
      </c>
      <c r="BJ156" s="18" t="s">
        <v>148</v>
      </c>
      <c r="BK156" s="109">
        <f>ROUND(L156*K156,2)</f>
        <v>0</v>
      </c>
      <c r="BL156" s="18" t="s">
        <v>437</v>
      </c>
      <c r="BM156" s="18" t="s">
        <v>571</v>
      </c>
    </row>
    <row r="157" spans="2:65" s="1" customFormat="1" ht="16.5" customHeight="1">
      <c r="B157" s="34"/>
      <c r="C157" s="173" t="s">
        <v>261</v>
      </c>
      <c r="D157" s="173" t="s">
        <v>195</v>
      </c>
      <c r="E157" s="174" t="s">
        <v>640</v>
      </c>
      <c r="F157" s="254" t="s">
        <v>641</v>
      </c>
      <c r="G157" s="254"/>
      <c r="H157" s="254"/>
      <c r="I157" s="254"/>
      <c r="J157" s="175" t="s">
        <v>356</v>
      </c>
      <c r="K157" s="176">
        <v>2</v>
      </c>
      <c r="L157" s="251">
        <v>0</v>
      </c>
      <c r="M157" s="252"/>
      <c r="N157" s="244">
        <f>ROUND(L157*K157,2)</f>
        <v>0</v>
      </c>
      <c r="O157" s="243"/>
      <c r="P157" s="243"/>
      <c r="Q157" s="243"/>
      <c r="R157" s="36"/>
      <c r="T157" s="170" t="s">
        <v>21</v>
      </c>
      <c r="U157" s="43" t="s">
        <v>49</v>
      </c>
      <c r="V157" s="35"/>
      <c r="W157" s="171">
        <f>V157*K157</f>
        <v>0</v>
      </c>
      <c r="X157" s="171">
        <v>0</v>
      </c>
      <c r="Y157" s="171">
        <f>X157*K157</f>
        <v>0</v>
      </c>
      <c r="Z157" s="171">
        <v>0</v>
      </c>
      <c r="AA157" s="172">
        <f>Z157*K157</f>
        <v>0</v>
      </c>
      <c r="AR157" s="18" t="s">
        <v>494</v>
      </c>
      <c r="AT157" s="18" t="s">
        <v>195</v>
      </c>
      <c r="AU157" s="18" t="s">
        <v>148</v>
      </c>
      <c r="AY157" s="18" t="s">
        <v>169</v>
      </c>
      <c r="BE157" s="109">
        <f>IF(U157="základná",N157,0)</f>
        <v>0</v>
      </c>
      <c r="BF157" s="109">
        <f>IF(U157="znížená",N157,0)</f>
        <v>0</v>
      </c>
      <c r="BG157" s="109">
        <f>IF(U157="zákl. prenesená",N157,0)</f>
        <v>0</v>
      </c>
      <c r="BH157" s="109">
        <f>IF(U157="zníž. prenesená",N157,0)</f>
        <v>0</v>
      </c>
      <c r="BI157" s="109">
        <f>IF(U157="nulová",N157,0)</f>
        <v>0</v>
      </c>
      <c r="BJ157" s="18" t="s">
        <v>148</v>
      </c>
      <c r="BK157" s="109">
        <f>ROUND(L157*K157,2)</f>
        <v>0</v>
      </c>
      <c r="BL157" s="18" t="s">
        <v>437</v>
      </c>
      <c r="BM157" s="18" t="s">
        <v>581</v>
      </c>
    </row>
    <row r="158" spans="2:65" s="9" customFormat="1" ht="29.85" customHeight="1">
      <c r="B158" s="155"/>
      <c r="C158" s="156"/>
      <c r="D158" s="165" t="s">
        <v>594</v>
      </c>
      <c r="E158" s="165"/>
      <c r="F158" s="165"/>
      <c r="G158" s="165"/>
      <c r="H158" s="165"/>
      <c r="I158" s="165"/>
      <c r="J158" s="165"/>
      <c r="K158" s="165"/>
      <c r="L158" s="165"/>
      <c r="M158" s="165"/>
      <c r="N158" s="241">
        <f>BK158</f>
        <v>0</v>
      </c>
      <c r="O158" s="242"/>
      <c r="P158" s="242"/>
      <c r="Q158" s="242"/>
      <c r="R158" s="158"/>
      <c r="T158" s="159"/>
      <c r="U158" s="156"/>
      <c r="V158" s="156"/>
      <c r="W158" s="160">
        <f>W159</f>
        <v>0</v>
      </c>
      <c r="X158" s="156"/>
      <c r="Y158" s="160">
        <f>Y159</f>
        <v>0</v>
      </c>
      <c r="Z158" s="156"/>
      <c r="AA158" s="161">
        <f>AA159</f>
        <v>0</v>
      </c>
      <c r="AR158" s="162" t="s">
        <v>179</v>
      </c>
      <c r="AT158" s="163" t="s">
        <v>81</v>
      </c>
      <c r="AU158" s="163" t="s">
        <v>90</v>
      </c>
      <c r="AY158" s="162" t="s">
        <v>169</v>
      </c>
      <c r="BK158" s="164">
        <f>BK159</f>
        <v>0</v>
      </c>
    </row>
    <row r="159" spans="2:65" s="1" customFormat="1" ht="16.5" customHeight="1">
      <c r="B159" s="34"/>
      <c r="C159" s="173" t="s">
        <v>265</v>
      </c>
      <c r="D159" s="173" t="s">
        <v>195</v>
      </c>
      <c r="E159" s="174" t="s">
        <v>642</v>
      </c>
      <c r="F159" s="254" t="s">
        <v>643</v>
      </c>
      <c r="G159" s="254"/>
      <c r="H159" s="254"/>
      <c r="I159" s="254"/>
      <c r="J159" s="175" t="s">
        <v>356</v>
      </c>
      <c r="K159" s="176">
        <v>1</v>
      </c>
      <c r="L159" s="251">
        <v>0</v>
      </c>
      <c r="M159" s="252"/>
      <c r="N159" s="244">
        <f>ROUND(L159*K159,2)</f>
        <v>0</v>
      </c>
      <c r="O159" s="243"/>
      <c r="P159" s="243"/>
      <c r="Q159" s="243"/>
      <c r="R159" s="36"/>
      <c r="T159" s="170" t="s">
        <v>21</v>
      </c>
      <c r="U159" s="43" t="s">
        <v>49</v>
      </c>
      <c r="V159" s="35"/>
      <c r="W159" s="171">
        <f>V159*K159</f>
        <v>0</v>
      </c>
      <c r="X159" s="171">
        <v>0</v>
      </c>
      <c r="Y159" s="171">
        <f>X159*K159</f>
        <v>0</v>
      </c>
      <c r="Z159" s="171">
        <v>0</v>
      </c>
      <c r="AA159" s="172">
        <f>Z159*K159</f>
        <v>0</v>
      </c>
      <c r="AR159" s="18" t="s">
        <v>494</v>
      </c>
      <c r="AT159" s="18" t="s">
        <v>195</v>
      </c>
      <c r="AU159" s="18" t="s">
        <v>148</v>
      </c>
      <c r="AY159" s="18" t="s">
        <v>169</v>
      </c>
      <c r="BE159" s="109">
        <f>IF(U159="základná",N159,0)</f>
        <v>0</v>
      </c>
      <c r="BF159" s="109">
        <f>IF(U159="znížená",N159,0)</f>
        <v>0</v>
      </c>
      <c r="BG159" s="109">
        <f>IF(U159="zákl. prenesená",N159,0)</f>
        <v>0</v>
      </c>
      <c r="BH159" s="109">
        <f>IF(U159="zníž. prenesená",N159,0)</f>
        <v>0</v>
      </c>
      <c r="BI159" s="109">
        <f>IF(U159="nulová",N159,0)</f>
        <v>0</v>
      </c>
      <c r="BJ159" s="18" t="s">
        <v>148</v>
      </c>
      <c r="BK159" s="109">
        <f>ROUND(L159*K159,2)</f>
        <v>0</v>
      </c>
      <c r="BL159" s="18" t="s">
        <v>437</v>
      </c>
      <c r="BM159" s="18" t="s">
        <v>644</v>
      </c>
    </row>
    <row r="160" spans="2:65" s="9" customFormat="1" ht="29.85" customHeight="1">
      <c r="B160" s="155"/>
      <c r="C160" s="156"/>
      <c r="D160" s="165" t="s">
        <v>595</v>
      </c>
      <c r="E160" s="165"/>
      <c r="F160" s="165"/>
      <c r="G160" s="165"/>
      <c r="H160" s="165"/>
      <c r="I160" s="165"/>
      <c r="J160" s="165"/>
      <c r="K160" s="165"/>
      <c r="L160" s="165"/>
      <c r="M160" s="165"/>
      <c r="N160" s="241">
        <f>BK160</f>
        <v>0</v>
      </c>
      <c r="O160" s="242"/>
      <c r="P160" s="242"/>
      <c r="Q160" s="242"/>
      <c r="R160" s="158"/>
      <c r="T160" s="159"/>
      <c r="U160" s="156"/>
      <c r="V160" s="156"/>
      <c r="W160" s="160">
        <f>SUM(W161:W164)</f>
        <v>0</v>
      </c>
      <c r="X160" s="156"/>
      <c r="Y160" s="160">
        <f>SUM(Y161:Y164)</f>
        <v>0</v>
      </c>
      <c r="Z160" s="156"/>
      <c r="AA160" s="161">
        <f>SUM(AA161:AA164)</f>
        <v>0</v>
      </c>
      <c r="AR160" s="162" t="s">
        <v>179</v>
      </c>
      <c r="AT160" s="163" t="s">
        <v>81</v>
      </c>
      <c r="AU160" s="163" t="s">
        <v>90</v>
      </c>
      <c r="AY160" s="162" t="s">
        <v>169</v>
      </c>
      <c r="BK160" s="164">
        <f>SUM(BK161:BK164)</f>
        <v>0</v>
      </c>
    </row>
    <row r="161" spans="2:65" s="1" customFormat="1" ht="16.5" customHeight="1">
      <c r="B161" s="34"/>
      <c r="C161" s="173" t="s">
        <v>269</v>
      </c>
      <c r="D161" s="173" t="s">
        <v>195</v>
      </c>
      <c r="E161" s="174" t="s">
        <v>645</v>
      </c>
      <c r="F161" s="254" t="s">
        <v>646</v>
      </c>
      <c r="G161" s="254"/>
      <c r="H161" s="254"/>
      <c r="I161" s="254"/>
      <c r="J161" s="175" t="s">
        <v>356</v>
      </c>
      <c r="K161" s="176">
        <v>1</v>
      </c>
      <c r="L161" s="251">
        <v>0</v>
      </c>
      <c r="M161" s="252"/>
      <c r="N161" s="244">
        <f>ROUND(L161*K161,2)</f>
        <v>0</v>
      </c>
      <c r="O161" s="243"/>
      <c r="P161" s="243"/>
      <c r="Q161" s="243"/>
      <c r="R161" s="36"/>
      <c r="T161" s="170" t="s">
        <v>21</v>
      </c>
      <c r="U161" s="43" t="s">
        <v>49</v>
      </c>
      <c r="V161" s="35"/>
      <c r="W161" s="171">
        <f>V161*K161</f>
        <v>0</v>
      </c>
      <c r="X161" s="171">
        <v>0</v>
      </c>
      <c r="Y161" s="171">
        <f>X161*K161</f>
        <v>0</v>
      </c>
      <c r="Z161" s="171">
        <v>0</v>
      </c>
      <c r="AA161" s="172">
        <f>Z161*K161</f>
        <v>0</v>
      </c>
      <c r="AR161" s="18" t="s">
        <v>494</v>
      </c>
      <c r="AT161" s="18" t="s">
        <v>195</v>
      </c>
      <c r="AU161" s="18" t="s">
        <v>148</v>
      </c>
      <c r="AY161" s="18" t="s">
        <v>169</v>
      </c>
      <c r="BE161" s="109">
        <f>IF(U161="základná",N161,0)</f>
        <v>0</v>
      </c>
      <c r="BF161" s="109">
        <f>IF(U161="znížená",N161,0)</f>
        <v>0</v>
      </c>
      <c r="BG161" s="109">
        <f>IF(U161="zákl. prenesená",N161,0)</f>
        <v>0</v>
      </c>
      <c r="BH161" s="109">
        <f>IF(U161="zníž. prenesená",N161,0)</f>
        <v>0</v>
      </c>
      <c r="BI161" s="109">
        <f>IF(U161="nulová",N161,0)</f>
        <v>0</v>
      </c>
      <c r="BJ161" s="18" t="s">
        <v>148</v>
      </c>
      <c r="BK161" s="109">
        <f>ROUND(L161*K161,2)</f>
        <v>0</v>
      </c>
      <c r="BL161" s="18" t="s">
        <v>437</v>
      </c>
      <c r="BM161" s="18" t="s">
        <v>647</v>
      </c>
    </row>
    <row r="162" spans="2:65" s="1" customFormat="1" ht="16.5" customHeight="1">
      <c r="B162" s="34"/>
      <c r="C162" s="173" t="s">
        <v>273</v>
      </c>
      <c r="D162" s="173" t="s">
        <v>195</v>
      </c>
      <c r="E162" s="174" t="s">
        <v>648</v>
      </c>
      <c r="F162" s="254" t="s">
        <v>649</v>
      </c>
      <c r="G162" s="254"/>
      <c r="H162" s="254"/>
      <c r="I162" s="254"/>
      <c r="J162" s="175" t="s">
        <v>356</v>
      </c>
      <c r="K162" s="176">
        <v>2</v>
      </c>
      <c r="L162" s="251">
        <v>0</v>
      </c>
      <c r="M162" s="252"/>
      <c r="N162" s="244">
        <f>ROUND(L162*K162,2)</f>
        <v>0</v>
      </c>
      <c r="O162" s="243"/>
      <c r="P162" s="243"/>
      <c r="Q162" s="243"/>
      <c r="R162" s="36"/>
      <c r="T162" s="170" t="s">
        <v>21</v>
      </c>
      <c r="U162" s="43" t="s">
        <v>49</v>
      </c>
      <c r="V162" s="35"/>
      <c r="W162" s="171">
        <f>V162*K162</f>
        <v>0</v>
      </c>
      <c r="X162" s="171">
        <v>0</v>
      </c>
      <c r="Y162" s="171">
        <f>X162*K162</f>
        <v>0</v>
      </c>
      <c r="Z162" s="171">
        <v>0</v>
      </c>
      <c r="AA162" s="172">
        <f>Z162*K162</f>
        <v>0</v>
      </c>
      <c r="AR162" s="18" t="s">
        <v>494</v>
      </c>
      <c r="AT162" s="18" t="s">
        <v>195</v>
      </c>
      <c r="AU162" s="18" t="s">
        <v>148</v>
      </c>
      <c r="AY162" s="18" t="s">
        <v>169</v>
      </c>
      <c r="BE162" s="109">
        <f>IF(U162="základná",N162,0)</f>
        <v>0</v>
      </c>
      <c r="BF162" s="109">
        <f>IF(U162="znížená",N162,0)</f>
        <v>0</v>
      </c>
      <c r="BG162" s="109">
        <f>IF(U162="zákl. prenesená",N162,0)</f>
        <v>0</v>
      </c>
      <c r="BH162" s="109">
        <f>IF(U162="zníž. prenesená",N162,0)</f>
        <v>0</v>
      </c>
      <c r="BI162" s="109">
        <f>IF(U162="nulová",N162,0)</f>
        <v>0</v>
      </c>
      <c r="BJ162" s="18" t="s">
        <v>148</v>
      </c>
      <c r="BK162" s="109">
        <f>ROUND(L162*K162,2)</f>
        <v>0</v>
      </c>
      <c r="BL162" s="18" t="s">
        <v>437</v>
      </c>
      <c r="BM162" s="18" t="s">
        <v>650</v>
      </c>
    </row>
    <row r="163" spans="2:65" s="1" customFormat="1" ht="16.5" customHeight="1">
      <c r="B163" s="34"/>
      <c r="C163" s="173" t="s">
        <v>341</v>
      </c>
      <c r="D163" s="173" t="s">
        <v>195</v>
      </c>
      <c r="E163" s="174" t="s">
        <v>651</v>
      </c>
      <c r="F163" s="254" t="s">
        <v>652</v>
      </c>
      <c r="G163" s="254"/>
      <c r="H163" s="254"/>
      <c r="I163" s="254"/>
      <c r="J163" s="175" t="s">
        <v>356</v>
      </c>
      <c r="K163" s="176">
        <v>1</v>
      </c>
      <c r="L163" s="251">
        <v>0</v>
      </c>
      <c r="M163" s="252"/>
      <c r="N163" s="244">
        <f>ROUND(L163*K163,2)</f>
        <v>0</v>
      </c>
      <c r="O163" s="243"/>
      <c r="P163" s="243"/>
      <c r="Q163" s="243"/>
      <c r="R163" s="36"/>
      <c r="T163" s="170" t="s">
        <v>21</v>
      </c>
      <c r="U163" s="43" t="s">
        <v>49</v>
      </c>
      <c r="V163" s="35"/>
      <c r="W163" s="171">
        <f>V163*K163</f>
        <v>0</v>
      </c>
      <c r="X163" s="171">
        <v>0</v>
      </c>
      <c r="Y163" s="171">
        <f>X163*K163</f>
        <v>0</v>
      </c>
      <c r="Z163" s="171">
        <v>0</v>
      </c>
      <c r="AA163" s="172">
        <f>Z163*K163</f>
        <v>0</v>
      </c>
      <c r="AR163" s="18" t="s">
        <v>494</v>
      </c>
      <c r="AT163" s="18" t="s">
        <v>195</v>
      </c>
      <c r="AU163" s="18" t="s">
        <v>148</v>
      </c>
      <c r="AY163" s="18" t="s">
        <v>169</v>
      </c>
      <c r="BE163" s="109">
        <f>IF(U163="základná",N163,0)</f>
        <v>0</v>
      </c>
      <c r="BF163" s="109">
        <f>IF(U163="znížená",N163,0)</f>
        <v>0</v>
      </c>
      <c r="BG163" s="109">
        <f>IF(U163="zákl. prenesená",N163,0)</f>
        <v>0</v>
      </c>
      <c r="BH163" s="109">
        <f>IF(U163="zníž. prenesená",N163,0)</f>
        <v>0</v>
      </c>
      <c r="BI163" s="109">
        <f>IF(U163="nulová",N163,0)</f>
        <v>0</v>
      </c>
      <c r="BJ163" s="18" t="s">
        <v>148</v>
      </c>
      <c r="BK163" s="109">
        <f>ROUND(L163*K163,2)</f>
        <v>0</v>
      </c>
      <c r="BL163" s="18" t="s">
        <v>437</v>
      </c>
      <c r="BM163" s="18" t="s">
        <v>653</v>
      </c>
    </row>
    <row r="164" spans="2:65" s="1" customFormat="1" ht="16.5" customHeight="1">
      <c r="B164" s="34"/>
      <c r="C164" s="173" t="s">
        <v>345</v>
      </c>
      <c r="D164" s="173" t="s">
        <v>195</v>
      </c>
      <c r="E164" s="174" t="s">
        <v>654</v>
      </c>
      <c r="F164" s="254" t="s">
        <v>655</v>
      </c>
      <c r="G164" s="254"/>
      <c r="H164" s="254"/>
      <c r="I164" s="254"/>
      <c r="J164" s="175" t="s">
        <v>356</v>
      </c>
      <c r="K164" s="176">
        <v>1</v>
      </c>
      <c r="L164" s="251">
        <v>0</v>
      </c>
      <c r="M164" s="252"/>
      <c r="N164" s="244">
        <f>ROUND(L164*K164,2)</f>
        <v>0</v>
      </c>
      <c r="O164" s="243"/>
      <c r="P164" s="243"/>
      <c r="Q164" s="243"/>
      <c r="R164" s="36"/>
      <c r="T164" s="170" t="s">
        <v>21</v>
      </c>
      <c r="U164" s="43" t="s">
        <v>49</v>
      </c>
      <c r="V164" s="35"/>
      <c r="W164" s="171">
        <f>V164*K164</f>
        <v>0</v>
      </c>
      <c r="X164" s="171">
        <v>0</v>
      </c>
      <c r="Y164" s="171">
        <f>X164*K164</f>
        <v>0</v>
      </c>
      <c r="Z164" s="171">
        <v>0</v>
      </c>
      <c r="AA164" s="172">
        <f>Z164*K164</f>
        <v>0</v>
      </c>
      <c r="AR164" s="18" t="s">
        <v>494</v>
      </c>
      <c r="AT164" s="18" t="s">
        <v>195</v>
      </c>
      <c r="AU164" s="18" t="s">
        <v>148</v>
      </c>
      <c r="AY164" s="18" t="s">
        <v>169</v>
      </c>
      <c r="BE164" s="109">
        <f>IF(U164="základná",N164,0)</f>
        <v>0</v>
      </c>
      <c r="BF164" s="109">
        <f>IF(U164="znížená",N164,0)</f>
        <v>0</v>
      </c>
      <c r="BG164" s="109">
        <f>IF(U164="zákl. prenesená",N164,0)</f>
        <v>0</v>
      </c>
      <c r="BH164" s="109">
        <f>IF(U164="zníž. prenesená",N164,0)</f>
        <v>0</v>
      </c>
      <c r="BI164" s="109">
        <f>IF(U164="nulová",N164,0)</f>
        <v>0</v>
      </c>
      <c r="BJ164" s="18" t="s">
        <v>148</v>
      </c>
      <c r="BK164" s="109">
        <f>ROUND(L164*K164,2)</f>
        <v>0</v>
      </c>
      <c r="BL164" s="18" t="s">
        <v>437</v>
      </c>
      <c r="BM164" s="18" t="s">
        <v>656</v>
      </c>
    </row>
    <row r="165" spans="2:65" s="9" customFormat="1" ht="29.85" customHeight="1">
      <c r="B165" s="155"/>
      <c r="C165" s="156"/>
      <c r="D165" s="165" t="s">
        <v>596</v>
      </c>
      <c r="E165" s="165"/>
      <c r="F165" s="165"/>
      <c r="G165" s="165"/>
      <c r="H165" s="165"/>
      <c r="I165" s="165"/>
      <c r="J165" s="165"/>
      <c r="K165" s="165"/>
      <c r="L165" s="165"/>
      <c r="M165" s="165"/>
      <c r="N165" s="241">
        <f>BK165</f>
        <v>0</v>
      </c>
      <c r="O165" s="242"/>
      <c r="P165" s="242"/>
      <c r="Q165" s="242"/>
      <c r="R165" s="158"/>
      <c r="T165" s="159"/>
      <c r="U165" s="156"/>
      <c r="V165" s="156"/>
      <c r="W165" s="160">
        <f>SUM(W166:W168)</f>
        <v>0</v>
      </c>
      <c r="X165" s="156"/>
      <c r="Y165" s="160">
        <f>SUM(Y166:Y168)</f>
        <v>0</v>
      </c>
      <c r="Z165" s="156"/>
      <c r="AA165" s="161">
        <f>SUM(AA166:AA168)</f>
        <v>0</v>
      </c>
      <c r="AR165" s="162" t="s">
        <v>179</v>
      </c>
      <c r="AT165" s="163" t="s">
        <v>81</v>
      </c>
      <c r="AU165" s="163" t="s">
        <v>90</v>
      </c>
      <c r="AY165" s="162" t="s">
        <v>169</v>
      </c>
      <c r="BK165" s="164">
        <f>SUM(BK166:BK168)</f>
        <v>0</v>
      </c>
    </row>
    <row r="166" spans="2:65" s="1" customFormat="1" ht="16.5" customHeight="1">
      <c r="B166" s="34"/>
      <c r="C166" s="173" t="s">
        <v>349</v>
      </c>
      <c r="D166" s="173" t="s">
        <v>195</v>
      </c>
      <c r="E166" s="174" t="s">
        <v>657</v>
      </c>
      <c r="F166" s="254" t="s">
        <v>658</v>
      </c>
      <c r="G166" s="254"/>
      <c r="H166" s="254"/>
      <c r="I166" s="254"/>
      <c r="J166" s="175" t="s">
        <v>356</v>
      </c>
      <c r="K166" s="176">
        <v>1</v>
      </c>
      <c r="L166" s="251">
        <v>0</v>
      </c>
      <c r="M166" s="252"/>
      <c r="N166" s="244">
        <f>ROUND(L166*K166,2)</f>
        <v>0</v>
      </c>
      <c r="O166" s="243"/>
      <c r="P166" s="243"/>
      <c r="Q166" s="243"/>
      <c r="R166" s="36"/>
      <c r="T166" s="170" t="s">
        <v>21</v>
      </c>
      <c r="U166" s="43" t="s">
        <v>49</v>
      </c>
      <c r="V166" s="35"/>
      <c r="W166" s="171">
        <f>V166*K166</f>
        <v>0</v>
      </c>
      <c r="X166" s="171">
        <v>0</v>
      </c>
      <c r="Y166" s="171">
        <f>X166*K166</f>
        <v>0</v>
      </c>
      <c r="Z166" s="171">
        <v>0</v>
      </c>
      <c r="AA166" s="172">
        <f>Z166*K166</f>
        <v>0</v>
      </c>
      <c r="AR166" s="18" t="s">
        <v>494</v>
      </c>
      <c r="AT166" s="18" t="s">
        <v>195</v>
      </c>
      <c r="AU166" s="18" t="s">
        <v>148</v>
      </c>
      <c r="AY166" s="18" t="s">
        <v>169</v>
      </c>
      <c r="BE166" s="109">
        <f>IF(U166="základná",N166,0)</f>
        <v>0</v>
      </c>
      <c r="BF166" s="109">
        <f>IF(U166="znížená",N166,0)</f>
        <v>0</v>
      </c>
      <c r="BG166" s="109">
        <f>IF(U166="zákl. prenesená",N166,0)</f>
        <v>0</v>
      </c>
      <c r="BH166" s="109">
        <f>IF(U166="zníž. prenesená",N166,0)</f>
        <v>0</v>
      </c>
      <c r="BI166" s="109">
        <f>IF(U166="nulová",N166,0)</f>
        <v>0</v>
      </c>
      <c r="BJ166" s="18" t="s">
        <v>148</v>
      </c>
      <c r="BK166" s="109">
        <f>ROUND(L166*K166,2)</f>
        <v>0</v>
      </c>
      <c r="BL166" s="18" t="s">
        <v>437</v>
      </c>
      <c r="BM166" s="18" t="s">
        <v>659</v>
      </c>
    </row>
    <row r="167" spans="2:65" s="1" customFormat="1" ht="16.5" customHeight="1">
      <c r="B167" s="34"/>
      <c r="C167" s="173" t="s">
        <v>353</v>
      </c>
      <c r="D167" s="173" t="s">
        <v>195</v>
      </c>
      <c r="E167" s="174" t="s">
        <v>660</v>
      </c>
      <c r="F167" s="254" t="s">
        <v>661</v>
      </c>
      <c r="G167" s="254"/>
      <c r="H167" s="254"/>
      <c r="I167" s="254"/>
      <c r="J167" s="175" t="s">
        <v>356</v>
      </c>
      <c r="K167" s="176">
        <v>1</v>
      </c>
      <c r="L167" s="251">
        <v>0</v>
      </c>
      <c r="M167" s="252"/>
      <c r="N167" s="244">
        <f>ROUND(L167*K167,2)</f>
        <v>0</v>
      </c>
      <c r="O167" s="243"/>
      <c r="P167" s="243"/>
      <c r="Q167" s="243"/>
      <c r="R167" s="36"/>
      <c r="T167" s="170" t="s">
        <v>21</v>
      </c>
      <c r="U167" s="43" t="s">
        <v>49</v>
      </c>
      <c r="V167" s="35"/>
      <c r="W167" s="171">
        <f>V167*K167</f>
        <v>0</v>
      </c>
      <c r="X167" s="171">
        <v>0</v>
      </c>
      <c r="Y167" s="171">
        <f>X167*K167</f>
        <v>0</v>
      </c>
      <c r="Z167" s="171">
        <v>0</v>
      </c>
      <c r="AA167" s="172">
        <f>Z167*K167</f>
        <v>0</v>
      </c>
      <c r="AR167" s="18" t="s">
        <v>494</v>
      </c>
      <c r="AT167" s="18" t="s">
        <v>195</v>
      </c>
      <c r="AU167" s="18" t="s">
        <v>148</v>
      </c>
      <c r="AY167" s="18" t="s">
        <v>169</v>
      </c>
      <c r="BE167" s="109">
        <f>IF(U167="základná",N167,0)</f>
        <v>0</v>
      </c>
      <c r="BF167" s="109">
        <f>IF(U167="znížená",N167,0)</f>
        <v>0</v>
      </c>
      <c r="BG167" s="109">
        <f>IF(U167="zákl. prenesená",N167,0)</f>
        <v>0</v>
      </c>
      <c r="BH167" s="109">
        <f>IF(U167="zníž. prenesená",N167,0)</f>
        <v>0</v>
      </c>
      <c r="BI167" s="109">
        <f>IF(U167="nulová",N167,0)</f>
        <v>0</v>
      </c>
      <c r="BJ167" s="18" t="s">
        <v>148</v>
      </c>
      <c r="BK167" s="109">
        <f>ROUND(L167*K167,2)</f>
        <v>0</v>
      </c>
      <c r="BL167" s="18" t="s">
        <v>437</v>
      </c>
      <c r="BM167" s="18" t="s">
        <v>662</v>
      </c>
    </row>
    <row r="168" spans="2:65" s="1" customFormat="1" ht="16.5" customHeight="1">
      <c r="B168" s="34"/>
      <c r="C168" s="173" t="s">
        <v>358</v>
      </c>
      <c r="D168" s="173" t="s">
        <v>195</v>
      </c>
      <c r="E168" s="174" t="s">
        <v>663</v>
      </c>
      <c r="F168" s="254" t="s">
        <v>664</v>
      </c>
      <c r="G168" s="254"/>
      <c r="H168" s="254"/>
      <c r="I168" s="254"/>
      <c r="J168" s="175" t="s">
        <v>356</v>
      </c>
      <c r="K168" s="176">
        <v>1</v>
      </c>
      <c r="L168" s="251">
        <v>0</v>
      </c>
      <c r="M168" s="252"/>
      <c r="N168" s="244">
        <f>ROUND(L168*K168,2)</f>
        <v>0</v>
      </c>
      <c r="O168" s="243"/>
      <c r="P168" s="243"/>
      <c r="Q168" s="243"/>
      <c r="R168" s="36"/>
      <c r="T168" s="170" t="s">
        <v>21</v>
      </c>
      <c r="U168" s="43" t="s">
        <v>49</v>
      </c>
      <c r="V168" s="35"/>
      <c r="W168" s="171">
        <f>V168*K168</f>
        <v>0</v>
      </c>
      <c r="X168" s="171">
        <v>0</v>
      </c>
      <c r="Y168" s="171">
        <f>X168*K168</f>
        <v>0</v>
      </c>
      <c r="Z168" s="171">
        <v>0</v>
      </c>
      <c r="AA168" s="172">
        <f>Z168*K168</f>
        <v>0</v>
      </c>
      <c r="AR168" s="18" t="s">
        <v>494</v>
      </c>
      <c r="AT168" s="18" t="s">
        <v>195</v>
      </c>
      <c r="AU168" s="18" t="s">
        <v>148</v>
      </c>
      <c r="AY168" s="18" t="s">
        <v>169</v>
      </c>
      <c r="BE168" s="109">
        <f>IF(U168="základná",N168,0)</f>
        <v>0</v>
      </c>
      <c r="BF168" s="109">
        <f>IF(U168="znížená",N168,0)</f>
        <v>0</v>
      </c>
      <c r="BG168" s="109">
        <f>IF(U168="zákl. prenesená",N168,0)</f>
        <v>0</v>
      </c>
      <c r="BH168" s="109">
        <f>IF(U168="zníž. prenesená",N168,0)</f>
        <v>0</v>
      </c>
      <c r="BI168" s="109">
        <f>IF(U168="nulová",N168,0)</f>
        <v>0</v>
      </c>
      <c r="BJ168" s="18" t="s">
        <v>148</v>
      </c>
      <c r="BK168" s="109">
        <f>ROUND(L168*K168,2)</f>
        <v>0</v>
      </c>
      <c r="BL168" s="18" t="s">
        <v>437</v>
      </c>
      <c r="BM168" s="18" t="s">
        <v>665</v>
      </c>
    </row>
    <row r="169" spans="2:65" s="9" customFormat="1" ht="29.85" customHeight="1">
      <c r="B169" s="155"/>
      <c r="C169" s="156"/>
      <c r="D169" s="165" t="s">
        <v>597</v>
      </c>
      <c r="E169" s="165"/>
      <c r="F169" s="165"/>
      <c r="G169" s="165"/>
      <c r="H169" s="165"/>
      <c r="I169" s="165"/>
      <c r="J169" s="165"/>
      <c r="K169" s="165"/>
      <c r="L169" s="165"/>
      <c r="M169" s="165"/>
      <c r="N169" s="241">
        <f>BK169</f>
        <v>0</v>
      </c>
      <c r="O169" s="242"/>
      <c r="P169" s="242"/>
      <c r="Q169" s="242"/>
      <c r="R169" s="158"/>
      <c r="T169" s="159"/>
      <c r="U169" s="156"/>
      <c r="V169" s="156"/>
      <c r="W169" s="160">
        <f>SUM(W170:W172)</f>
        <v>0</v>
      </c>
      <c r="X169" s="156"/>
      <c r="Y169" s="160">
        <f>SUM(Y170:Y172)</f>
        <v>0</v>
      </c>
      <c r="Z169" s="156"/>
      <c r="AA169" s="161">
        <f>SUM(AA170:AA172)</f>
        <v>0</v>
      </c>
      <c r="AR169" s="162" t="s">
        <v>179</v>
      </c>
      <c r="AT169" s="163" t="s">
        <v>81</v>
      </c>
      <c r="AU169" s="163" t="s">
        <v>90</v>
      </c>
      <c r="AY169" s="162" t="s">
        <v>169</v>
      </c>
      <c r="BK169" s="164">
        <f>SUM(BK170:BK172)</f>
        <v>0</v>
      </c>
    </row>
    <row r="170" spans="2:65" s="1" customFormat="1" ht="16.5" customHeight="1">
      <c r="B170" s="34"/>
      <c r="C170" s="166" t="s">
        <v>248</v>
      </c>
      <c r="D170" s="166" t="s">
        <v>170</v>
      </c>
      <c r="E170" s="167" t="s">
        <v>666</v>
      </c>
      <c r="F170" s="253" t="s">
        <v>667</v>
      </c>
      <c r="G170" s="253"/>
      <c r="H170" s="253"/>
      <c r="I170" s="253"/>
      <c r="J170" s="168" t="s">
        <v>356</v>
      </c>
      <c r="K170" s="169">
        <v>1</v>
      </c>
      <c r="L170" s="249">
        <v>0</v>
      </c>
      <c r="M170" s="250"/>
      <c r="N170" s="243">
        <f>ROUND(L170*K170,2)</f>
        <v>0</v>
      </c>
      <c r="O170" s="243"/>
      <c r="P170" s="243"/>
      <c r="Q170" s="243"/>
      <c r="R170" s="36"/>
      <c r="T170" s="170" t="s">
        <v>21</v>
      </c>
      <c r="U170" s="43" t="s">
        <v>49</v>
      </c>
      <c r="V170" s="35"/>
      <c r="W170" s="171">
        <f>V170*K170</f>
        <v>0</v>
      </c>
      <c r="X170" s="171">
        <v>0</v>
      </c>
      <c r="Y170" s="171">
        <f>X170*K170</f>
        <v>0</v>
      </c>
      <c r="Z170" s="171">
        <v>0</v>
      </c>
      <c r="AA170" s="172">
        <f>Z170*K170</f>
        <v>0</v>
      </c>
      <c r="AR170" s="18" t="s">
        <v>437</v>
      </c>
      <c r="AT170" s="18" t="s">
        <v>170</v>
      </c>
      <c r="AU170" s="18" t="s">
        <v>148</v>
      </c>
      <c r="AY170" s="18" t="s">
        <v>169</v>
      </c>
      <c r="BE170" s="109">
        <f>IF(U170="základná",N170,0)</f>
        <v>0</v>
      </c>
      <c r="BF170" s="109">
        <f>IF(U170="znížená",N170,0)</f>
        <v>0</v>
      </c>
      <c r="BG170" s="109">
        <f>IF(U170="zákl. prenesená",N170,0)</f>
        <v>0</v>
      </c>
      <c r="BH170" s="109">
        <f>IF(U170="zníž. prenesená",N170,0)</f>
        <v>0</v>
      </c>
      <c r="BI170" s="109">
        <f>IF(U170="nulová",N170,0)</f>
        <v>0</v>
      </c>
      <c r="BJ170" s="18" t="s">
        <v>148</v>
      </c>
      <c r="BK170" s="109">
        <f>ROUND(L170*K170,2)</f>
        <v>0</v>
      </c>
      <c r="BL170" s="18" t="s">
        <v>437</v>
      </c>
      <c r="BM170" s="18" t="s">
        <v>437</v>
      </c>
    </row>
    <row r="171" spans="2:65" s="1" customFormat="1" ht="16.5" customHeight="1">
      <c r="B171" s="34"/>
      <c r="C171" s="166" t="s">
        <v>365</v>
      </c>
      <c r="D171" s="166" t="s">
        <v>170</v>
      </c>
      <c r="E171" s="167" t="s">
        <v>668</v>
      </c>
      <c r="F171" s="253" t="s">
        <v>669</v>
      </c>
      <c r="G171" s="253"/>
      <c r="H171" s="253"/>
      <c r="I171" s="253"/>
      <c r="J171" s="168" t="s">
        <v>356</v>
      </c>
      <c r="K171" s="169">
        <v>1</v>
      </c>
      <c r="L171" s="249">
        <v>0</v>
      </c>
      <c r="M171" s="250"/>
      <c r="N171" s="243">
        <f>ROUND(L171*K171,2)</f>
        <v>0</v>
      </c>
      <c r="O171" s="243"/>
      <c r="P171" s="243"/>
      <c r="Q171" s="243"/>
      <c r="R171" s="36"/>
      <c r="T171" s="170" t="s">
        <v>21</v>
      </c>
      <c r="U171" s="43" t="s">
        <v>49</v>
      </c>
      <c r="V171" s="35"/>
      <c r="W171" s="171">
        <f>V171*K171</f>
        <v>0</v>
      </c>
      <c r="X171" s="171">
        <v>0</v>
      </c>
      <c r="Y171" s="171">
        <f>X171*K171</f>
        <v>0</v>
      </c>
      <c r="Z171" s="171">
        <v>0</v>
      </c>
      <c r="AA171" s="172">
        <f>Z171*K171</f>
        <v>0</v>
      </c>
      <c r="AR171" s="18" t="s">
        <v>437</v>
      </c>
      <c r="AT171" s="18" t="s">
        <v>170</v>
      </c>
      <c r="AU171" s="18" t="s">
        <v>148</v>
      </c>
      <c r="AY171" s="18" t="s">
        <v>169</v>
      </c>
      <c r="BE171" s="109">
        <f>IF(U171="základná",N171,0)</f>
        <v>0</v>
      </c>
      <c r="BF171" s="109">
        <f>IF(U171="znížená",N171,0)</f>
        <v>0</v>
      </c>
      <c r="BG171" s="109">
        <f>IF(U171="zákl. prenesená",N171,0)</f>
        <v>0</v>
      </c>
      <c r="BH171" s="109">
        <f>IF(U171="zníž. prenesená",N171,0)</f>
        <v>0</v>
      </c>
      <c r="BI171" s="109">
        <f>IF(U171="nulová",N171,0)</f>
        <v>0</v>
      </c>
      <c r="BJ171" s="18" t="s">
        <v>148</v>
      </c>
      <c r="BK171" s="109">
        <f>ROUND(L171*K171,2)</f>
        <v>0</v>
      </c>
      <c r="BL171" s="18" t="s">
        <v>437</v>
      </c>
      <c r="BM171" s="18" t="s">
        <v>670</v>
      </c>
    </row>
    <row r="172" spans="2:65" s="1" customFormat="1" ht="16.5" customHeight="1">
      <c r="B172" s="34"/>
      <c r="C172" s="166" t="s">
        <v>369</v>
      </c>
      <c r="D172" s="166" t="s">
        <v>170</v>
      </c>
      <c r="E172" s="167" t="s">
        <v>671</v>
      </c>
      <c r="F172" s="253" t="s">
        <v>672</v>
      </c>
      <c r="G172" s="253"/>
      <c r="H172" s="253"/>
      <c r="I172" s="253"/>
      <c r="J172" s="168" t="s">
        <v>356</v>
      </c>
      <c r="K172" s="169">
        <v>1</v>
      </c>
      <c r="L172" s="249">
        <v>0</v>
      </c>
      <c r="M172" s="250"/>
      <c r="N172" s="243">
        <f>ROUND(L172*K172,2)</f>
        <v>0</v>
      </c>
      <c r="O172" s="243"/>
      <c r="P172" s="243"/>
      <c r="Q172" s="243"/>
      <c r="R172" s="36"/>
      <c r="T172" s="170" t="s">
        <v>21</v>
      </c>
      <c r="U172" s="43" t="s">
        <v>49</v>
      </c>
      <c r="V172" s="35"/>
      <c r="W172" s="171">
        <f>V172*K172</f>
        <v>0</v>
      </c>
      <c r="X172" s="171">
        <v>0</v>
      </c>
      <c r="Y172" s="171">
        <f>X172*K172</f>
        <v>0</v>
      </c>
      <c r="Z172" s="171">
        <v>0</v>
      </c>
      <c r="AA172" s="172">
        <f>Z172*K172</f>
        <v>0</v>
      </c>
      <c r="AR172" s="18" t="s">
        <v>437</v>
      </c>
      <c r="AT172" s="18" t="s">
        <v>170</v>
      </c>
      <c r="AU172" s="18" t="s">
        <v>148</v>
      </c>
      <c r="AY172" s="18" t="s">
        <v>169</v>
      </c>
      <c r="BE172" s="109">
        <f>IF(U172="základná",N172,0)</f>
        <v>0</v>
      </c>
      <c r="BF172" s="109">
        <f>IF(U172="znížená",N172,0)</f>
        <v>0</v>
      </c>
      <c r="BG172" s="109">
        <f>IF(U172="zákl. prenesená",N172,0)</f>
        <v>0</v>
      </c>
      <c r="BH172" s="109">
        <f>IF(U172="zníž. prenesená",N172,0)</f>
        <v>0</v>
      </c>
      <c r="BI172" s="109">
        <f>IF(U172="nulová",N172,0)</f>
        <v>0</v>
      </c>
      <c r="BJ172" s="18" t="s">
        <v>148</v>
      </c>
      <c r="BK172" s="109">
        <f>ROUND(L172*K172,2)</f>
        <v>0</v>
      </c>
      <c r="BL172" s="18" t="s">
        <v>437</v>
      </c>
      <c r="BM172" s="18" t="s">
        <v>673</v>
      </c>
    </row>
    <row r="173" spans="2:65" s="1" customFormat="1" ht="49.9" customHeight="1">
      <c r="B173" s="34"/>
      <c r="C173" s="35"/>
      <c r="D173" s="157" t="s">
        <v>277</v>
      </c>
      <c r="E173" s="35"/>
      <c r="F173" s="35"/>
      <c r="G173" s="35"/>
      <c r="H173" s="35"/>
      <c r="I173" s="35"/>
      <c r="J173" s="35"/>
      <c r="K173" s="35"/>
      <c r="L173" s="35"/>
      <c r="M173" s="35"/>
      <c r="N173" s="268">
        <f t="shared" ref="N173:N178" si="15">BK173</f>
        <v>0</v>
      </c>
      <c r="O173" s="269"/>
      <c r="P173" s="269"/>
      <c r="Q173" s="269"/>
      <c r="R173" s="36"/>
      <c r="T173" s="142"/>
      <c r="U173" s="35"/>
      <c r="V173" s="35"/>
      <c r="W173" s="35"/>
      <c r="X173" s="35"/>
      <c r="Y173" s="35"/>
      <c r="Z173" s="35"/>
      <c r="AA173" s="77"/>
      <c r="AT173" s="18" t="s">
        <v>81</v>
      </c>
      <c r="AU173" s="18" t="s">
        <v>82</v>
      </c>
      <c r="AY173" s="18" t="s">
        <v>278</v>
      </c>
      <c r="BK173" s="109">
        <f>SUM(BK174:BK178)</f>
        <v>0</v>
      </c>
    </row>
    <row r="174" spans="2:65" s="1" customFormat="1" ht="22.35" customHeight="1">
      <c r="B174" s="34"/>
      <c r="C174" s="177" t="s">
        <v>21</v>
      </c>
      <c r="D174" s="177" t="s">
        <v>170</v>
      </c>
      <c r="E174" s="178" t="s">
        <v>21</v>
      </c>
      <c r="F174" s="255" t="s">
        <v>21</v>
      </c>
      <c r="G174" s="255"/>
      <c r="H174" s="255"/>
      <c r="I174" s="255"/>
      <c r="J174" s="179" t="s">
        <v>21</v>
      </c>
      <c r="K174" s="180"/>
      <c r="L174" s="249"/>
      <c r="M174" s="243"/>
      <c r="N174" s="243">
        <f t="shared" si="15"/>
        <v>0</v>
      </c>
      <c r="O174" s="243"/>
      <c r="P174" s="243"/>
      <c r="Q174" s="243"/>
      <c r="R174" s="36"/>
      <c r="T174" s="170" t="s">
        <v>21</v>
      </c>
      <c r="U174" s="181" t="s">
        <v>49</v>
      </c>
      <c r="V174" s="35"/>
      <c r="W174" s="35"/>
      <c r="X174" s="35"/>
      <c r="Y174" s="35"/>
      <c r="Z174" s="35"/>
      <c r="AA174" s="77"/>
      <c r="AT174" s="18" t="s">
        <v>278</v>
      </c>
      <c r="AU174" s="18" t="s">
        <v>90</v>
      </c>
      <c r="AY174" s="18" t="s">
        <v>278</v>
      </c>
      <c r="BE174" s="109">
        <f>IF(U174="základná",N174,0)</f>
        <v>0</v>
      </c>
      <c r="BF174" s="109">
        <f>IF(U174="znížená",N174,0)</f>
        <v>0</v>
      </c>
      <c r="BG174" s="109">
        <f>IF(U174="zákl. prenesená",N174,0)</f>
        <v>0</v>
      </c>
      <c r="BH174" s="109">
        <f>IF(U174="zníž. prenesená",N174,0)</f>
        <v>0</v>
      </c>
      <c r="BI174" s="109">
        <f>IF(U174="nulová",N174,0)</f>
        <v>0</v>
      </c>
      <c r="BJ174" s="18" t="s">
        <v>148</v>
      </c>
      <c r="BK174" s="109">
        <f>L174*K174</f>
        <v>0</v>
      </c>
    </row>
    <row r="175" spans="2:65" s="1" customFormat="1" ht="22.35" customHeight="1">
      <c r="B175" s="34"/>
      <c r="C175" s="177" t="s">
        <v>21</v>
      </c>
      <c r="D175" s="177" t="s">
        <v>170</v>
      </c>
      <c r="E175" s="178" t="s">
        <v>21</v>
      </c>
      <c r="F175" s="255" t="s">
        <v>21</v>
      </c>
      <c r="G175" s="255"/>
      <c r="H175" s="255"/>
      <c r="I175" s="255"/>
      <c r="J175" s="179" t="s">
        <v>21</v>
      </c>
      <c r="K175" s="180"/>
      <c r="L175" s="249"/>
      <c r="M175" s="243"/>
      <c r="N175" s="243">
        <f t="shared" si="15"/>
        <v>0</v>
      </c>
      <c r="O175" s="243"/>
      <c r="P175" s="243"/>
      <c r="Q175" s="243"/>
      <c r="R175" s="36"/>
      <c r="T175" s="170" t="s">
        <v>21</v>
      </c>
      <c r="U175" s="181" t="s">
        <v>49</v>
      </c>
      <c r="V175" s="35"/>
      <c r="W175" s="35"/>
      <c r="X175" s="35"/>
      <c r="Y175" s="35"/>
      <c r="Z175" s="35"/>
      <c r="AA175" s="77"/>
      <c r="AT175" s="18" t="s">
        <v>278</v>
      </c>
      <c r="AU175" s="18" t="s">
        <v>90</v>
      </c>
      <c r="AY175" s="18" t="s">
        <v>278</v>
      </c>
      <c r="BE175" s="109">
        <f>IF(U175="základná",N175,0)</f>
        <v>0</v>
      </c>
      <c r="BF175" s="109">
        <f>IF(U175="znížená",N175,0)</f>
        <v>0</v>
      </c>
      <c r="BG175" s="109">
        <f>IF(U175="zákl. prenesená",N175,0)</f>
        <v>0</v>
      </c>
      <c r="BH175" s="109">
        <f>IF(U175="zníž. prenesená",N175,0)</f>
        <v>0</v>
      </c>
      <c r="BI175" s="109">
        <f>IF(U175="nulová",N175,0)</f>
        <v>0</v>
      </c>
      <c r="BJ175" s="18" t="s">
        <v>148</v>
      </c>
      <c r="BK175" s="109">
        <f>L175*K175</f>
        <v>0</v>
      </c>
    </row>
    <row r="176" spans="2:65" s="1" customFormat="1" ht="22.35" customHeight="1">
      <c r="B176" s="34"/>
      <c r="C176" s="177" t="s">
        <v>21</v>
      </c>
      <c r="D176" s="177" t="s">
        <v>170</v>
      </c>
      <c r="E176" s="178" t="s">
        <v>21</v>
      </c>
      <c r="F176" s="255" t="s">
        <v>21</v>
      </c>
      <c r="G176" s="255"/>
      <c r="H176" s="255"/>
      <c r="I176" s="255"/>
      <c r="J176" s="179" t="s">
        <v>21</v>
      </c>
      <c r="K176" s="180"/>
      <c r="L176" s="249"/>
      <c r="M176" s="243"/>
      <c r="N176" s="243">
        <f t="shared" si="15"/>
        <v>0</v>
      </c>
      <c r="O176" s="243"/>
      <c r="P176" s="243"/>
      <c r="Q176" s="243"/>
      <c r="R176" s="36"/>
      <c r="T176" s="170" t="s">
        <v>21</v>
      </c>
      <c r="U176" s="181" t="s">
        <v>49</v>
      </c>
      <c r="V176" s="35"/>
      <c r="W176" s="35"/>
      <c r="X176" s="35"/>
      <c r="Y176" s="35"/>
      <c r="Z176" s="35"/>
      <c r="AA176" s="77"/>
      <c r="AT176" s="18" t="s">
        <v>278</v>
      </c>
      <c r="AU176" s="18" t="s">
        <v>90</v>
      </c>
      <c r="AY176" s="18" t="s">
        <v>278</v>
      </c>
      <c r="BE176" s="109">
        <f>IF(U176="základná",N176,0)</f>
        <v>0</v>
      </c>
      <c r="BF176" s="109">
        <f>IF(U176="znížená",N176,0)</f>
        <v>0</v>
      </c>
      <c r="BG176" s="109">
        <f>IF(U176="zákl. prenesená",N176,0)</f>
        <v>0</v>
      </c>
      <c r="BH176" s="109">
        <f>IF(U176="zníž. prenesená",N176,0)</f>
        <v>0</v>
      </c>
      <c r="BI176" s="109">
        <f>IF(U176="nulová",N176,0)</f>
        <v>0</v>
      </c>
      <c r="BJ176" s="18" t="s">
        <v>148</v>
      </c>
      <c r="BK176" s="109">
        <f>L176*K176</f>
        <v>0</v>
      </c>
    </row>
    <row r="177" spans="2:63" s="1" customFormat="1" ht="22.35" customHeight="1">
      <c r="B177" s="34"/>
      <c r="C177" s="177" t="s">
        <v>21</v>
      </c>
      <c r="D177" s="177" t="s">
        <v>170</v>
      </c>
      <c r="E177" s="178" t="s">
        <v>21</v>
      </c>
      <c r="F177" s="255" t="s">
        <v>21</v>
      </c>
      <c r="G177" s="255"/>
      <c r="H177" s="255"/>
      <c r="I177" s="255"/>
      <c r="J177" s="179" t="s">
        <v>21</v>
      </c>
      <c r="K177" s="180"/>
      <c r="L177" s="249"/>
      <c r="M177" s="243"/>
      <c r="N177" s="243">
        <f t="shared" si="15"/>
        <v>0</v>
      </c>
      <c r="O177" s="243"/>
      <c r="P177" s="243"/>
      <c r="Q177" s="243"/>
      <c r="R177" s="36"/>
      <c r="T177" s="170" t="s">
        <v>21</v>
      </c>
      <c r="U177" s="181" t="s">
        <v>49</v>
      </c>
      <c r="V177" s="35"/>
      <c r="W177" s="35"/>
      <c r="X177" s="35"/>
      <c r="Y177" s="35"/>
      <c r="Z177" s="35"/>
      <c r="AA177" s="77"/>
      <c r="AT177" s="18" t="s">
        <v>278</v>
      </c>
      <c r="AU177" s="18" t="s">
        <v>90</v>
      </c>
      <c r="AY177" s="18" t="s">
        <v>278</v>
      </c>
      <c r="BE177" s="109">
        <f>IF(U177="základná",N177,0)</f>
        <v>0</v>
      </c>
      <c r="BF177" s="109">
        <f>IF(U177="znížená",N177,0)</f>
        <v>0</v>
      </c>
      <c r="BG177" s="109">
        <f>IF(U177="zákl. prenesená",N177,0)</f>
        <v>0</v>
      </c>
      <c r="BH177" s="109">
        <f>IF(U177="zníž. prenesená",N177,0)</f>
        <v>0</v>
      </c>
      <c r="BI177" s="109">
        <f>IF(U177="nulová",N177,0)</f>
        <v>0</v>
      </c>
      <c r="BJ177" s="18" t="s">
        <v>148</v>
      </c>
      <c r="BK177" s="109">
        <f>L177*K177</f>
        <v>0</v>
      </c>
    </row>
    <row r="178" spans="2:63" s="1" customFormat="1" ht="22.35" customHeight="1">
      <c r="B178" s="34"/>
      <c r="C178" s="177" t="s">
        <v>21</v>
      </c>
      <c r="D178" s="177" t="s">
        <v>170</v>
      </c>
      <c r="E178" s="178" t="s">
        <v>21</v>
      </c>
      <c r="F178" s="255" t="s">
        <v>21</v>
      </c>
      <c r="G178" s="255"/>
      <c r="H178" s="255"/>
      <c r="I178" s="255"/>
      <c r="J178" s="179" t="s">
        <v>21</v>
      </c>
      <c r="K178" s="180"/>
      <c r="L178" s="249"/>
      <c r="M178" s="243"/>
      <c r="N178" s="243">
        <f t="shared" si="15"/>
        <v>0</v>
      </c>
      <c r="O178" s="243"/>
      <c r="P178" s="243"/>
      <c r="Q178" s="243"/>
      <c r="R178" s="36"/>
      <c r="T178" s="170" t="s">
        <v>21</v>
      </c>
      <c r="U178" s="181" t="s">
        <v>49</v>
      </c>
      <c r="V178" s="55"/>
      <c r="W178" s="55"/>
      <c r="X178" s="55"/>
      <c r="Y178" s="55"/>
      <c r="Z178" s="55"/>
      <c r="AA178" s="57"/>
      <c r="AT178" s="18" t="s">
        <v>278</v>
      </c>
      <c r="AU178" s="18" t="s">
        <v>90</v>
      </c>
      <c r="AY178" s="18" t="s">
        <v>278</v>
      </c>
      <c r="BE178" s="109">
        <f>IF(U178="základná",N178,0)</f>
        <v>0</v>
      </c>
      <c r="BF178" s="109">
        <f>IF(U178="znížená",N178,0)</f>
        <v>0</v>
      </c>
      <c r="BG178" s="109">
        <f>IF(U178="zákl. prenesená",N178,0)</f>
        <v>0</v>
      </c>
      <c r="BH178" s="109">
        <f>IF(U178="zníž. prenesená",N178,0)</f>
        <v>0</v>
      </c>
      <c r="BI178" s="109">
        <f>IF(U178="nulová",N178,0)</f>
        <v>0</v>
      </c>
      <c r="BJ178" s="18" t="s">
        <v>148</v>
      </c>
      <c r="BK178" s="109">
        <f>L178*K178</f>
        <v>0</v>
      </c>
    </row>
    <row r="179" spans="2:63" s="1" customFormat="1" ht="6.95" customHeight="1">
      <c r="B179" s="58"/>
      <c r="C179" s="59"/>
      <c r="D179" s="59"/>
      <c r="E179" s="59"/>
      <c r="F179" s="59"/>
      <c r="G179" s="59"/>
      <c r="H179" s="59"/>
      <c r="I179" s="59"/>
      <c r="J179" s="59"/>
      <c r="K179" s="59"/>
      <c r="L179" s="59"/>
      <c r="M179" s="59"/>
      <c r="N179" s="59"/>
      <c r="O179" s="59"/>
      <c r="P179" s="59"/>
      <c r="Q179" s="59"/>
      <c r="R179" s="60"/>
    </row>
  </sheetData>
  <sheetProtection algorithmName="SHA-512" hashValue="kYu9ZUPW1UOYitLWLfgoELl/T3PwzmjAXTkudPkoGen8zHiu7pg8yxA4FkK8QUq9N8CMkZkcDsRG4stFqn5zMg==" saltValue="8YPV4l6cbjc/TXAdM/juC8cC4Ae7ND2RJUSS2RyMJWwaAX/HPUpTh6i6PhwPmu939mmxqa3yRf2z+EixQx49og==" spinCount="10" sheet="1" objects="1" scenarios="1" formatColumns="0" formatRows="0"/>
  <mergeCells count="204">
    <mergeCell ref="N178:Q178"/>
    <mergeCell ref="N177:Q177"/>
    <mergeCell ref="F171:I171"/>
    <mergeCell ref="F170:I170"/>
    <mergeCell ref="F172:I172"/>
    <mergeCell ref="F174:I174"/>
    <mergeCell ref="F175:I175"/>
    <mergeCell ref="F176:I176"/>
    <mergeCell ref="F177:I177"/>
    <mergeCell ref="F178:I178"/>
    <mergeCell ref="L172:M172"/>
    <mergeCell ref="L170:M170"/>
    <mergeCell ref="L171:M171"/>
    <mergeCell ref="L174:M174"/>
    <mergeCell ref="L175:M175"/>
    <mergeCell ref="L176:M176"/>
    <mergeCell ref="L177:M177"/>
    <mergeCell ref="L178:M178"/>
    <mergeCell ref="N172:Q172"/>
    <mergeCell ref="N174:Q174"/>
    <mergeCell ref="N175:Q175"/>
    <mergeCell ref="N176:Q176"/>
    <mergeCell ref="N173:Q173"/>
    <mergeCell ref="N161:Q161"/>
    <mergeCell ref="N163:Q163"/>
    <mergeCell ref="N162:Q162"/>
    <mergeCell ref="N164:Q164"/>
    <mergeCell ref="N166:Q166"/>
    <mergeCell ref="N167:Q167"/>
    <mergeCell ref="N168:Q168"/>
    <mergeCell ref="N170:Q170"/>
    <mergeCell ref="N171:Q171"/>
    <mergeCell ref="N165:Q165"/>
    <mergeCell ref="N169:Q169"/>
    <mergeCell ref="E24:L24"/>
    <mergeCell ref="S2:AC2"/>
    <mergeCell ref="M27:P27"/>
    <mergeCell ref="M28:P28"/>
    <mergeCell ref="M30:P30"/>
    <mergeCell ref="H32:J32"/>
    <mergeCell ref="M32:P32"/>
    <mergeCell ref="H33:J33"/>
    <mergeCell ref="M33:P33"/>
    <mergeCell ref="E15:L15"/>
    <mergeCell ref="O15:P15"/>
    <mergeCell ref="O17:P17"/>
    <mergeCell ref="O18:P18"/>
    <mergeCell ref="O20:P20"/>
    <mergeCell ref="O21:P21"/>
    <mergeCell ref="H34:J34"/>
    <mergeCell ref="M34:P34"/>
    <mergeCell ref="H35:J35"/>
    <mergeCell ref="M35:P35"/>
    <mergeCell ref="H36:J36"/>
    <mergeCell ref="M36:P36"/>
    <mergeCell ref="L38:P38"/>
    <mergeCell ref="C76:Q76"/>
    <mergeCell ref="F79:P79"/>
    <mergeCell ref="F78:P78"/>
    <mergeCell ref="M81:P81"/>
    <mergeCell ref="M83:Q83"/>
    <mergeCell ref="M84:Q84"/>
    <mergeCell ref="C86:G86"/>
    <mergeCell ref="N86:Q86"/>
    <mergeCell ref="N88:Q88"/>
    <mergeCell ref="N89:Q89"/>
    <mergeCell ref="N90:Q90"/>
    <mergeCell ref="N91:Q91"/>
    <mergeCell ref="N92:Q92"/>
    <mergeCell ref="N93:Q93"/>
    <mergeCell ref="N96:Q96"/>
    <mergeCell ref="N94:Q94"/>
    <mergeCell ref="N95:Q95"/>
    <mergeCell ref="N97:Q97"/>
    <mergeCell ref="N98:Q98"/>
    <mergeCell ref="N99:Q99"/>
    <mergeCell ref="N100:Q100"/>
    <mergeCell ref="N102:Q102"/>
    <mergeCell ref="N103:Q103"/>
    <mergeCell ref="N104:Q104"/>
    <mergeCell ref="N105:Q105"/>
    <mergeCell ref="N106:Q106"/>
    <mergeCell ref="N107:Q107"/>
    <mergeCell ref="N108:Q108"/>
    <mergeCell ref="L110:Q110"/>
    <mergeCell ref="D103:H103"/>
    <mergeCell ref="D106:H106"/>
    <mergeCell ref="D104:H104"/>
    <mergeCell ref="D105:H105"/>
    <mergeCell ref="D107:H107"/>
    <mergeCell ref="C116:Q116"/>
    <mergeCell ref="F118:P118"/>
    <mergeCell ref="F119:P119"/>
    <mergeCell ref="M121:P121"/>
    <mergeCell ref="M123:Q123"/>
    <mergeCell ref="M124:Q124"/>
    <mergeCell ref="F126:I126"/>
    <mergeCell ref="L126:M126"/>
    <mergeCell ref="N126:Q126"/>
    <mergeCell ref="N127:Q127"/>
    <mergeCell ref="N128:Q128"/>
    <mergeCell ref="N129:Q129"/>
    <mergeCell ref="F130:I130"/>
    <mergeCell ref="L130:M130"/>
    <mergeCell ref="N130:Q130"/>
    <mergeCell ref="L131:M131"/>
    <mergeCell ref="N131:Q131"/>
    <mergeCell ref="N132:Q132"/>
    <mergeCell ref="N133:Q133"/>
    <mergeCell ref="N134:Q134"/>
    <mergeCell ref="N135:Q135"/>
    <mergeCell ref="N136:Q136"/>
    <mergeCell ref="N138:Q138"/>
    <mergeCell ref="N139:Q139"/>
    <mergeCell ref="N140:Q140"/>
    <mergeCell ref="N137:Q137"/>
    <mergeCell ref="F131:I131"/>
    <mergeCell ref="F135:I135"/>
    <mergeCell ref="F134:I134"/>
    <mergeCell ref="F132:I132"/>
    <mergeCell ref="F133:I133"/>
    <mergeCell ref="F136:I136"/>
    <mergeCell ref="F138:I138"/>
    <mergeCell ref="F139:I139"/>
    <mergeCell ref="F140:I140"/>
    <mergeCell ref="F142:I142"/>
    <mergeCell ref="F143:I143"/>
    <mergeCell ref="F144:I144"/>
    <mergeCell ref="F146:I146"/>
    <mergeCell ref="F147:I147"/>
    <mergeCell ref="F148:I148"/>
    <mergeCell ref="L132:M132"/>
    <mergeCell ref="L138:M138"/>
    <mergeCell ref="L133:M133"/>
    <mergeCell ref="L134:M134"/>
    <mergeCell ref="L135:M135"/>
    <mergeCell ref="L136:M136"/>
    <mergeCell ref="L139:M139"/>
    <mergeCell ref="L140:M140"/>
    <mergeCell ref="L142:M142"/>
    <mergeCell ref="L143:M143"/>
    <mergeCell ref="L144:M144"/>
    <mergeCell ref="L146:M146"/>
    <mergeCell ref="L147:M147"/>
    <mergeCell ref="L148:M148"/>
    <mergeCell ref="L149:M149"/>
    <mergeCell ref="N159:Q159"/>
    <mergeCell ref="N150:Q150"/>
    <mergeCell ref="N153:Q153"/>
    <mergeCell ref="N158:Q158"/>
    <mergeCell ref="N160:Q160"/>
    <mergeCell ref="F149:I149"/>
    <mergeCell ref="F151:I151"/>
    <mergeCell ref="F152:I152"/>
    <mergeCell ref="F154:I154"/>
    <mergeCell ref="F155:I155"/>
    <mergeCell ref="F156:I156"/>
    <mergeCell ref="F157:I157"/>
    <mergeCell ref="F159:I159"/>
    <mergeCell ref="N152:Q152"/>
    <mergeCell ref="N154:Q154"/>
    <mergeCell ref="N155:Q155"/>
    <mergeCell ref="N156:Q156"/>
    <mergeCell ref="N157:Q157"/>
    <mergeCell ref="F161:I161"/>
    <mergeCell ref="F162:I162"/>
    <mergeCell ref="F163:I163"/>
    <mergeCell ref="F164:I164"/>
    <mergeCell ref="F166:I166"/>
    <mergeCell ref="F167:I167"/>
    <mergeCell ref="F168:I168"/>
    <mergeCell ref="L151:M151"/>
    <mergeCell ref="L152:M152"/>
    <mergeCell ref="L154:M154"/>
    <mergeCell ref="L155:M155"/>
    <mergeCell ref="L156:M156"/>
    <mergeCell ref="L157:M157"/>
    <mergeCell ref="L159:M159"/>
    <mergeCell ref="L161:M161"/>
    <mergeCell ref="L162:M162"/>
    <mergeCell ref="L163:M163"/>
    <mergeCell ref="L164:M164"/>
    <mergeCell ref="L166:M166"/>
    <mergeCell ref="L167:M167"/>
    <mergeCell ref="L168:M168"/>
    <mergeCell ref="N141:Q141"/>
    <mergeCell ref="N142:Q142"/>
    <mergeCell ref="N146:Q146"/>
    <mergeCell ref="N143:Q143"/>
    <mergeCell ref="N144:Q144"/>
    <mergeCell ref="N147:Q147"/>
    <mergeCell ref="N148:Q148"/>
    <mergeCell ref="N149:Q149"/>
    <mergeCell ref="N151:Q151"/>
    <mergeCell ref="N145:Q145"/>
    <mergeCell ref="H1:K1"/>
    <mergeCell ref="C2:Q2"/>
    <mergeCell ref="C4:Q4"/>
    <mergeCell ref="F6:P6"/>
    <mergeCell ref="F7:P7"/>
    <mergeCell ref="O9:P9"/>
    <mergeCell ref="O11:P11"/>
    <mergeCell ref="O12:P12"/>
    <mergeCell ref="O14:P14"/>
  </mergeCells>
  <dataValidations count="2">
    <dataValidation type="list" allowBlank="1" showInputMessage="1" showErrorMessage="1" error="Povolené sú hodnoty K, M." sqref="D174:D179">
      <formula1>"K, M"</formula1>
    </dataValidation>
    <dataValidation type="list" allowBlank="1" showInputMessage="1" showErrorMessage="1" error="Povolené sú hodnoty základná, znížená, nulová." sqref="U174:U179">
      <formula1>"základná, znížená, nulová"</formula1>
    </dataValidation>
  </dataValidations>
  <hyperlinks>
    <hyperlink ref="F1:G1" location="C2" display="1) Krycí list rozpočtu"/>
    <hyperlink ref="H1:K1" location="C86" display="2) Rekapitulácia rozpočtu"/>
    <hyperlink ref="L1" location="C126" display="3) Rozpočet"/>
    <hyperlink ref="S1:T1" location="'Rekapitulácia stavby'!C2" display="Rekapitulácia stavby"/>
  </hyperlinks>
  <pageMargins left="0.58333330000000005" right="0.58333330000000005" top="0.5" bottom="0.46666669999999999" header="0" footer="0"/>
  <pageSetup paperSize="9" fitToHeight="100"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48"/>
  <sheetViews>
    <sheetView showGridLines="0" zoomScale="140" zoomScaleNormal="140" workbookViewId="0">
      <pane ySplit="1" topLeftCell="A133"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8"/>
      <c r="B1" s="11"/>
      <c r="C1" s="11"/>
      <c r="D1" s="12" t="s">
        <v>1</v>
      </c>
      <c r="E1" s="11"/>
      <c r="F1" s="13" t="s">
        <v>122</v>
      </c>
      <c r="G1" s="13"/>
      <c r="H1" s="236" t="s">
        <v>123</v>
      </c>
      <c r="I1" s="236"/>
      <c r="J1" s="236"/>
      <c r="K1" s="236"/>
      <c r="L1" s="13" t="s">
        <v>124</v>
      </c>
      <c r="M1" s="11"/>
      <c r="N1" s="11"/>
      <c r="O1" s="12" t="s">
        <v>125</v>
      </c>
      <c r="P1" s="11"/>
      <c r="Q1" s="11"/>
      <c r="R1" s="11"/>
      <c r="S1" s="13" t="s">
        <v>126</v>
      </c>
      <c r="T1" s="13"/>
      <c r="U1" s="118"/>
      <c r="V1" s="118"/>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6.950000000000003" customHeight="1">
      <c r="C2" s="214" t="s">
        <v>7</v>
      </c>
      <c r="D2" s="215"/>
      <c r="E2" s="215"/>
      <c r="F2" s="215"/>
      <c r="G2" s="215"/>
      <c r="H2" s="215"/>
      <c r="I2" s="215"/>
      <c r="J2" s="215"/>
      <c r="K2" s="215"/>
      <c r="L2" s="215"/>
      <c r="M2" s="215"/>
      <c r="N2" s="215"/>
      <c r="O2" s="215"/>
      <c r="P2" s="215"/>
      <c r="Q2" s="215"/>
      <c r="S2" s="216" t="s">
        <v>8</v>
      </c>
      <c r="T2" s="217"/>
      <c r="U2" s="217"/>
      <c r="V2" s="217"/>
      <c r="W2" s="217"/>
      <c r="X2" s="217"/>
      <c r="Y2" s="217"/>
      <c r="Z2" s="217"/>
      <c r="AA2" s="217"/>
      <c r="AB2" s="217"/>
      <c r="AC2" s="217"/>
      <c r="AT2" s="18" t="s">
        <v>106</v>
      </c>
    </row>
    <row r="3" spans="1:66" ht="6.95" customHeight="1">
      <c r="B3" s="19"/>
      <c r="C3" s="20"/>
      <c r="D3" s="20"/>
      <c r="E3" s="20"/>
      <c r="F3" s="20"/>
      <c r="G3" s="20"/>
      <c r="H3" s="20"/>
      <c r="I3" s="20"/>
      <c r="J3" s="20"/>
      <c r="K3" s="20"/>
      <c r="L3" s="20"/>
      <c r="M3" s="20"/>
      <c r="N3" s="20"/>
      <c r="O3" s="20"/>
      <c r="P3" s="20"/>
      <c r="Q3" s="20"/>
      <c r="R3" s="21"/>
      <c r="AT3" s="18" t="s">
        <v>82</v>
      </c>
    </row>
    <row r="4" spans="1:66" ht="36.950000000000003" customHeight="1">
      <c r="B4" s="22"/>
      <c r="C4" s="203" t="s">
        <v>127</v>
      </c>
      <c r="D4" s="204"/>
      <c r="E4" s="204"/>
      <c r="F4" s="204"/>
      <c r="G4" s="204"/>
      <c r="H4" s="204"/>
      <c r="I4" s="204"/>
      <c r="J4" s="204"/>
      <c r="K4" s="204"/>
      <c r="L4" s="204"/>
      <c r="M4" s="204"/>
      <c r="N4" s="204"/>
      <c r="O4" s="204"/>
      <c r="P4" s="204"/>
      <c r="Q4" s="204"/>
      <c r="R4" s="23"/>
      <c r="T4" s="17" t="s">
        <v>12</v>
      </c>
      <c r="AT4" s="18" t="s">
        <v>6</v>
      </c>
    </row>
    <row r="5" spans="1:66" ht="6.95" customHeight="1">
      <c r="B5" s="22"/>
      <c r="C5" s="25"/>
      <c r="D5" s="25"/>
      <c r="E5" s="25"/>
      <c r="F5" s="25"/>
      <c r="G5" s="25"/>
      <c r="H5" s="25"/>
      <c r="I5" s="25"/>
      <c r="J5" s="25"/>
      <c r="K5" s="25"/>
      <c r="L5" s="25"/>
      <c r="M5" s="25"/>
      <c r="N5" s="25"/>
      <c r="O5" s="25"/>
      <c r="P5" s="25"/>
      <c r="Q5" s="25"/>
      <c r="R5" s="23"/>
    </row>
    <row r="6" spans="1:66" ht="25.35" customHeight="1">
      <c r="B6" s="22"/>
      <c r="C6" s="25"/>
      <c r="D6" s="29" t="s">
        <v>18</v>
      </c>
      <c r="E6" s="25"/>
      <c r="F6" s="237" t="str">
        <f>'Rekapitulácia stavby'!K6</f>
        <v>Revitalizácia predpolia radnice v Kežmarku - vodný prvok</v>
      </c>
      <c r="G6" s="238"/>
      <c r="H6" s="238"/>
      <c r="I6" s="238"/>
      <c r="J6" s="238"/>
      <c r="K6" s="238"/>
      <c r="L6" s="238"/>
      <c r="M6" s="238"/>
      <c r="N6" s="238"/>
      <c r="O6" s="238"/>
      <c r="P6" s="238"/>
      <c r="Q6" s="25"/>
      <c r="R6" s="23"/>
    </row>
    <row r="7" spans="1:66" s="1" customFormat="1" ht="32.85" customHeight="1">
      <c r="B7" s="34"/>
      <c r="C7" s="35"/>
      <c r="D7" s="28" t="s">
        <v>128</v>
      </c>
      <c r="E7" s="35"/>
      <c r="F7" s="220" t="s">
        <v>674</v>
      </c>
      <c r="G7" s="230"/>
      <c r="H7" s="230"/>
      <c r="I7" s="230"/>
      <c r="J7" s="230"/>
      <c r="K7" s="230"/>
      <c r="L7" s="230"/>
      <c r="M7" s="230"/>
      <c r="N7" s="230"/>
      <c r="O7" s="230"/>
      <c r="P7" s="230"/>
      <c r="Q7" s="35"/>
      <c r="R7" s="36"/>
    </row>
    <row r="8" spans="1:66" s="1" customFormat="1" ht="14.45" customHeight="1">
      <c r="B8" s="34"/>
      <c r="C8" s="35"/>
      <c r="D8" s="29" t="s">
        <v>20</v>
      </c>
      <c r="E8" s="35"/>
      <c r="F8" s="27" t="s">
        <v>21</v>
      </c>
      <c r="G8" s="35"/>
      <c r="H8" s="35"/>
      <c r="I8" s="35"/>
      <c r="J8" s="35"/>
      <c r="K8" s="35"/>
      <c r="L8" s="35"/>
      <c r="M8" s="29" t="s">
        <v>22</v>
      </c>
      <c r="N8" s="35"/>
      <c r="O8" s="27" t="s">
        <v>21</v>
      </c>
      <c r="P8" s="35"/>
      <c r="Q8" s="35"/>
      <c r="R8" s="36"/>
    </row>
    <row r="9" spans="1:66" s="1" customFormat="1" ht="14.45" customHeight="1">
      <c r="B9" s="34"/>
      <c r="C9" s="35"/>
      <c r="D9" s="29" t="s">
        <v>23</v>
      </c>
      <c r="E9" s="35"/>
      <c r="F9" s="27" t="s">
        <v>24</v>
      </c>
      <c r="G9" s="35"/>
      <c r="H9" s="35"/>
      <c r="I9" s="35"/>
      <c r="J9" s="35"/>
      <c r="K9" s="35"/>
      <c r="L9" s="35"/>
      <c r="M9" s="29" t="s">
        <v>25</v>
      </c>
      <c r="N9" s="35"/>
      <c r="O9" s="239" t="str">
        <f>'Rekapitulácia stavby'!AN8</f>
        <v>26. 2. 2019</v>
      </c>
      <c r="P9" s="240"/>
      <c r="Q9" s="35"/>
      <c r="R9" s="36"/>
    </row>
    <row r="10" spans="1:66" s="1" customFormat="1" ht="10.9" customHeight="1">
      <c r="B10" s="34"/>
      <c r="C10" s="35"/>
      <c r="D10" s="35"/>
      <c r="E10" s="35"/>
      <c r="F10" s="35"/>
      <c r="G10" s="35"/>
      <c r="H10" s="35"/>
      <c r="I10" s="35"/>
      <c r="J10" s="35"/>
      <c r="K10" s="35"/>
      <c r="L10" s="35"/>
      <c r="M10" s="35"/>
      <c r="N10" s="35"/>
      <c r="O10" s="35"/>
      <c r="P10" s="35"/>
      <c r="Q10" s="35"/>
      <c r="R10" s="36"/>
    </row>
    <row r="11" spans="1:66" s="1" customFormat="1" ht="14.45" customHeight="1">
      <c r="B11" s="34"/>
      <c r="C11" s="35"/>
      <c r="D11" s="29" t="s">
        <v>27</v>
      </c>
      <c r="E11" s="35"/>
      <c r="F11" s="35"/>
      <c r="G11" s="35"/>
      <c r="H11" s="35"/>
      <c r="I11" s="35"/>
      <c r="J11" s="35"/>
      <c r="K11" s="35"/>
      <c r="L11" s="35"/>
      <c r="M11" s="29" t="s">
        <v>28</v>
      </c>
      <c r="N11" s="35"/>
      <c r="O11" s="218" t="s">
        <v>29</v>
      </c>
      <c r="P11" s="218"/>
      <c r="Q11" s="35"/>
      <c r="R11" s="36"/>
    </row>
    <row r="12" spans="1:66" s="1" customFormat="1" ht="18" customHeight="1">
      <c r="B12" s="34"/>
      <c r="C12" s="35"/>
      <c r="D12" s="35"/>
      <c r="E12" s="27" t="s">
        <v>30</v>
      </c>
      <c r="F12" s="35"/>
      <c r="G12" s="35"/>
      <c r="H12" s="35"/>
      <c r="I12" s="35"/>
      <c r="J12" s="35"/>
      <c r="K12" s="35"/>
      <c r="L12" s="35"/>
      <c r="M12" s="29" t="s">
        <v>31</v>
      </c>
      <c r="N12" s="35"/>
      <c r="O12" s="218" t="s">
        <v>32</v>
      </c>
      <c r="P12" s="218"/>
      <c r="Q12" s="35"/>
      <c r="R12" s="36"/>
    </row>
    <row r="13" spans="1:66" s="1" customFormat="1" ht="6.95" customHeight="1">
      <c r="B13" s="34"/>
      <c r="C13" s="35"/>
      <c r="D13" s="35"/>
      <c r="E13" s="35"/>
      <c r="F13" s="35"/>
      <c r="G13" s="35"/>
      <c r="H13" s="35"/>
      <c r="I13" s="35"/>
      <c r="J13" s="35"/>
      <c r="K13" s="35"/>
      <c r="L13" s="35"/>
      <c r="M13" s="35"/>
      <c r="N13" s="35"/>
      <c r="O13" s="35"/>
      <c r="P13" s="35"/>
      <c r="Q13" s="35"/>
      <c r="R13" s="36"/>
    </row>
    <row r="14" spans="1:66" s="1" customFormat="1" ht="14.45" customHeight="1">
      <c r="B14" s="34"/>
      <c r="C14" s="35"/>
      <c r="D14" s="29" t="s">
        <v>33</v>
      </c>
      <c r="E14" s="35"/>
      <c r="F14" s="35"/>
      <c r="G14" s="35"/>
      <c r="H14" s="35"/>
      <c r="I14" s="35"/>
      <c r="J14" s="35"/>
      <c r="K14" s="35"/>
      <c r="L14" s="35"/>
      <c r="M14" s="29" t="s">
        <v>28</v>
      </c>
      <c r="N14" s="35"/>
      <c r="O14" s="234" t="str">
        <f>IF('Rekapitulácia stavby'!AN13="","",'Rekapitulácia stavby'!AN13)</f>
        <v>Vyplň údaj</v>
      </c>
      <c r="P14" s="218"/>
      <c r="Q14" s="35"/>
      <c r="R14" s="36"/>
    </row>
    <row r="15" spans="1:66" s="1" customFormat="1" ht="18" customHeight="1">
      <c r="B15" s="34"/>
      <c r="C15" s="35"/>
      <c r="D15" s="35"/>
      <c r="E15" s="234" t="str">
        <f>IF('Rekapitulácia stavby'!E14="","",'Rekapitulácia stavby'!E14)</f>
        <v>Vyplň údaj</v>
      </c>
      <c r="F15" s="235"/>
      <c r="G15" s="235"/>
      <c r="H15" s="235"/>
      <c r="I15" s="235"/>
      <c r="J15" s="235"/>
      <c r="K15" s="235"/>
      <c r="L15" s="235"/>
      <c r="M15" s="29" t="s">
        <v>31</v>
      </c>
      <c r="N15" s="35"/>
      <c r="O15" s="234" t="str">
        <f>IF('Rekapitulácia stavby'!AN14="","",'Rekapitulácia stavby'!AN14)</f>
        <v>Vyplň údaj</v>
      </c>
      <c r="P15" s="218"/>
      <c r="Q15" s="35"/>
      <c r="R15" s="36"/>
    </row>
    <row r="16" spans="1:66" s="1" customFormat="1" ht="6.95" customHeight="1">
      <c r="B16" s="34"/>
      <c r="C16" s="35"/>
      <c r="D16" s="35"/>
      <c r="E16" s="35"/>
      <c r="F16" s="35"/>
      <c r="G16" s="35"/>
      <c r="H16" s="35"/>
      <c r="I16" s="35"/>
      <c r="J16" s="35"/>
      <c r="K16" s="35"/>
      <c r="L16" s="35"/>
      <c r="M16" s="35"/>
      <c r="N16" s="35"/>
      <c r="O16" s="35"/>
      <c r="P16" s="35"/>
      <c r="Q16" s="35"/>
      <c r="R16" s="36"/>
    </row>
    <row r="17" spans="2:18" s="1" customFormat="1" ht="14.45" customHeight="1">
      <c r="B17" s="34"/>
      <c r="C17" s="35"/>
      <c r="D17" s="29" t="s">
        <v>35</v>
      </c>
      <c r="E17" s="35"/>
      <c r="F17" s="35"/>
      <c r="G17" s="35"/>
      <c r="H17" s="35"/>
      <c r="I17" s="35"/>
      <c r="J17" s="35"/>
      <c r="K17" s="35"/>
      <c r="L17" s="35"/>
      <c r="M17" s="29" t="s">
        <v>28</v>
      </c>
      <c r="N17" s="35"/>
      <c r="O17" s="218" t="s">
        <v>36</v>
      </c>
      <c r="P17" s="218"/>
      <c r="Q17" s="35"/>
      <c r="R17" s="36"/>
    </row>
    <row r="18" spans="2:18" s="1" customFormat="1" ht="18" customHeight="1">
      <c r="B18" s="34"/>
      <c r="C18" s="35"/>
      <c r="D18" s="35"/>
      <c r="E18" s="27" t="s">
        <v>37</v>
      </c>
      <c r="F18" s="35"/>
      <c r="G18" s="35"/>
      <c r="H18" s="35"/>
      <c r="I18" s="35"/>
      <c r="J18" s="35"/>
      <c r="K18" s="35"/>
      <c r="L18" s="35"/>
      <c r="M18" s="29" t="s">
        <v>31</v>
      </c>
      <c r="N18" s="35"/>
      <c r="O18" s="218" t="s">
        <v>38</v>
      </c>
      <c r="P18" s="218"/>
      <c r="Q18" s="35"/>
      <c r="R18" s="36"/>
    </row>
    <row r="19" spans="2:18" s="1" customFormat="1" ht="6.95" customHeight="1">
      <c r="B19" s="34"/>
      <c r="C19" s="35"/>
      <c r="D19" s="35"/>
      <c r="E19" s="35"/>
      <c r="F19" s="35"/>
      <c r="G19" s="35"/>
      <c r="H19" s="35"/>
      <c r="I19" s="35"/>
      <c r="J19" s="35"/>
      <c r="K19" s="35"/>
      <c r="L19" s="35"/>
      <c r="M19" s="35"/>
      <c r="N19" s="35"/>
      <c r="O19" s="35"/>
      <c r="P19" s="35"/>
      <c r="Q19" s="35"/>
      <c r="R19" s="36"/>
    </row>
    <row r="20" spans="2:18" s="1" customFormat="1" ht="14.45" customHeight="1">
      <c r="B20" s="34"/>
      <c r="C20" s="35"/>
      <c r="D20" s="29" t="s">
        <v>40</v>
      </c>
      <c r="E20" s="35"/>
      <c r="F20" s="35"/>
      <c r="G20" s="35"/>
      <c r="H20" s="35"/>
      <c r="I20" s="35"/>
      <c r="J20" s="35"/>
      <c r="K20" s="35"/>
      <c r="L20" s="35"/>
      <c r="M20" s="29" t="s">
        <v>28</v>
      </c>
      <c r="N20" s="35"/>
      <c r="O20" s="218" t="str">
        <f>IF('Rekapitulácia stavby'!AN19="","",'Rekapitulácia stavby'!AN19)</f>
        <v/>
      </c>
      <c r="P20" s="218"/>
      <c r="Q20" s="35"/>
      <c r="R20" s="36"/>
    </row>
    <row r="21" spans="2:18" s="1" customFormat="1" ht="18" customHeight="1">
      <c r="B21" s="34"/>
      <c r="C21" s="35"/>
      <c r="D21" s="35"/>
      <c r="E21" s="27" t="str">
        <f>IF('Rekapitulácia stavby'!E20="","",'Rekapitulácia stavby'!E20)</f>
        <v xml:space="preserve"> </v>
      </c>
      <c r="F21" s="35"/>
      <c r="G21" s="35"/>
      <c r="H21" s="35"/>
      <c r="I21" s="35"/>
      <c r="J21" s="35"/>
      <c r="K21" s="35"/>
      <c r="L21" s="35"/>
      <c r="M21" s="29" t="s">
        <v>31</v>
      </c>
      <c r="N21" s="35"/>
      <c r="O21" s="218" t="str">
        <f>IF('Rekapitulácia stavby'!AN20="","",'Rekapitulácia stavby'!AN20)</f>
        <v/>
      </c>
      <c r="P21" s="218"/>
      <c r="Q21" s="35"/>
      <c r="R21" s="36"/>
    </row>
    <row r="22" spans="2:18" s="1" customFormat="1" ht="6.95" customHeight="1">
      <c r="B22" s="34"/>
      <c r="C22" s="35"/>
      <c r="D22" s="35"/>
      <c r="E22" s="35"/>
      <c r="F22" s="35"/>
      <c r="G22" s="35"/>
      <c r="H22" s="35"/>
      <c r="I22" s="35"/>
      <c r="J22" s="35"/>
      <c r="K22" s="35"/>
      <c r="L22" s="35"/>
      <c r="M22" s="35"/>
      <c r="N22" s="35"/>
      <c r="O22" s="35"/>
      <c r="P22" s="35"/>
      <c r="Q22" s="35"/>
      <c r="R22" s="36"/>
    </row>
    <row r="23" spans="2:18" s="1" customFormat="1" ht="14.45" customHeight="1">
      <c r="B23" s="34"/>
      <c r="C23" s="35"/>
      <c r="D23" s="29" t="s">
        <v>42</v>
      </c>
      <c r="E23" s="35"/>
      <c r="F23" s="35"/>
      <c r="G23" s="35"/>
      <c r="H23" s="35"/>
      <c r="I23" s="35"/>
      <c r="J23" s="35"/>
      <c r="K23" s="35"/>
      <c r="L23" s="35"/>
      <c r="M23" s="35"/>
      <c r="N23" s="35"/>
      <c r="O23" s="35"/>
      <c r="P23" s="35"/>
      <c r="Q23" s="35"/>
      <c r="R23" s="36"/>
    </row>
    <row r="24" spans="2:18" s="1" customFormat="1" ht="16.5" customHeight="1">
      <c r="B24" s="34"/>
      <c r="C24" s="35"/>
      <c r="D24" s="35"/>
      <c r="E24" s="225" t="s">
        <v>21</v>
      </c>
      <c r="F24" s="225"/>
      <c r="G24" s="225"/>
      <c r="H24" s="225"/>
      <c r="I24" s="225"/>
      <c r="J24" s="225"/>
      <c r="K24" s="225"/>
      <c r="L24" s="225"/>
      <c r="M24" s="35"/>
      <c r="N24" s="35"/>
      <c r="O24" s="35"/>
      <c r="P24" s="35"/>
      <c r="Q24" s="35"/>
      <c r="R24" s="36"/>
    </row>
    <row r="25" spans="2:18" s="1" customFormat="1" ht="6.95" customHeight="1">
      <c r="B25" s="34"/>
      <c r="C25" s="35"/>
      <c r="D25" s="35"/>
      <c r="E25" s="35"/>
      <c r="F25" s="35"/>
      <c r="G25" s="35"/>
      <c r="H25" s="35"/>
      <c r="I25" s="35"/>
      <c r="J25" s="35"/>
      <c r="K25" s="35"/>
      <c r="L25" s="35"/>
      <c r="M25" s="35"/>
      <c r="N25" s="35"/>
      <c r="O25" s="35"/>
      <c r="P25" s="35"/>
      <c r="Q25" s="35"/>
      <c r="R25" s="36"/>
    </row>
    <row r="26" spans="2:18" s="1" customFormat="1" ht="6.95" customHeight="1">
      <c r="B26" s="34"/>
      <c r="C26" s="35"/>
      <c r="D26" s="50"/>
      <c r="E26" s="50"/>
      <c r="F26" s="50"/>
      <c r="G26" s="50"/>
      <c r="H26" s="50"/>
      <c r="I26" s="50"/>
      <c r="J26" s="50"/>
      <c r="K26" s="50"/>
      <c r="L26" s="50"/>
      <c r="M26" s="50"/>
      <c r="N26" s="50"/>
      <c r="O26" s="50"/>
      <c r="P26" s="50"/>
      <c r="Q26" s="35"/>
      <c r="R26" s="36"/>
    </row>
    <row r="27" spans="2:18" s="1" customFormat="1" ht="14.45" customHeight="1">
      <c r="B27" s="34"/>
      <c r="C27" s="35"/>
      <c r="D27" s="119" t="s">
        <v>130</v>
      </c>
      <c r="E27" s="35"/>
      <c r="F27" s="35"/>
      <c r="G27" s="35"/>
      <c r="H27" s="35"/>
      <c r="I27" s="35"/>
      <c r="J27" s="35"/>
      <c r="K27" s="35"/>
      <c r="L27" s="35"/>
      <c r="M27" s="226">
        <f>N88</f>
        <v>0</v>
      </c>
      <c r="N27" s="226"/>
      <c r="O27" s="226"/>
      <c r="P27" s="226"/>
      <c r="Q27" s="35"/>
      <c r="R27" s="36"/>
    </row>
    <row r="28" spans="2:18" s="1" customFormat="1" ht="14.45" customHeight="1">
      <c r="B28" s="34"/>
      <c r="C28" s="35"/>
      <c r="D28" s="33" t="s">
        <v>116</v>
      </c>
      <c r="E28" s="35"/>
      <c r="F28" s="35"/>
      <c r="G28" s="35"/>
      <c r="H28" s="35"/>
      <c r="I28" s="35"/>
      <c r="J28" s="35"/>
      <c r="K28" s="35"/>
      <c r="L28" s="35"/>
      <c r="M28" s="226">
        <f>N97</f>
        <v>0</v>
      </c>
      <c r="N28" s="226"/>
      <c r="O28" s="226"/>
      <c r="P28" s="226"/>
      <c r="Q28" s="35"/>
      <c r="R28" s="36"/>
    </row>
    <row r="29" spans="2:18" s="1" customFormat="1" ht="6.95" customHeight="1">
      <c r="B29" s="34"/>
      <c r="C29" s="35"/>
      <c r="D29" s="35"/>
      <c r="E29" s="35"/>
      <c r="F29" s="35"/>
      <c r="G29" s="35"/>
      <c r="H29" s="35"/>
      <c r="I29" s="35"/>
      <c r="J29" s="35"/>
      <c r="K29" s="35"/>
      <c r="L29" s="35"/>
      <c r="M29" s="35"/>
      <c r="N29" s="35"/>
      <c r="O29" s="35"/>
      <c r="P29" s="35"/>
      <c r="Q29" s="35"/>
      <c r="R29" s="36"/>
    </row>
    <row r="30" spans="2:18" s="1" customFormat="1" ht="25.35" customHeight="1">
      <c r="B30" s="34"/>
      <c r="C30" s="35"/>
      <c r="D30" s="120" t="s">
        <v>45</v>
      </c>
      <c r="E30" s="35"/>
      <c r="F30" s="35"/>
      <c r="G30" s="35"/>
      <c r="H30" s="35"/>
      <c r="I30" s="35"/>
      <c r="J30" s="35"/>
      <c r="K30" s="35"/>
      <c r="L30" s="35"/>
      <c r="M30" s="233">
        <f>ROUND(M27+M28,2)</f>
        <v>0</v>
      </c>
      <c r="N30" s="230"/>
      <c r="O30" s="230"/>
      <c r="P30" s="230"/>
      <c r="Q30" s="35"/>
      <c r="R30" s="36"/>
    </row>
    <row r="31" spans="2:18" s="1" customFormat="1" ht="6.95" customHeight="1">
      <c r="B31" s="34"/>
      <c r="C31" s="35"/>
      <c r="D31" s="50"/>
      <c r="E31" s="50"/>
      <c r="F31" s="50"/>
      <c r="G31" s="50"/>
      <c r="H31" s="50"/>
      <c r="I31" s="50"/>
      <c r="J31" s="50"/>
      <c r="K31" s="50"/>
      <c r="L31" s="50"/>
      <c r="M31" s="50"/>
      <c r="N31" s="50"/>
      <c r="O31" s="50"/>
      <c r="P31" s="50"/>
      <c r="Q31" s="35"/>
      <c r="R31" s="36"/>
    </row>
    <row r="32" spans="2:18" s="1" customFormat="1" ht="14.45" customHeight="1">
      <c r="B32" s="34"/>
      <c r="C32" s="35"/>
      <c r="D32" s="41" t="s">
        <v>46</v>
      </c>
      <c r="E32" s="41" t="s">
        <v>47</v>
      </c>
      <c r="F32" s="42">
        <v>0.2</v>
      </c>
      <c r="G32" s="121" t="s">
        <v>48</v>
      </c>
      <c r="H32" s="229">
        <f>ROUND((((SUM(BE97:BE104)+SUM(BE122:BE141))+SUM(BE143:BE147))),2)</f>
        <v>0</v>
      </c>
      <c r="I32" s="230"/>
      <c r="J32" s="230"/>
      <c r="K32" s="35"/>
      <c r="L32" s="35"/>
      <c r="M32" s="229">
        <f>ROUND(((ROUND((SUM(BE97:BE104)+SUM(BE122:BE141)), 2)*F32)+SUM(BE143:BE147)*F32),2)</f>
        <v>0</v>
      </c>
      <c r="N32" s="230"/>
      <c r="O32" s="230"/>
      <c r="P32" s="230"/>
      <c r="Q32" s="35"/>
      <c r="R32" s="36"/>
    </row>
    <row r="33" spans="2:18" s="1" customFormat="1" ht="14.45" customHeight="1">
      <c r="B33" s="34"/>
      <c r="C33" s="35"/>
      <c r="D33" s="35"/>
      <c r="E33" s="41" t="s">
        <v>49</v>
      </c>
      <c r="F33" s="42">
        <v>0.2</v>
      </c>
      <c r="G33" s="121" t="s">
        <v>48</v>
      </c>
      <c r="H33" s="229">
        <f>ROUND((((SUM(BF97:BF104)+SUM(BF122:BF141))+SUM(BF143:BF147))),2)</f>
        <v>0</v>
      </c>
      <c r="I33" s="230"/>
      <c r="J33" s="230"/>
      <c r="K33" s="35"/>
      <c r="L33" s="35"/>
      <c r="M33" s="229">
        <f>ROUND(((ROUND((SUM(BF97:BF104)+SUM(BF122:BF141)), 2)*F33)+SUM(BF143:BF147)*F33),2)</f>
        <v>0</v>
      </c>
      <c r="N33" s="230"/>
      <c r="O33" s="230"/>
      <c r="P33" s="230"/>
      <c r="Q33" s="35"/>
      <c r="R33" s="36"/>
    </row>
    <row r="34" spans="2:18" s="1" customFormat="1" ht="14.45" hidden="1" customHeight="1">
      <c r="B34" s="34"/>
      <c r="C34" s="35"/>
      <c r="D34" s="35"/>
      <c r="E34" s="41" t="s">
        <v>50</v>
      </c>
      <c r="F34" s="42">
        <v>0.2</v>
      </c>
      <c r="G34" s="121" t="s">
        <v>48</v>
      </c>
      <c r="H34" s="229">
        <f>ROUND((((SUM(BG97:BG104)+SUM(BG122:BG141))+SUM(BG143:BG147))),2)</f>
        <v>0</v>
      </c>
      <c r="I34" s="230"/>
      <c r="J34" s="230"/>
      <c r="K34" s="35"/>
      <c r="L34" s="35"/>
      <c r="M34" s="229">
        <v>0</v>
      </c>
      <c r="N34" s="230"/>
      <c r="O34" s="230"/>
      <c r="P34" s="230"/>
      <c r="Q34" s="35"/>
      <c r="R34" s="36"/>
    </row>
    <row r="35" spans="2:18" s="1" customFormat="1" ht="14.45" hidden="1" customHeight="1">
      <c r="B35" s="34"/>
      <c r="C35" s="35"/>
      <c r="D35" s="35"/>
      <c r="E35" s="41" t="s">
        <v>51</v>
      </c>
      <c r="F35" s="42">
        <v>0.2</v>
      </c>
      <c r="G35" s="121" t="s">
        <v>48</v>
      </c>
      <c r="H35" s="229">
        <f>ROUND((((SUM(BH97:BH104)+SUM(BH122:BH141))+SUM(BH143:BH147))),2)</f>
        <v>0</v>
      </c>
      <c r="I35" s="230"/>
      <c r="J35" s="230"/>
      <c r="K35" s="35"/>
      <c r="L35" s="35"/>
      <c r="M35" s="229">
        <v>0</v>
      </c>
      <c r="N35" s="230"/>
      <c r="O35" s="230"/>
      <c r="P35" s="230"/>
      <c r="Q35" s="35"/>
      <c r="R35" s="36"/>
    </row>
    <row r="36" spans="2:18" s="1" customFormat="1" ht="14.45" hidden="1" customHeight="1">
      <c r="B36" s="34"/>
      <c r="C36" s="35"/>
      <c r="D36" s="35"/>
      <c r="E36" s="41" t="s">
        <v>52</v>
      </c>
      <c r="F36" s="42">
        <v>0</v>
      </c>
      <c r="G36" s="121" t="s">
        <v>48</v>
      </c>
      <c r="H36" s="229">
        <f>ROUND((((SUM(BI97:BI104)+SUM(BI122:BI141))+SUM(BI143:BI147))),2)</f>
        <v>0</v>
      </c>
      <c r="I36" s="230"/>
      <c r="J36" s="230"/>
      <c r="K36" s="35"/>
      <c r="L36" s="35"/>
      <c r="M36" s="229">
        <v>0</v>
      </c>
      <c r="N36" s="230"/>
      <c r="O36" s="230"/>
      <c r="P36" s="230"/>
      <c r="Q36" s="35"/>
      <c r="R36" s="36"/>
    </row>
    <row r="37" spans="2:18" s="1" customFormat="1" ht="6.95" customHeight="1">
      <c r="B37" s="34"/>
      <c r="C37" s="35"/>
      <c r="D37" s="35"/>
      <c r="E37" s="35"/>
      <c r="F37" s="35"/>
      <c r="G37" s="35"/>
      <c r="H37" s="35"/>
      <c r="I37" s="35"/>
      <c r="J37" s="35"/>
      <c r="K37" s="35"/>
      <c r="L37" s="35"/>
      <c r="M37" s="35"/>
      <c r="N37" s="35"/>
      <c r="O37" s="35"/>
      <c r="P37" s="35"/>
      <c r="Q37" s="35"/>
      <c r="R37" s="36"/>
    </row>
    <row r="38" spans="2:18" s="1" customFormat="1" ht="25.35" customHeight="1">
      <c r="B38" s="34"/>
      <c r="C38" s="117"/>
      <c r="D38" s="122" t="s">
        <v>53</v>
      </c>
      <c r="E38" s="78"/>
      <c r="F38" s="78"/>
      <c r="G38" s="123" t="s">
        <v>54</v>
      </c>
      <c r="H38" s="124" t="s">
        <v>55</v>
      </c>
      <c r="I38" s="78"/>
      <c r="J38" s="78"/>
      <c r="K38" s="78"/>
      <c r="L38" s="231">
        <f>SUM(M30:M36)</f>
        <v>0</v>
      </c>
      <c r="M38" s="231"/>
      <c r="N38" s="231"/>
      <c r="O38" s="231"/>
      <c r="P38" s="232"/>
      <c r="Q38" s="117"/>
      <c r="R38" s="36"/>
    </row>
    <row r="39" spans="2:18" s="1" customFormat="1" ht="14.45" customHeight="1">
      <c r="B39" s="34"/>
      <c r="C39" s="35"/>
      <c r="D39" s="35"/>
      <c r="E39" s="35"/>
      <c r="F39" s="35"/>
      <c r="G39" s="35"/>
      <c r="H39" s="35"/>
      <c r="I39" s="35"/>
      <c r="J39" s="35"/>
      <c r="K39" s="35"/>
      <c r="L39" s="35"/>
      <c r="M39" s="35"/>
      <c r="N39" s="35"/>
      <c r="O39" s="35"/>
      <c r="P39" s="35"/>
      <c r="Q39" s="35"/>
      <c r="R39" s="36"/>
    </row>
    <row r="40" spans="2:18" s="1" customFormat="1" ht="14.45" customHeight="1">
      <c r="B40" s="34"/>
      <c r="C40" s="35"/>
      <c r="D40" s="35"/>
      <c r="E40" s="35"/>
      <c r="F40" s="35"/>
      <c r="G40" s="35"/>
      <c r="H40" s="35"/>
      <c r="I40" s="35"/>
      <c r="J40" s="35"/>
      <c r="K40" s="35"/>
      <c r="L40" s="35"/>
      <c r="M40" s="35"/>
      <c r="N40" s="35"/>
      <c r="O40" s="35"/>
      <c r="P40" s="35"/>
      <c r="Q40" s="35"/>
      <c r="R40" s="36"/>
    </row>
    <row r="41" spans="2:18">
      <c r="B41" s="22"/>
      <c r="C41" s="25"/>
      <c r="D41" s="25"/>
      <c r="E41" s="25"/>
      <c r="F41" s="25"/>
      <c r="G41" s="25"/>
      <c r="H41" s="25"/>
      <c r="I41" s="25"/>
      <c r="J41" s="25"/>
      <c r="K41" s="25"/>
      <c r="L41" s="25"/>
      <c r="M41" s="25"/>
      <c r="N41" s="25"/>
      <c r="O41" s="25"/>
      <c r="P41" s="25"/>
      <c r="Q41" s="25"/>
      <c r="R41" s="23"/>
    </row>
    <row r="42" spans="2:18">
      <c r="B42" s="22"/>
      <c r="C42" s="25"/>
      <c r="D42" s="25"/>
      <c r="E42" s="25"/>
      <c r="F42" s="25"/>
      <c r="G42" s="25"/>
      <c r="H42" s="25"/>
      <c r="I42" s="25"/>
      <c r="J42" s="25"/>
      <c r="K42" s="25"/>
      <c r="L42" s="25"/>
      <c r="M42" s="25"/>
      <c r="N42" s="25"/>
      <c r="O42" s="25"/>
      <c r="P42" s="25"/>
      <c r="Q42" s="25"/>
      <c r="R42" s="23"/>
    </row>
    <row r="43" spans="2:18">
      <c r="B43" s="22"/>
      <c r="C43" s="25"/>
      <c r="D43" s="25"/>
      <c r="E43" s="25"/>
      <c r="F43" s="25"/>
      <c r="G43" s="25"/>
      <c r="H43" s="25"/>
      <c r="I43" s="25"/>
      <c r="J43" s="25"/>
      <c r="K43" s="25"/>
      <c r="L43" s="25"/>
      <c r="M43" s="25"/>
      <c r="N43" s="25"/>
      <c r="O43" s="25"/>
      <c r="P43" s="25"/>
      <c r="Q43" s="25"/>
      <c r="R43" s="23"/>
    </row>
    <row r="44" spans="2:18">
      <c r="B44" s="22"/>
      <c r="C44" s="25"/>
      <c r="D44" s="25"/>
      <c r="E44" s="25"/>
      <c r="F44" s="25"/>
      <c r="G44" s="25"/>
      <c r="H44" s="25"/>
      <c r="I44" s="25"/>
      <c r="J44" s="25"/>
      <c r="K44" s="25"/>
      <c r="L44" s="25"/>
      <c r="M44" s="25"/>
      <c r="N44" s="25"/>
      <c r="O44" s="25"/>
      <c r="P44" s="25"/>
      <c r="Q44" s="25"/>
      <c r="R44" s="23"/>
    </row>
    <row r="45" spans="2:18">
      <c r="B45" s="22"/>
      <c r="C45" s="25"/>
      <c r="D45" s="25"/>
      <c r="E45" s="25"/>
      <c r="F45" s="25"/>
      <c r="G45" s="25"/>
      <c r="H45" s="25"/>
      <c r="I45" s="25"/>
      <c r="J45" s="25"/>
      <c r="K45" s="25"/>
      <c r="L45" s="25"/>
      <c r="M45" s="25"/>
      <c r="N45" s="25"/>
      <c r="O45" s="25"/>
      <c r="P45" s="25"/>
      <c r="Q45" s="25"/>
      <c r="R45" s="23"/>
    </row>
    <row r="46" spans="2:18">
      <c r="B46" s="22"/>
      <c r="C46" s="25"/>
      <c r="D46" s="25"/>
      <c r="E46" s="25"/>
      <c r="F46" s="25"/>
      <c r="G46" s="25"/>
      <c r="H46" s="25"/>
      <c r="I46" s="25"/>
      <c r="J46" s="25"/>
      <c r="K46" s="25"/>
      <c r="L46" s="25"/>
      <c r="M46" s="25"/>
      <c r="N46" s="25"/>
      <c r="O46" s="25"/>
      <c r="P46" s="25"/>
      <c r="Q46" s="25"/>
      <c r="R46" s="23"/>
    </row>
    <row r="47" spans="2:18">
      <c r="B47" s="22"/>
      <c r="C47" s="25"/>
      <c r="D47" s="25"/>
      <c r="E47" s="25"/>
      <c r="F47" s="25"/>
      <c r="G47" s="25"/>
      <c r="H47" s="25"/>
      <c r="I47" s="25"/>
      <c r="J47" s="25"/>
      <c r="K47" s="25"/>
      <c r="L47" s="25"/>
      <c r="M47" s="25"/>
      <c r="N47" s="25"/>
      <c r="O47" s="25"/>
      <c r="P47" s="25"/>
      <c r="Q47" s="25"/>
      <c r="R47" s="23"/>
    </row>
    <row r="48" spans="2:18">
      <c r="B48" s="22"/>
      <c r="C48" s="25"/>
      <c r="D48" s="25"/>
      <c r="E48" s="25"/>
      <c r="F48" s="25"/>
      <c r="G48" s="25"/>
      <c r="H48" s="25"/>
      <c r="I48" s="25"/>
      <c r="J48" s="25"/>
      <c r="K48" s="25"/>
      <c r="L48" s="25"/>
      <c r="M48" s="25"/>
      <c r="N48" s="25"/>
      <c r="O48" s="25"/>
      <c r="P48" s="25"/>
      <c r="Q48" s="25"/>
      <c r="R48" s="23"/>
    </row>
    <row r="49" spans="2:18">
      <c r="B49" s="22"/>
      <c r="C49" s="25"/>
      <c r="D49" s="25"/>
      <c r="E49" s="25"/>
      <c r="F49" s="25"/>
      <c r="G49" s="25"/>
      <c r="H49" s="25"/>
      <c r="I49" s="25"/>
      <c r="J49" s="25"/>
      <c r="K49" s="25"/>
      <c r="L49" s="25"/>
      <c r="M49" s="25"/>
      <c r="N49" s="25"/>
      <c r="O49" s="25"/>
      <c r="P49" s="25"/>
      <c r="Q49" s="25"/>
      <c r="R49" s="23"/>
    </row>
    <row r="50" spans="2:18" s="1" customFormat="1" ht="15">
      <c r="B50" s="34"/>
      <c r="C50" s="35"/>
      <c r="D50" s="49" t="s">
        <v>56</v>
      </c>
      <c r="E50" s="50"/>
      <c r="F50" s="50"/>
      <c r="G50" s="50"/>
      <c r="H50" s="51"/>
      <c r="I50" s="35"/>
      <c r="J50" s="49" t="s">
        <v>57</v>
      </c>
      <c r="K50" s="50"/>
      <c r="L50" s="50"/>
      <c r="M50" s="50"/>
      <c r="N50" s="50"/>
      <c r="O50" s="50"/>
      <c r="P50" s="51"/>
      <c r="Q50" s="35"/>
      <c r="R50" s="36"/>
    </row>
    <row r="51" spans="2:18">
      <c r="B51" s="22"/>
      <c r="C51" s="25"/>
      <c r="D51" s="52"/>
      <c r="E51" s="25"/>
      <c r="F51" s="25"/>
      <c r="G51" s="25"/>
      <c r="H51" s="53"/>
      <c r="I51" s="25"/>
      <c r="J51" s="52"/>
      <c r="K51" s="25"/>
      <c r="L51" s="25"/>
      <c r="M51" s="25"/>
      <c r="N51" s="25"/>
      <c r="O51" s="25"/>
      <c r="P51" s="53"/>
      <c r="Q51" s="25"/>
      <c r="R51" s="23"/>
    </row>
    <row r="52" spans="2:18">
      <c r="B52" s="22"/>
      <c r="C52" s="25"/>
      <c r="D52" s="52"/>
      <c r="E52" s="25"/>
      <c r="F52" s="25"/>
      <c r="G52" s="25"/>
      <c r="H52" s="53"/>
      <c r="I52" s="25"/>
      <c r="J52" s="52"/>
      <c r="K52" s="25"/>
      <c r="L52" s="25"/>
      <c r="M52" s="25"/>
      <c r="N52" s="25"/>
      <c r="O52" s="25"/>
      <c r="P52" s="53"/>
      <c r="Q52" s="25"/>
      <c r="R52" s="23"/>
    </row>
    <row r="53" spans="2:18">
      <c r="B53" s="22"/>
      <c r="C53" s="25"/>
      <c r="D53" s="52"/>
      <c r="E53" s="25"/>
      <c r="F53" s="25"/>
      <c r="G53" s="25"/>
      <c r="H53" s="53"/>
      <c r="I53" s="25"/>
      <c r="J53" s="52"/>
      <c r="K53" s="25"/>
      <c r="L53" s="25"/>
      <c r="M53" s="25"/>
      <c r="N53" s="25"/>
      <c r="O53" s="25"/>
      <c r="P53" s="53"/>
      <c r="Q53" s="25"/>
      <c r="R53" s="23"/>
    </row>
    <row r="54" spans="2:18">
      <c r="B54" s="22"/>
      <c r="C54" s="25"/>
      <c r="D54" s="52"/>
      <c r="E54" s="25"/>
      <c r="F54" s="25"/>
      <c r="G54" s="25"/>
      <c r="H54" s="53"/>
      <c r="I54" s="25"/>
      <c r="J54" s="52"/>
      <c r="K54" s="25"/>
      <c r="L54" s="25"/>
      <c r="M54" s="25"/>
      <c r="N54" s="25"/>
      <c r="O54" s="25"/>
      <c r="P54" s="53"/>
      <c r="Q54" s="25"/>
      <c r="R54" s="23"/>
    </row>
    <row r="55" spans="2:18">
      <c r="B55" s="22"/>
      <c r="C55" s="25"/>
      <c r="D55" s="52"/>
      <c r="E55" s="25"/>
      <c r="F55" s="25"/>
      <c r="G55" s="25"/>
      <c r="H55" s="53"/>
      <c r="I55" s="25"/>
      <c r="J55" s="52"/>
      <c r="K55" s="25"/>
      <c r="L55" s="25"/>
      <c r="M55" s="25"/>
      <c r="N55" s="25"/>
      <c r="O55" s="25"/>
      <c r="P55" s="53"/>
      <c r="Q55" s="25"/>
      <c r="R55" s="23"/>
    </row>
    <row r="56" spans="2:18">
      <c r="B56" s="22"/>
      <c r="C56" s="25"/>
      <c r="D56" s="52"/>
      <c r="E56" s="25"/>
      <c r="F56" s="25"/>
      <c r="G56" s="25"/>
      <c r="H56" s="53"/>
      <c r="I56" s="25"/>
      <c r="J56" s="52"/>
      <c r="K56" s="25"/>
      <c r="L56" s="25"/>
      <c r="M56" s="25"/>
      <c r="N56" s="25"/>
      <c r="O56" s="25"/>
      <c r="P56" s="53"/>
      <c r="Q56" s="25"/>
      <c r="R56" s="23"/>
    </row>
    <row r="57" spans="2:18">
      <c r="B57" s="22"/>
      <c r="C57" s="25"/>
      <c r="D57" s="52"/>
      <c r="E57" s="25"/>
      <c r="F57" s="25"/>
      <c r="G57" s="25"/>
      <c r="H57" s="53"/>
      <c r="I57" s="25"/>
      <c r="J57" s="52"/>
      <c r="K57" s="25"/>
      <c r="L57" s="25"/>
      <c r="M57" s="25"/>
      <c r="N57" s="25"/>
      <c r="O57" s="25"/>
      <c r="P57" s="53"/>
      <c r="Q57" s="25"/>
      <c r="R57" s="23"/>
    </row>
    <row r="58" spans="2:18">
      <c r="B58" s="22"/>
      <c r="C58" s="25"/>
      <c r="D58" s="52"/>
      <c r="E58" s="25"/>
      <c r="F58" s="25"/>
      <c r="G58" s="25"/>
      <c r="H58" s="53"/>
      <c r="I58" s="25"/>
      <c r="J58" s="52"/>
      <c r="K58" s="25"/>
      <c r="L58" s="25"/>
      <c r="M58" s="25"/>
      <c r="N58" s="25"/>
      <c r="O58" s="25"/>
      <c r="P58" s="53"/>
      <c r="Q58" s="25"/>
      <c r="R58" s="23"/>
    </row>
    <row r="59" spans="2:18" s="1" customFormat="1" ht="15">
      <c r="B59" s="34"/>
      <c r="C59" s="35"/>
      <c r="D59" s="54" t="s">
        <v>58</v>
      </c>
      <c r="E59" s="55"/>
      <c r="F59" s="55"/>
      <c r="G59" s="56" t="s">
        <v>59</v>
      </c>
      <c r="H59" s="57"/>
      <c r="I59" s="35"/>
      <c r="J59" s="54" t="s">
        <v>58</v>
      </c>
      <c r="K59" s="55"/>
      <c r="L59" s="55"/>
      <c r="M59" s="55"/>
      <c r="N59" s="56" t="s">
        <v>59</v>
      </c>
      <c r="O59" s="55"/>
      <c r="P59" s="57"/>
      <c r="Q59" s="35"/>
      <c r="R59" s="36"/>
    </row>
    <row r="60" spans="2:18">
      <c r="B60" s="22"/>
      <c r="C60" s="25"/>
      <c r="D60" s="25"/>
      <c r="E60" s="25"/>
      <c r="F60" s="25"/>
      <c r="G60" s="25"/>
      <c r="H60" s="25"/>
      <c r="I60" s="25"/>
      <c r="J60" s="25"/>
      <c r="K60" s="25"/>
      <c r="L60" s="25"/>
      <c r="M60" s="25"/>
      <c r="N60" s="25"/>
      <c r="O60" s="25"/>
      <c r="P60" s="25"/>
      <c r="Q60" s="25"/>
      <c r="R60" s="23"/>
    </row>
    <row r="61" spans="2:18" s="1" customFormat="1" ht="15">
      <c r="B61" s="34"/>
      <c r="C61" s="35"/>
      <c r="D61" s="49" t="s">
        <v>60</v>
      </c>
      <c r="E61" s="50"/>
      <c r="F61" s="50"/>
      <c r="G61" s="50"/>
      <c r="H61" s="51"/>
      <c r="I61" s="35"/>
      <c r="J61" s="49" t="s">
        <v>61</v>
      </c>
      <c r="K61" s="50"/>
      <c r="L61" s="50"/>
      <c r="M61" s="50"/>
      <c r="N61" s="50"/>
      <c r="O61" s="50"/>
      <c r="P61" s="51"/>
      <c r="Q61" s="35"/>
      <c r="R61" s="36"/>
    </row>
    <row r="62" spans="2:18">
      <c r="B62" s="22"/>
      <c r="C62" s="25"/>
      <c r="D62" s="52"/>
      <c r="E62" s="25"/>
      <c r="F62" s="25"/>
      <c r="G62" s="25"/>
      <c r="H62" s="53"/>
      <c r="I62" s="25"/>
      <c r="J62" s="52"/>
      <c r="K62" s="25"/>
      <c r="L62" s="25"/>
      <c r="M62" s="25"/>
      <c r="N62" s="25"/>
      <c r="O62" s="25"/>
      <c r="P62" s="53"/>
      <c r="Q62" s="25"/>
      <c r="R62" s="23"/>
    </row>
    <row r="63" spans="2:18">
      <c r="B63" s="22"/>
      <c r="C63" s="25"/>
      <c r="D63" s="52"/>
      <c r="E63" s="25"/>
      <c r="F63" s="25"/>
      <c r="G63" s="25"/>
      <c r="H63" s="53"/>
      <c r="I63" s="25"/>
      <c r="J63" s="52"/>
      <c r="K63" s="25"/>
      <c r="L63" s="25"/>
      <c r="M63" s="25"/>
      <c r="N63" s="25"/>
      <c r="O63" s="25"/>
      <c r="P63" s="53"/>
      <c r="Q63" s="25"/>
      <c r="R63" s="23"/>
    </row>
    <row r="64" spans="2:18">
      <c r="B64" s="22"/>
      <c r="C64" s="25"/>
      <c r="D64" s="52"/>
      <c r="E64" s="25"/>
      <c r="F64" s="25"/>
      <c r="G64" s="25"/>
      <c r="H64" s="53"/>
      <c r="I64" s="25"/>
      <c r="J64" s="52"/>
      <c r="K64" s="25"/>
      <c r="L64" s="25"/>
      <c r="M64" s="25"/>
      <c r="N64" s="25"/>
      <c r="O64" s="25"/>
      <c r="P64" s="53"/>
      <c r="Q64" s="25"/>
      <c r="R64" s="23"/>
    </row>
    <row r="65" spans="2:21">
      <c r="B65" s="22"/>
      <c r="C65" s="25"/>
      <c r="D65" s="52"/>
      <c r="E65" s="25"/>
      <c r="F65" s="25"/>
      <c r="G65" s="25"/>
      <c r="H65" s="53"/>
      <c r="I65" s="25"/>
      <c r="J65" s="52"/>
      <c r="K65" s="25"/>
      <c r="L65" s="25"/>
      <c r="M65" s="25"/>
      <c r="N65" s="25"/>
      <c r="O65" s="25"/>
      <c r="P65" s="53"/>
      <c r="Q65" s="25"/>
      <c r="R65" s="23"/>
    </row>
    <row r="66" spans="2:21">
      <c r="B66" s="22"/>
      <c r="C66" s="25"/>
      <c r="D66" s="52"/>
      <c r="E66" s="25"/>
      <c r="F66" s="25"/>
      <c r="G66" s="25"/>
      <c r="H66" s="53"/>
      <c r="I66" s="25"/>
      <c r="J66" s="52"/>
      <c r="K66" s="25"/>
      <c r="L66" s="25"/>
      <c r="M66" s="25"/>
      <c r="N66" s="25"/>
      <c r="O66" s="25"/>
      <c r="P66" s="53"/>
      <c r="Q66" s="25"/>
      <c r="R66" s="23"/>
    </row>
    <row r="67" spans="2:21">
      <c r="B67" s="22"/>
      <c r="C67" s="25"/>
      <c r="D67" s="52"/>
      <c r="E67" s="25"/>
      <c r="F67" s="25"/>
      <c r="G67" s="25"/>
      <c r="H67" s="53"/>
      <c r="I67" s="25"/>
      <c r="J67" s="52"/>
      <c r="K67" s="25"/>
      <c r="L67" s="25"/>
      <c r="M67" s="25"/>
      <c r="N67" s="25"/>
      <c r="O67" s="25"/>
      <c r="P67" s="53"/>
      <c r="Q67" s="25"/>
      <c r="R67" s="23"/>
    </row>
    <row r="68" spans="2:21">
      <c r="B68" s="22"/>
      <c r="C68" s="25"/>
      <c r="D68" s="52"/>
      <c r="E68" s="25"/>
      <c r="F68" s="25"/>
      <c r="G68" s="25"/>
      <c r="H68" s="53"/>
      <c r="I68" s="25"/>
      <c r="J68" s="52"/>
      <c r="K68" s="25"/>
      <c r="L68" s="25"/>
      <c r="M68" s="25"/>
      <c r="N68" s="25"/>
      <c r="O68" s="25"/>
      <c r="P68" s="53"/>
      <c r="Q68" s="25"/>
      <c r="R68" s="23"/>
    </row>
    <row r="69" spans="2:21">
      <c r="B69" s="22"/>
      <c r="C69" s="25"/>
      <c r="D69" s="52"/>
      <c r="E69" s="25"/>
      <c r="F69" s="25"/>
      <c r="G69" s="25"/>
      <c r="H69" s="53"/>
      <c r="I69" s="25"/>
      <c r="J69" s="52"/>
      <c r="K69" s="25"/>
      <c r="L69" s="25"/>
      <c r="M69" s="25"/>
      <c r="N69" s="25"/>
      <c r="O69" s="25"/>
      <c r="P69" s="53"/>
      <c r="Q69" s="25"/>
      <c r="R69" s="23"/>
    </row>
    <row r="70" spans="2:21" s="1" customFormat="1" ht="15">
      <c r="B70" s="34"/>
      <c r="C70" s="35"/>
      <c r="D70" s="54" t="s">
        <v>58</v>
      </c>
      <c r="E70" s="55"/>
      <c r="F70" s="55"/>
      <c r="G70" s="56" t="s">
        <v>59</v>
      </c>
      <c r="H70" s="57"/>
      <c r="I70" s="35"/>
      <c r="J70" s="54" t="s">
        <v>58</v>
      </c>
      <c r="K70" s="55"/>
      <c r="L70" s="55"/>
      <c r="M70" s="55"/>
      <c r="N70" s="56" t="s">
        <v>59</v>
      </c>
      <c r="O70" s="55"/>
      <c r="P70" s="57"/>
      <c r="Q70" s="35"/>
      <c r="R70" s="36"/>
    </row>
    <row r="71" spans="2:21" s="1" customFormat="1" ht="14.45" customHeight="1">
      <c r="B71" s="58"/>
      <c r="C71" s="59"/>
      <c r="D71" s="59"/>
      <c r="E71" s="59"/>
      <c r="F71" s="59"/>
      <c r="G71" s="59"/>
      <c r="H71" s="59"/>
      <c r="I71" s="59"/>
      <c r="J71" s="59"/>
      <c r="K71" s="59"/>
      <c r="L71" s="59"/>
      <c r="M71" s="59"/>
      <c r="N71" s="59"/>
      <c r="O71" s="59"/>
      <c r="P71" s="59"/>
      <c r="Q71" s="59"/>
      <c r="R71" s="60"/>
    </row>
    <row r="75" spans="2:21" s="1" customFormat="1" ht="6.95" customHeight="1">
      <c r="B75" s="125"/>
      <c r="C75" s="126"/>
      <c r="D75" s="126"/>
      <c r="E75" s="126"/>
      <c r="F75" s="126"/>
      <c r="G75" s="126"/>
      <c r="H75" s="126"/>
      <c r="I75" s="126"/>
      <c r="J75" s="126"/>
      <c r="K75" s="126"/>
      <c r="L75" s="126"/>
      <c r="M75" s="126"/>
      <c r="N75" s="126"/>
      <c r="O75" s="126"/>
      <c r="P75" s="126"/>
      <c r="Q75" s="126"/>
      <c r="R75" s="127"/>
    </row>
    <row r="76" spans="2:21" s="1" customFormat="1" ht="36.950000000000003" customHeight="1">
      <c r="B76" s="34"/>
      <c r="C76" s="203" t="s">
        <v>131</v>
      </c>
      <c r="D76" s="204"/>
      <c r="E76" s="204"/>
      <c r="F76" s="204"/>
      <c r="G76" s="204"/>
      <c r="H76" s="204"/>
      <c r="I76" s="204"/>
      <c r="J76" s="204"/>
      <c r="K76" s="204"/>
      <c r="L76" s="204"/>
      <c r="M76" s="204"/>
      <c r="N76" s="204"/>
      <c r="O76" s="204"/>
      <c r="P76" s="204"/>
      <c r="Q76" s="204"/>
      <c r="R76" s="36"/>
      <c r="T76" s="128"/>
      <c r="U76" s="128"/>
    </row>
    <row r="77" spans="2:21" s="1" customFormat="1" ht="6.95" customHeight="1">
      <c r="B77" s="34"/>
      <c r="C77" s="35"/>
      <c r="D77" s="35"/>
      <c r="E77" s="35"/>
      <c r="F77" s="35"/>
      <c r="G77" s="35"/>
      <c r="H77" s="35"/>
      <c r="I77" s="35"/>
      <c r="J77" s="35"/>
      <c r="K77" s="35"/>
      <c r="L77" s="35"/>
      <c r="M77" s="35"/>
      <c r="N77" s="35"/>
      <c r="O77" s="35"/>
      <c r="P77" s="35"/>
      <c r="Q77" s="35"/>
      <c r="R77" s="36"/>
      <c r="T77" s="128"/>
      <c r="U77" s="128"/>
    </row>
    <row r="78" spans="2:21" s="1" customFormat="1" ht="30" customHeight="1">
      <c r="B78" s="34"/>
      <c r="C78" s="29" t="s">
        <v>18</v>
      </c>
      <c r="D78" s="35"/>
      <c r="E78" s="35"/>
      <c r="F78" s="237" t="str">
        <f>F6</f>
        <v>Revitalizácia predpolia radnice v Kežmarku - vodný prvok</v>
      </c>
      <c r="G78" s="238"/>
      <c r="H78" s="238"/>
      <c r="I78" s="238"/>
      <c r="J78" s="238"/>
      <c r="K78" s="238"/>
      <c r="L78" s="238"/>
      <c r="M78" s="238"/>
      <c r="N78" s="238"/>
      <c r="O78" s="238"/>
      <c r="P78" s="238"/>
      <c r="Q78" s="35"/>
      <c r="R78" s="36"/>
      <c r="T78" s="128"/>
      <c r="U78" s="128"/>
    </row>
    <row r="79" spans="2:21" s="1" customFormat="1" ht="36.950000000000003" customHeight="1">
      <c r="B79" s="34"/>
      <c r="C79" s="68" t="s">
        <v>128</v>
      </c>
      <c r="D79" s="35"/>
      <c r="E79" s="35"/>
      <c r="F79" s="205" t="str">
        <f>F7</f>
        <v>SO 06 - Preložka kovaného prvku - klietky</v>
      </c>
      <c r="G79" s="230"/>
      <c r="H79" s="230"/>
      <c r="I79" s="230"/>
      <c r="J79" s="230"/>
      <c r="K79" s="230"/>
      <c r="L79" s="230"/>
      <c r="M79" s="230"/>
      <c r="N79" s="230"/>
      <c r="O79" s="230"/>
      <c r="P79" s="230"/>
      <c r="Q79" s="35"/>
      <c r="R79" s="36"/>
      <c r="T79" s="128"/>
      <c r="U79" s="128"/>
    </row>
    <row r="80" spans="2:21" s="1" customFormat="1" ht="6.95" customHeight="1">
      <c r="B80" s="34"/>
      <c r="C80" s="35"/>
      <c r="D80" s="35"/>
      <c r="E80" s="35"/>
      <c r="F80" s="35"/>
      <c r="G80" s="35"/>
      <c r="H80" s="35"/>
      <c r="I80" s="35"/>
      <c r="J80" s="35"/>
      <c r="K80" s="35"/>
      <c r="L80" s="35"/>
      <c r="M80" s="35"/>
      <c r="N80" s="35"/>
      <c r="O80" s="35"/>
      <c r="P80" s="35"/>
      <c r="Q80" s="35"/>
      <c r="R80" s="36"/>
      <c r="T80" s="128"/>
      <c r="U80" s="128"/>
    </row>
    <row r="81" spans="2:47" s="1" customFormat="1" ht="18" customHeight="1">
      <c r="B81" s="34"/>
      <c r="C81" s="29" t="s">
        <v>23</v>
      </c>
      <c r="D81" s="35"/>
      <c r="E81" s="35"/>
      <c r="F81" s="27" t="str">
        <f>F9</f>
        <v>Kežmarok, parc.č. KN-C 3221/1, 3221/2</v>
      </c>
      <c r="G81" s="35"/>
      <c r="H81" s="35"/>
      <c r="I81" s="35"/>
      <c r="J81" s="35"/>
      <c r="K81" s="29" t="s">
        <v>25</v>
      </c>
      <c r="L81" s="35"/>
      <c r="M81" s="240" t="str">
        <f>IF(O9="","",O9)</f>
        <v>26. 2. 2019</v>
      </c>
      <c r="N81" s="240"/>
      <c r="O81" s="240"/>
      <c r="P81" s="240"/>
      <c r="Q81" s="35"/>
      <c r="R81" s="36"/>
      <c r="T81" s="128"/>
      <c r="U81" s="128"/>
    </row>
    <row r="82" spans="2:47" s="1" customFormat="1" ht="6.95" customHeight="1">
      <c r="B82" s="34"/>
      <c r="C82" s="35"/>
      <c r="D82" s="35"/>
      <c r="E82" s="35"/>
      <c r="F82" s="35"/>
      <c r="G82" s="35"/>
      <c r="H82" s="35"/>
      <c r="I82" s="35"/>
      <c r="J82" s="35"/>
      <c r="K82" s="35"/>
      <c r="L82" s="35"/>
      <c r="M82" s="35"/>
      <c r="N82" s="35"/>
      <c r="O82" s="35"/>
      <c r="P82" s="35"/>
      <c r="Q82" s="35"/>
      <c r="R82" s="36"/>
      <c r="T82" s="128"/>
      <c r="U82" s="128"/>
    </row>
    <row r="83" spans="2:47" s="1" customFormat="1" ht="15">
      <c r="B83" s="34"/>
      <c r="C83" s="29" t="s">
        <v>27</v>
      </c>
      <c r="D83" s="35"/>
      <c r="E83" s="35"/>
      <c r="F83" s="27" t="str">
        <f>E12</f>
        <v>Mesto Kežmarok</v>
      </c>
      <c r="G83" s="35"/>
      <c r="H83" s="35"/>
      <c r="I83" s="35"/>
      <c r="J83" s="35"/>
      <c r="K83" s="29" t="s">
        <v>35</v>
      </c>
      <c r="L83" s="35"/>
      <c r="M83" s="218" t="str">
        <f>E18</f>
        <v>Ing. Arch. Jozef Figlár</v>
      </c>
      <c r="N83" s="218"/>
      <c r="O83" s="218"/>
      <c r="P83" s="218"/>
      <c r="Q83" s="218"/>
      <c r="R83" s="36"/>
      <c r="T83" s="128"/>
      <c r="U83" s="128"/>
    </row>
    <row r="84" spans="2:47" s="1" customFormat="1" ht="14.45" customHeight="1">
      <c r="B84" s="34"/>
      <c r="C84" s="29" t="s">
        <v>33</v>
      </c>
      <c r="D84" s="35"/>
      <c r="E84" s="35"/>
      <c r="F84" s="27" t="str">
        <f>IF(E15="","",E15)</f>
        <v>Vyplň údaj</v>
      </c>
      <c r="G84" s="35"/>
      <c r="H84" s="35"/>
      <c r="I84" s="35"/>
      <c r="J84" s="35"/>
      <c r="K84" s="29" t="s">
        <v>40</v>
      </c>
      <c r="L84" s="35"/>
      <c r="M84" s="218" t="str">
        <f>E21</f>
        <v xml:space="preserve"> </v>
      </c>
      <c r="N84" s="218"/>
      <c r="O84" s="218"/>
      <c r="P84" s="218"/>
      <c r="Q84" s="218"/>
      <c r="R84" s="36"/>
      <c r="T84" s="128"/>
      <c r="U84" s="128"/>
    </row>
    <row r="85" spans="2:47" s="1" customFormat="1" ht="10.35" customHeight="1">
      <c r="B85" s="34"/>
      <c r="C85" s="35"/>
      <c r="D85" s="35"/>
      <c r="E85" s="35"/>
      <c r="F85" s="35"/>
      <c r="G85" s="35"/>
      <c r="H85" s="35"/>
      <c r="I85" s="35"/>
      <c r="J85" s="35"/>
      <c r="K85" s="35"/>
      <c r="L85" s="35"/>
      <c r="M85" s="35"/>
      <c r="N85" s="35"/>
      <c r="O85" s="35"/>
      <c r="P85" s="35"/>
      <c r="Q85" s="35"/>
      <c r="R85" s="36"/>
      <c r="T85" s="128"/>
      <c r="U85" s="128"/>
    </row>
    <row r="86" spans="2:47" s="1" customFormat="1" ht="29.25" customHeight="1">
      <c r="B86" s="34"/>
      <c r="C86" s="262" t="s">
        <v>132</v>
      </c>
      <c r="D86" s="263"/>
      <c r="E86" s="263"/>
      <c r="F86" s="263"/>
      <c r="G86" s="263"/>
      <c r="H86" s="117"/>
      <c r="I86" s="117"/>
      <c r="J86" s="117"/>
      <c r="K86" s="117"/>
      <c r="L86" s="117"/>
      <c r="M86" s="117"/>
      <c r="N86" s="262" t="s">
        <v>133</v>
      </c>
      <c r="O86" s="263"/>
      <c r="P86" s="263"/>
      <c r="Q86" s="263"/>
      <c r="R86" s="36"/>
      <c r="T86" s="128"/>
      <c r="U86" s="128"/>
    </row>
    <row r="87" spans="2:47" s="1" customFormat="1" ht="10.35" customHeight="1">
      <c r="B87" s="34"/>
      <c r="C87" s="35"/>
      <c r="D87" s="35"/>
      <c r="E87" s="35"/>
      <c r="F87" s="35"/>
      <c r="G87" s="35"/>
      <c r="H87" s="35"/>
      <c r="I87" s="35"/>
      <c r="J87" s="35"/>
      <c r="K87" s="35"/>
      <c r="L87" s="35"/>
      <c r="M87" s="35"/>
      <c r="N87" s="35"/>
      <c r="O87" s="35"/>
      <c r="P87" s="35"/>
      <c r="Q87" s="35"/>
      <c r="R87" s="36"/>
      <c r="T87" s="128"/>
      <c r="U87" s="128"/>
    </row>
    <row r="88" spans="2:47" s="1" customFormat="1" ht="29.25" customHeight="1">
      <c r="B88" s="34"/>
      <c r="C88" s="129" t="s">
        <v>134</v>
      </c>
      <c r="D88" s="35"/>
      <c r="E88" s="35"/>
      <c r="F88" s="35"/>
      <c r="G88" s="35"/>
      <c r="H88" s="35"/>
      <c r="I88" s="35"/>
      <c r="J88" s="35"/>
      <c r="K88" s="35"/>
      <c r="L88" s="35"/>
      <c r="M88" s="35"/>
      <c r="N88" s="182">
        <f>N122</f>
        <v>0</v>
      </c>
      <c r="O88" s="264"/>
      <c r="P88" s="264"/>
      <c r="Q88" s="264"/>
      <c r="R88" s="36"/>
      <c r="T88" s="128"/>
      <c r="U88" s="128"/>
      <c r="AU88" s="18" t="s">
        <v>135</v>
      </c>
    </row>
    <row r="89" spans="2:47" s="6" customFormat="1" ht="24.95" customHeight="1">
      <c r="B89" s="130"/>
      <c r="C89" s="131"/>
      <c r="D89" s="132" t="s">
        <v>136</v>
      </c>
      <c r="E89" s="131"/>
      <c r="F89" s="131"/>
      <c r="G89" s="131"/>
      <c r="H89" s="131"/>
      <c r="I89" s="131"/>
      <c r="J89" s="131"/>
      <c r="K89" s="131"/>
      <c r="L89" s="131"/>
      <c r="M89" s="131"/>
      <c r="N89" s="261">
        <f>N123</f>
        <v>0</v>
      </c>
      <c r="O89" s="265"/>
      <c r="P89" s="265"/>
      <c r="Q89" s="265"/>
      <c r="R89" s="133"/>
      <c r="T89" s="134"/>
      <c r="U89" s="134"/>
    </row>
    <row r="90" spans="2:47" s="7" customFormat="1" ht="19.899999999999999" customHeight="1">
      <c r="B90" s="135"/>
      <c r="C90" s="136"/>
      <c r="D90" s="105" t="s">
        <v>137</v>
      </c>
      <c r="E90" s="136"/>
      <c r="F90" s="136"/>
      <c r="G90" s="136"/>
      <c r="H90" s="136"/>
      <c r="I90" s="136"/>
      <c r="J90" s="136"/>
      <c r="K90" s="136"/>
      <c r="L90" s="136"/>
      <c r="M90" s="136"/>
      <c r="N90" s="189">
        <f>N124</f>
        <v>0</v>
      </c>
      <c r="O90" s="266"/>
      <c r="P90" s="266"/>
      <c r="Q90" s="266"/>
      <c r="R90" s="137"/>
      <c r="T90" s="138"/>
      <c r="U90" s="138"/>
    </row>
    <row r="91" spans="2:47" s="7" customFormat="1" ht="19.899999999999999" customHeight="1">
      <c r="B91" s="135"/>
      <c r="C91" s="136"/>
      <c r="D91" s="105" t="s">
        <v>138</v>
      </c>
      <c r="E91" s="136"/>
      <c r="F91" s="136"/>
      <c r="G91" s="136"/>
      <c r="H91" s="136"/>
      <c r="I91" s="136"/>
      <c r="J91" s="136"/>
      <c r="K91" s="136"/>
      <c r="L91" s="136"/>
      <c r="M91" s="136"/>
      <c r="N91" s="189">
        <f>N128</f>
        <v>0</v>
      </c>
      <c r="O91" s="266"/>
      <c r="P91" s="266"/>
      <c r="Q91" s="266"/>
      <c r="R91" s="137"/>
      <c r="T91" s="138"/>
      <c r="U91" s="138"/>
    </row>
    <row r="92" spans="2:47" s="7" customFormat="1" ht="19.899999999999999" customHeight="1">
      <c r="B92" s="135"/>
      <c r="C92" s="136"/>
      <c r="D92" s="105" t="s">
        <v>675</v>
      </c>
      <c r="E92" s="136"/>
      <c r="F92" s="136"/>
      <c r="G92" s="136"/>
      <c r="H92" s="136"/>
      <c r="I92" s="136"/>
      <c r="J92" s="136"/>
      <c r="K92" s="136"/>
      <c r="L92" s="136"/>
      <c r="M92" s="136"/>
      <c r="N92" s="189">
        <f>N131</f>
        <v>0</v>
      </c>
      <c r="O92" s="266"/>
      <c r="P92" s="266"/>
      <c r="Q92" s="266"/>
      <c r="R92" s="137"/>
      <c r="T92" s="138"/>
      <c r="U92" s="138"/>
    </row>
    <row r="93" spans="2:47" s="7" customFormat="1" ht="19.899999999999999" customHeight="1">
      <c r="B93" s="135"/>
      <c r="C93" s="136"/>
      <c r="D93" s="105" t="s">
        <v>281</v>
      </c>
      <c r="E93" s="136"/>
      <c r="F93" s="136"/>
      <c r="G93" s="136"/>
      <c r="H93" s="136"/>
      <c r="I93" s="136"/>
      <c r="J93" s="136"/>
      <c r="K93" s="136"/>
      <c r="L93" s="136"/>
      <c r="M93" s="136"/>
      <c r="N93" s="189">
        <f>N133</f>
        <v>0</v>
      </c>
      <c r="O93" s="266"/>
      <c r="P93" s="266"/>
      <c r="Q93" s="266"/>
      <c r="R93" s="137"/>
      <c r="T93" s="138"/>
      <c r="U93" s="138"/>
    </row>
    <row r="94" spans="2:47" s="7" customFormat="1" ht="19.899999999999999" customHeight="1">
      <c r="B94" s="135"/>
      <c r="C94" s="136"/>
      <c r="D94" s="105" t="s">
        <v>140</v>
      </c>
      <c r="E94" s="136"/>
      <c r="F94" s="136"/>
      <c r="G94" s="136"/>
      <c r="H94" s="136"/>
      <c r="I94" s="136"/>
      <c r="J94" s="136"/>
      <c r="K94" s="136"/>
      <c r="L94" s="136"/>
      <c r="M94" s="136"/>
      <c r="N94" s="189">
        <f>N140</f>
        <v>0</v>
      </c>
      <c r="O94" s="266"/>
      <c r="P94" s="266"/>
      <c r="Q94" s="266"/>
      <c r="R94" s="137"/>
      <c r="T94" s="138"/>
      <c r="U94" s="138"/>
    </row>
    <row r="95" spans="2:47" s="6" customFormat="1" ht="21.75" customHeight="1">
      <c r="B95" s="130"/>
      <c r="C95" s="131"/>
      <c r="D95" s="132" t="s">
        <v>144</v>
      </c>
      <c r="E95" s="131"/>
      <c r="F95" s="131"/>
      <c r="G95" s="131"/>
      <c r="H95" s="131"/>
      <c r="I95" s="131"/>
      <c r="J95" s="131"/>
      <c r="K95" s="131"/>
      <c r="L95" s="131"/>
      <c r="M95" s="131"/>
      <c r="N95" s="260">
        <f>N142</f>
        <v>0</v>
      </c>
      <c r="O95" s="265"/>
      <c r="P95" s="265"/>
      <c r="Q95" s="265"/>
      <c r="R95" s="133"/>
      <c r="T95" s="134"/>
      <c r="U95" s="134"/>
    </row>
    <row r="96" spans="2:47" s="1" customFormat="1" ht="21.75" customHeight="1">
      <c r="B96" s="34"/>
      <c r="C96" s="35"/>
      <c r="D96" s="35"/>
      <c r="E96" s="35"/>
      <c r="F96" s="35"/>
      <c r="G96" s="35"/>
      <c r="H96" s="35"/>
      <c r="I96" s="35"/>
      <c r="J96" s="35"/>
      <c r="K96" s="35"/>
      <c r="L96" s="35"/>
      <c r="M96" s="35"/>
      <c r="N96" s="35"/>
      <c r="O96" s="35"/>
      <c r="P96" s="35"/>
      <c r="Q96" s="35"/>
      <c r="R96" s="36"/>
      <c r="T96" s="128"/>
      <c r="U96" s="128"/>
    </row>
    <row r="97" spans="2:65" s="1" customFormat="1" ht="29.25" customHeight="1">
      <c r="B97" s="34"/>
      <c r="C97" s="129" t="s">
        <v>145</v>
      </c>
      <c r="D97" s="35"/>
      <c r="E97" s="35"/>
      <c r="F97" s="35"/>
      <c r="G97" s="35"/>
      <c r="H97" s="35"/>
      <c r="I97" s="35"/>
      <c r="J97" s="35"/>
      <c r="K97" s="35"/>
      <c r="L97" s="35"/>
      <c r="M97" s="35"/>
      <c r="N97" s="264">
        <f>ROUND(N98+N99+N100+N101+N102+N103,2)</f>
        <v>0</v>
      </c>
      <c r="O97" s="267"/>
      <c r="P97" s="267"/>
      <c r="Q97" s="267"/>
      <c r="R97" s="36"/>
      <c r="T97" s="139"/>
      <c r="U97" s="140" t="s">
        <v>46</v>
      </c>
    </row>
    <row r="98" spans="2:65" s="1" customFormat="1" ht="18" customHeight="1">
      <c r="B98" s="34"/>
      <c r="C98" s="35"/>
      <c r="D98" s="191" t="s">
        <v>146</v>
      </c>
      <c r="E98" s="192"/>
      <c r="F98" s="192"/>
      <c r="G98" s="192"/>
      <c r="H98" s="192"/>
      <c r="I98" s="35"/>
      <c r="J98" s="35"/>
      <c r="K98" s="35"/>
      <c r="L98" s="35"/>
      <c r="M98" s="35"/>
      <c r="N98" s="190">
        <f>ROUND(N88*T98,2)</f>
        <v>0</v>
      </c>
      <c r="O98" s="189"/>
      <c r="P98" s="189"/>
      <c r="Q98" s="189"/>
      <c r="R98" s="36"/>
      <c r="S98" s="141"/>
      <c r="T98" s="142"/>
      <c r="U98" s="143" t="s">
        <v>49</v>
      </c>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4" t="s">
        <v>147</v>
      </c>
      <c r="AZ98" s="141"/>
      <c r="BA98" s="141"/>
      <c r="BB98" s="141"/>
      <c r="BC98" s="141"/>
      <c r="BD98" s="141"/>
      <c r="BE98" s="145">
        <f t="shared" ref="BE98:BE103" si="0">IF(U98="základná",N98,0)</f>
        <v>0</v>
      </c>
      <c r="BF98" s="145">
        <f t="shared" ref="BF98:BF103" si="1">IF(U98="znížená",N98,0)</f>
        <v>0</v>
      </c>
      <c r="BG98" s="145">
        <f t="shared" ref="BG98:BG103" si="2">IF(U98="zákl. prenesená",N98,0)</f>
        <v>0</v>
      </c>
      <c r="BH98" s="145">
        <f t="shared" ref="BH98:BH103" si="3">IF(U98="zníž. prenesená",N98,0)</f>
        <v>0</v>
      </c>
      <c r="BI98" s="145">
        <f t="shared" ref="BI98:BI103" si="4">IF(U98="nulová",N98,0)</f>
        <v>0</v>
      </c>
      <c r="BJ98" s="144" t="s">
        <v>148</v>
      </c>
      <c r="BK98" s="141"/>
      <c r="BL98" s="141"/>
      <c r="BM98" s="141"/>
    </row>
    <row r="99" spans="2:65" s="1" customFormat="1" ht="18" customHeight="1">
      <c r="B99" s="34"/>
      <c r="C99" s="35"/>
      <c r="D99" s="191" t="s">
        <v>149</v>
      </c>
      <c r="E99" s="192"/>
      <c r="F99" s="192"/>
      <c r="G99" s="192"/>
      <c r="H99" s="192"/>
      <c r="I99" s="35"/>
      <c r="J99" s="35"/>
      <c r="K99" s="35"/>
      <c r="L99" s="35"/>
      <c r="M99" s="35"/>
      <c r="N99" s="190">
        <f>ROUND(N88*T99,2)</f>
        <v>0</v>
      </c>
      <c r="O99" s="189"/>
      <c r="P99" s="189"/>
      <c r="Q99" s="189"/>
      <c r="R99" s="36"/>
      <c r="S99" s="141"/>
      <c r="T99" s="142"/>
      <c r="U99" s="143" t="s">
        <v>49</v>
      </c>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4" t="s">
        <v>147</v>
      </c>
      <c r="AZ99" s="141"/>
      <c r="BA99" s="141"/>
      <c r="BB99" s="141"/>
      <c r="BC99" s="141"/>
      <c r="BD99" s="141"/>
      <c r="BE99" s="145">
        <f t="shared" si="0"/>
        <v>0</v>
      </c>
      <c r="BF99" s="145">
        <f t="shared" si="1"/>
        <v>0</v>
      </c>
      <c r="BG99" s="145">
        <f t="shared" si="2"/>
        <v>0</v>
      </c>
      <c r="BH99" s="145">
        <f t="shared" si="3"/>
        <v>0</v>
      </c>
      <c r="BI99" s="145">
        <f t="shared" si="4"/>
        <v>0</v>
      </c>
      <c r="BJ99" s="144" t="s">
        <v>148</v>
      </c>
      <c r="BK99" s="141"/>
      <c r="BL99" s="141"/>
      <c r="BM99" s="141"/>
    </row>
    <row r="100" spans="2:65" s="1" customFormat="1" ht="18" customHeight="1">
      <c r="B100" s="34"/>
      <c r="C100" s="35"/>
      <c r="D100" s="191" t="s">
        <v>150</v>
      </c>
      <c r="E100" s="192"/>
      <c r="F100" s="192"/>
      <c r="G100" s="192"/>
      <c r="H100" s="192"/>
      <c r="I100" s="35"/>
      <c r="J100" s="35"/>
      <c r="K100" s="35"/>
      <c r="L100" s="35"/>
      <c r="M100" s="35"/>
      <c r="N100" s="190">
        <f>ROUND(N88*T100,2)</f>
        <v>0</v>
      </c>
      <c r="O100" s="189"/>
      <c r="P100" s="189"/>
      <c r="Q100" s="189"/>
      <c r="R100" s="36"/>
      <c r="S100" s="141"/>
      <c r="T100" s="142"/>
      <c r="U100" s="143" t="s">
        <v>49</v>
      </c>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4" t="s">
        <v>147</v>
      </c>
      <c r="AZ100" s="141"/>
      <c r="BA100" s="141"/>
      <c r="BB100" s="141"/>
      <c r="BC100" s="141"/>
      <c r="BD100" s="141"/>
      <c r="BE100" s="145">
        <f t="shared" si="0"/>
        <v>0</v>
      </c>
      <c r="BF100" s="145">
        <f t="shared" si="1"/>
        <v>0</v>
      </c>
      <c r="BG100" s="145">
        <f t="shared" si="2"/>
        <v>0</v>
      </c>
      <c r="BH100" s="145">
        <f t="shared" si="3"/>
        <v>0</v>
      </c>
      <c r="BI100" s="145">
        <f t="shared" si="4"/>
        <v>0</v>
      </c>
      <c r="BJ100" s="144" t="s">
        <v>148</v>
      </c>
      <c r="BK100" s="141"/>
      <c r="BL100" s="141"/>
      <c r="BM100" s="141"/>
    </row>
    <row r="101" spans="2:65" s="1" customFormat="1" ht="18" customHeight="1">
      <c r="B101" s="34"/>
      <c r="C101" s="35"/>
      <c r="D101" s="191" t="s">
        <v>151</v>
      </c>
      <c r="E101" s="192"/>
      <c r="F101" s="192"/>
      <c r="G101" s="192"/>
      <c r="H101" s="192"/>
      <c r="I101" s="35"/>
      <c r="J101" s="35"/>
      <c r="K101" s="35"/>
      <c r="L101" s="35"/>
      <c r="M101" s="35"/>
      <c r="N101" s="190">
        <f>ROUND(N88*T101,2)</f>
        <v>0</v>
      </c>
      <c r="O101" s="189"/>
      <c r="P101" s="189"/>
      <c r="Q101" s="189"/>
      <c r="R101" s="36"/>
      <c r="S101" s="141"/>
      <c r="T101" s="142"/>
      <c r="U101" s="143" t="s">
        <v>49</v>
      </c>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4" t="s">
        <v>147</v>
      </c>
      <c r="AZ101" s="141"/>
      <c r="BA101" s="141"/>
      <c r="BB101" s="141"/>
      <c r="BC101" s="141"/>
      <c r="BD101" s="141"/>
      <c r="BE101" s="145">
        <f t="shared" si="0"/>
        <v>0</v>
      </c>
      <c r="BF101" s="145">
        <f t="shared" si="1"/>
        <v>0</v>
      </c>
      <c r="BG101" s="145">
        <f t="shared" si="2"/>
        <v>0</v>
      </c>
      <c r="BH101" s="145">
        <f t="shared" si="3"/>
        <v>0</v>
      </c>
      <c r="BI101" s="145">
        <f t="shared" si="4"/>
        <v>0</v>
      </c>
      <c r="BJ101" s="144" t="s">
        <v>148</v>
      </c>
      <c r="BK101" s="141"/>
      <c r="BL101" s="141"/>
      <c r="BM101" s="141"/>
    </row>
    <row r="102" spans="2:65" s="1" customFormat="1" ht="18" customHeight="1">
      <c r="B102" s="34"/>
      <c r="C102" s="35"/>
      <c r="D102" s="191" t="s">
        <v>152</v>
      </c>
      <c r="E102" s="192"/>
      <c r="F102" s="192"/>
      <c r="G102" s="192"/>
      <c r="H102" s="192"/>
      <c r="I102" s="35"/>
      <c r="J102" s="35"/>
      <c r="K102" s="35"/>
      <c r="L102" s="35"/>
      <c r="M102" s="35"/>
      <c r="N102" s="190">
        <f>ROUND(N88*T102,2)</f>
        <v>0</v>
      </c>
      <c r="O102" s="189"/>
      <c r="P102" s="189"/>
      <c r="Q102" s="189"/>
      <c r="R102" s="36"/>
      <c r="S102" s="141"/>
      <c r="T102" s="142"/>
      <c r="U102" s="143" t="s">
        <v>49</v>
      </c>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4" t="s">
        <v>147</v>
      </c>
      <c r="AZ102" s="141"/>
      <c r="BA102" s="141"/>
      <c r="BB102" s="141"/>
      <c r="BC102" s="141"/>
      <c r="BD102" s="141"/>
      <c r="BE102" s="145">
        <f t="shared" si="0"/>
        <v>0</v>
      </c>
      <c r="BF102" s="145">
        <f t="shared" si="1"/>
        <v>0</v>
      </c>
      <c r="BG102" s="145">
        <f t="shared" si="2"/>
        <v>0</v>
      </c>
      <c r="BH102" s="145">
        <f t="shared" si="3"/>
        <v>0</v>
      </c>
      <c r="BI102" s="145">
        <f t="shared" si="4"/>
        <v>0</v>
      </c>
      <c r="BJ102" s="144" t="s">
        <v>148</v>
      </c>
      <c r="BK102" s="141"/>
      <c r="BL102" s="141"/>
      <c r="BM102" s="141"/>
    </row>
    <row r="103" spans="2:65" s="1" customFormat="1" ht="18" customHeight="1">
      <c r="B103" s="34"/>
      <c r="C103" s="35"/>
      <c r="D103" s="105" t="s">
        <v>153</v>
      </c>
      <c r="E103" s="35"/>
      <c r="F103" s="35"/>
      <c r="G103" s="35"/>
      <c r="H103" s="35"/>
      <c r="I103" s="35"/>
      <c r="J103" s="35"/>
      <c r="K103" s="35"/>
      <c r="L103" s="35"/>
      <c r="M103" s="35"/>
      <c r="N103" s="190">
        <f>ROUND(N88*T103,2)</f>
        <v>0</v>
      </c>
      <c r="O103" s="189"/>
      <c r="P103" s="189"/>
      <c r="Q103" s="189"/>
      <c r="R103" s="36"/>
      <c r="S103" s="141"/>
      <c r="T103" s="146"/>
      <c r="U103" s="147" t="s">
        <v>49</v>
      </c>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4" t="s">
        <v>154</v>
      </c>
      <c r="AZ103" s="141"/>
      <c r="BA103" s="141"/>
      <c r="BB103" s="141"/>
      <c r="BC103" s="141"/>
      <c r="BD103" s="141"/>
      <c r="BE103" s="145">
        <f t="shared" si="0"/>
        <v>0</v>
      </c>
      <c r="BF103" s="145">
        <f t="shared" si="1"/>
        <v>0</v>
      </c>
      <c r="BG103" s="145">
        <f t="shared" si="2"/>
        <v>0</v>
      </c>
      <c r="BH103" s="145">
        <f t="shared" si="3"/>
        <v>0</v>
      </c>
      <c r="BI103" s="145">
        <f t="shared" si="4"/>
        <v>0</v>
      </c>
      <c r="BJ103" s="144" t="s">
        <v>148</v>
      </c>
      <c r="BK103" s="141"/>
      <c r="BL103" s="141"/>
      <c r="BM103" s="141"/>
    </row>
    <row r="104" spans="2:65" s="1" customFormat="1">
      <c r="B104" s="34"/>
      <c r="C104" s="35"/>
      <c r="D104" s="35"/>
      <c r="E104" s="35"/>
      <c r="F104" s="35"/>
      <c r="G104" s="35"/>
      <c r="H104" s="35"/>
      <c r="I104" s="35"/>
      <c r="J104" s="35"/>
      <c r="K104" s="35"/>
      <c r="L104" s="35"/>
      <c r="M104" s="35"/>
      <c r="N104" s="35"/>
      <c r="O104" s="35"/>
      <c r="P104" s="35"/>
      <c r="Q104" s="35"/>
      <c r="R104" s="36"/>
      <c r="T104" s="128"/>
      <c r="U104" s="128"/>
    </row>
    <row r="105" spans="2:65" s="1" customFormat="1" ht="29.25" customHeight="1">
      <c r="B105" s="34"/>
      <c r="C105" s="116" t="s">
        <v>121</v>
      </c>
      <c r="D105" s="117"/>
      <c r="E105" s="117"/>
      <c r="F105" s="117"/>
      <c r="G105" s="117"/>
      <c r="H105" s="117"/>
      <c r="I105" s="117"/>
      <c r="J105" s="117"/>
      <c r="K105" s="117"/>
      <c r="L105" s="183">
        <f>ROUND(SUM(N88+N97),2)</f>
        <v>0</v>
      </c>
      <c r="M105" s="183"/>
      <c r="N105" s="183"/>
      <c r="O105" s="183"/>
      <c r="P105" s="183"/>
      <c r="Q105" s="183"/>
      <c r="R105" s="36"/>
      <c r="T105" s="128"/>
      <c r="U105" s="128"/>
    </row>
    <row r="106" spans="2:65" s="1" customFormat="1" ht="6.95" customHeight="1">
      <c r="B106" s="58"/>
      <c r="C106" s="59"/>
      <c r="D106" s="59"/>
      <c r="E106" s="59"/>
      <c r="F106" s="59"/>
      <c r="G106" s="59"/>
      <c r="H106" s="59"/>
      <c r="I106" s="59"/>
      <c r="J106" s="59"/>
      <c r="K106" s="59"/>
      <c r="L106" s="59"/>
      <c r="M106" s="59"/>
      <c r="N106" s="59"/>
      <c r="O106" s="59"/>
      <c r="P106" s="59"/>
      <c r="Q106" s="59"/>
      <c r="R106" s="60"/>
      <c r="T106" s="128"/>
      <c r="U106" s="128"/>
    </row>
    <row r="110" spans="2:65" s="1" customFormat="1" ht="6.95" customHeight="1">
      <c r="B110" s="61"/>
      <c r="C110" s="62"/>
      <c r="D110" s="62"/>
      <c r="E110" s="62"/>
      <c r="F110" s="62"/>
      <c r="G110" s="62"/>
      <c r="H110" s="62"/>
      <c r="I110" s="62"/>
      <c r="J110" s="62"/>
      <c r="K110" s="62"/>
      <c r="L110" s="62"/>
      <c r="M110" s="62"/>
      <c r="N110" s="62"/>
      <c r="O110" s="62"/>
      <c r="P110" s="62"/>
      <c r="Q110" s="62"/>
      <c r="R110" s="63"/>
    </row>
    <row r="111" spans="2:65" s="1" customFormat="1" ht="36.950000000000003" customHeight="1">
      <c r="B111" s="34"/>
      <c r="C111" s="203" t="s">
        <v>155</v>
      </c>
      <c r="D111" s="230"/>
      <c r="E111" s="230"/>
      <c r="F111" s="230"/>
      <c r="G111" s="230"/>
      <c r="H111" s="230"/>
      <c r="I111" s="230"/>
      <c r="J111" s="230"/>
      <c r="K111" s="230"/>
      <c r="L111" s="230"/>
      <c r="M111" s="230"/>
      <c r="N111" s="230"/>
      <c r="O111" s="230"/>
      <c r="P111" s="230"/>
      <c r="Q111" s="230"/>
      <c r="R111" s="36"/>
    </row>
    <row r="112" spans="2:65" s="1" customFormat="1" ht="6.95" customHeight="1">
      <c r="B112" s="34"/>
      <c r="C112" s="35"/>
      <c r="D112" s="35"/>
      <c r="E112" s="35"/>
      <c r="F112" s="35"/>
      <c r="G112" s="35"/>
      <c r="H112" s="35"/>
      <c r="I112" s="35"/>
      <c r="J112" s="35"/>
      <c r="K112" s="35"/>
      <c r="L112" s="35"/>
      <c r="M112" s="35"/>
      <c r="N112" s="35"/>
      <c r="O112" s="35"/>
      <c r="P112" s="35"/>
      <c r="Q112" s="35"/>
      <c r="R112" s="36"/>
    </row>
    <row r="113" spans="2:65" s="1" customFormat="1" ht="30" customHeight="1">
      <c r="B113" s="34"/>
      <c r="C113" s="29" t="s">
        <v>18</v>
      </c>
      <c r="D113" s="35"/>
      <c r="E113" s="35"/>
      <c r="F113" s="237" t="str">
        <f>F6</f>
        <v>Revitalizácia predpolia radnice v Kežmarku - vodný prvok</v>
      </c>
      <c r="G113" s="238"/>
      <c r="H113" s="238"/>
      <c r="I113" s="238"/>
      <c r="J113" s="238"/>
      <c r="K113" s="238"/>
      <c r="L113" s="238"/>
      <c r="M113" s="238"/>
      <c r="N113" s="238"/>
      <c r="O113" s="238"/>
      <c r="P113" s="238"/>
      <c r="Q113" s="35"/>
      <c r="R113" s="36"/>
    </row>
    <row r="114" spans="2:65" s="1" customFormat="1" ht="36.950000000000003" customHeight="1">
      <c r="B114" s="34"/>
      <c r="C114" s="68" t="s">
        <v>128</v>
      </c>
      <c r="D114" s="35"/>
      <c r="E114" s="35"/>
      <c r="F114" s="205" t="str">
        <f>F7</f>
        <v>SO 06 - Preložka kovaného prvku - klietky</v>
      </c>
      <c r="G114" s="230"/>
      <c r="H114" s="230"/>
      <c r="I114" s="230"/>
      <c r="J114" s="230"/>
      <c r="K114" s="230"/>
      <c r="L114" s="230"/>
      <c r="M114" s="230"/>
      <c r="N114" s="230"/>
      <c r="O114" s="230"/>
      <c r="P114" s="230"/>
      <c r="Q114" s="35"/>
      <c r="R114" s="36"/>
    </row>
    <row r="115" spans="2:65" s="1" customFormat="1" ht="6.95" customHeight="1">
      <c r="B115" s="34"/>
      <c r="C115" s="35"/>
      <c r="D115" s="35"/>
      <c r="E115" s="35"/>
      <c r="F115" s="35"/>
      <c r="G115" s="35"/>
      <c r="H115" s="35"/>
      <c r="I115" s="35"/>
      <c r="J115" s="35"/>
      <c r="K115" s="35"/>
      <c r="L115" s="35"/>
      <c r="M115" s="35"/>
      <c r="N115" s="35"/>
      <c r="O115" s="35"/>
      <c r="P115" s="35"/>
      <c r="Q115" s="35"/>
      <c r="R115" s="36"/>
    </row>
    <row r="116" spans="2:65" s="1" customFormat="1" ht="18" customHeight="1">
      <c r="B116" s="34"/>
      <c r="C116" s="29" t="s">
        <v>23</v>
      </c>
      <c r="D116" s="35"/>
      <c r="E116" s="35"/>
      <c r="F116" s="27" t="str">
        <f>F9</f>
        <v>Kežmarok, parc.č. KN-C 3221/1, 3221/2</v>
      </c>
      <c r="G116" s="35"/>
      <c r="H116" s="35"/>
      <c r="I116" s="35"/>
      <c r="J116" s="35"/>
      <c r="K116" s="29" t="s">
        <v>25</v>
      </c>
      <c r="L116" s="35"/>
      <c r="M116" s="240" t="str">
        <f>IF(O9="","",O9)</f>
        <v>26. 2. 2019</v>
      </c>
      <c r="N116" s="240"/>
      <c r="O116" s="240"/>
      <c r="P116" s="240"/>
      <c r="Q116" s="35"/>
      <c r="R116" s="36"/>
    </row>
    <row r="117" spans="2:65" s="1" customFormat="1" ht="6.95" customHeight="1">
      <c r="B117" s="34"/>
      <c r="C117" s="35"/>
      <c r="D117" s="35"/>
      <c r="E117" s="35"/>
      <c r="F117" s="35"/>
      <c r="G117" s="35"/>
      <c r="H117" s="35"/>
      <c r="I117" s="35"/>
      <c r="J117" s="35"/>
      <c r="K117" s="35"/>
      <c r="L117" s="35"/>
      <c r="M117" s="35"/>
      <c r="N117" s="35"/>
      <c r="O117" s="35"/>
      <c r="P117" s="35"/>
      <c r="Q117" s="35"/>
      <c r="R117" s="36"/>
    </row>
    <row r="118" spans="2:65" s="1" customFormat="1" ht="15">
      <c r="B118" s="34"/>
      <c r="C118" s="29" t="s">
        <v>27</v>
      </c>
      <c r="D118" s="35"/>
      <c r="E118" s="35"/>
      <c r="F118" s="27" t="str">
        <f>E12</f>
        <v>Mesto Kežmarok</v>
      </c>
      <c r="G118" s="35"/>
      <c r="H118" s="35"/>
      <c r="I118" s="35"/>
      <c r="J118" s="35"/>
      <c r="K118" s="29" t="s">
        <v>35</v>
      </c>
      <c r="L118" s="35"/>
      <c r="M118" s="218" t="str">
        <f>E18</f>
        <v>Ing. Arch. Jozef Figlár</v>
      </c>
      <c r="N118" s="218"/>
      <c r="O118" s="218"/>
      <c r="P118" s="218"/>
      <c r="Q118" s="218"/>
      <c r="R118" s="36"/>
    </row>
    <row r="119" spans="2:65" s="1" customFormat="1" ht="14.45" customHeight="1">
      <c r="B119" s="34"/>
      <c r="C119" s="29" t="s">
        <v>33</v>
      </c>
      <c r="D119" s="35"/>
      <c r="E119" s="35"/>
      <c r="F119" s="27" t="str">
        <f>IF(E15="","",E15)</f>
        <v>Vyplň údaj</v>
      </c>
      <c r="G119" s="35"/>
      <c r="H119" s="35"/>
      <c r="I119" s="35"/>
      <c r="J119" s="35"/>
      <c r="K119" s="29" t="s">
        <v>40</v>
      </c>
      <c r="L119" s="35"/>
      <c r="M119" s="218" t="str">
        <f>E21</f>
        <v xml:space="preserve"> </v>
      </c>
      <c r="N119" s="218"/>
      <c r="O119" s="218"/>
      <c r="P119" s="218"/>
      <c r="Q119" s="218"/>
      <c r="R119" s="36"/>
    </row>
    <row r="120" spans="2:65" s="1" customFormat="1" ht="10.35" customHeight="1">
      <c r="B120" s="34"/>
      <c r="C120" s="35"/>
      <c r="D120" s="35"/>
      <c r="E120" s="35"/>
      <c r="F120" s="35"/>
      <c r="G120" s="35"/>
      <c r="H120" s="35"/>
      <c r="I120" s="35"/>
      <c r="J120" s="35"/>
      <c r="K120" s="35"/>
      <c r="L120" s="35"/>
      <c r="M120" s="35"/>
      <c r="N120" s="35"/>
      <c r="O120" s="35"/>
      <c r="P120" s="35"/>
      <c r="Q120" s="35"/>
      <c r="R120" s="36"/>
    </row>
    <row r="121" spans="2:65" s="8" customFormat="1" ht="29.25" customHeight="1">
      <c r="B121" s="148"/>
      <c r="C121" s="149" t="s">
        <v>156</v>
      </c>
      <c r="D121" s="150" t="s">
        <v>157</v>
      </c>
      <c r="E121" s="150" t="s">
        <v>64</v>
      </c>
      <c r="F121" s="256" t="s">
        <v>158</v>
      </c>
      <c r="G121" s="256"/>
      <c r="H121" s="256"/>
      <c r="I121" s="256"/>
      <c r="J121" s="150" t="s">
        <v>159</v>
      </c>
      <c r="K121" s="150" t="s">
        <v>160</v>
      </c>
      <c r="L121" s="256" t="s">
        <v>161</v>
      </c>
      <c r="M121" s="256"/>
      <c r="N121" s="256" t="s">
        <v>133</v>
      </c>
      <c r="O121" s="256"/>
      <c r="P121" s="256"/>
      <c r="Q121" s="257"/>
      <c r="R121" s="151"/>
      <c r="T121" s="79" t="s">
        <v>162</v>
      </c>
      <c r="U121" s="80" t="s">
        <v>46</v>
      </c>
      <c r="V121" s="80" t="s">
        <v>163</v>
      </c>
      <c r="W121" s="80" t="s">
        <v>164</v>
      </c>
      <c r="X121" s="80" t="s">
        <v>165</v>
      </c>
      <c r="Y121" s="80" t="s">
        <v>166</v>
      </c>
      <c r="Z121" s="80" t="s">
        <v>167</v>
      </c>
      <c r="AA121" s="81" t="s">
        <v>168</v>
      </c>
    </row>
    <row r="122" spans="2:65" s="1" customFormat="1" ht="29.25" customHeight="1">
      <c r="B122" s="34"/>
      <c r="C122" s="83" t="s">
        <v>130</v>
      </c>
      <c r="D122" s="35"/>
      <c r="E122" s="35"/>
      <c r="F122" s="35"/>
      <c r="G122" s="35"/>
      <c r="H122" s="35"/>
      <c r="I122" s="35"/>
      <c r="J122" s="35"/>
      <c r="K122" s="35"/>
      <c r="L122" s="35"/>
      <c r="M122" s="35"/>
      <c r="N122" s="258">
        <f>BK122</f>
        <v>0</v>
      </c>
      <c r="O122" s="259"/>
      <c r="P122" s="259"/>
      <c r="Q122" s="259"/>
      <c r="R122" s="36"/>
      <c r="T122" s="82"/>
      <c r="U122" s="50"/>
      <c r="V122" s="50"/>
      <c r="W122" s="152">
        <f>W123+W142</f>
        <v>0</v>
      </c>
      <c r="X122" s="50"/>
      <c r="Y122" s="152">
        <f>Y123+Y142</f>
        <v>4.8944101404799998</v>
      </c>
      <c r="Z122" s="50"/>
      <c r="AA122" s="153">
        <f>AA123+AA142</f>
        <v>1.23</v>
      </c>
      <c r="AT122" s="18" t="s">
        <v>81</v>
      </c>
      <c r="AU122" s="18" t="s">
        <v>135</v>
      </c>
      <c r="BK122" s="154">
        <f>BK123+BK142</f>
        <v>0</v>
      </c>
    </row>
    <row r="123" spans="2:65" s="9" customFormat="1" ht="37.35" customHeight="1">
      <c r="B123" s="155"/>
      <c r="C123" s="156"/>
      <c r="D123" s="157" t="s">
        <v>136</v>
      </c>
      <c r="E123" s="157"/>
      <c r="F123" s="157"/>
      <c r="G123" s="157"/>
      <c r="H123" s="157"/>
      <c r="I123" s="157"/>
      <c r="J123" s="157"/>
      <c r="K123" s="157"/>
      <c r="L123" s="157"/>
      <c r="M123" s="157"/>
      <c r="N123" s="260">
        <f>BK123</f>
        <v>0</v>
      </c>
      <c r="O123" s="261"/>
      <c r="P123" s="261"/>
      <c r="Q123" s="261"/>
      <c r="R123" s="158"/>
      <c r="T123" s="159"/>
      <c r="U123" s="156"/>
      <c r="V123" s="156"/>
      <c r="W123" s="160">
        <f>W124+W128+W131+W133+W140</f>
        <v>0</v>
      </c>
      <c r="X123" s="156"/>
      <c r="Y123" s="160">
        <f>Y124+Y128+Y131+Y133+Y140</f>
        <v>4.8944101404799998</v>
      </c>
      <c r="Z123" s="156"/>
      <c r="AA123" s="161">
        <f>AA124+AA128+AA131+AA133+AA140</f>
        <v>1.23</v>
      </c>
      <c r="AR123" s="162" t="s">
        <v>90</v>
      </c>
      <c r="AT123" s="163" t="s">
        <v>81</v>
      </c>
      <c r="AU123" s="163" t="s">
        <v>82</v>
      </c>
      <c r="AY123" s="162" t="s">
        <v>169</v>
      </c>
      <c r="BK123" s="164">
        <f>BK124+BK128+BK131+BK133+BK140</f>
        <v>0</v>
      </c>
    </row>
    <row r="124" spans="2:65" s="9" customFormat="1" ht="19.899999999999999" customHeight="1">
      <c r="B124" s="155"/>
      <c r="C124" s="156"/>
      <c r="D124" s="165" t="s">
        <v>137</v>
      </c>
      <c r="E124" s="165"/>
      <c r="F124" s="165"/>
      <c r="G124" s="165"/>
      <c r="H124" s="165"/>
      <c r="I124" s="165"/>
      <c r="J124" s="165"/>
      <c r="K124" s="165"/>
      <c r="L124" s="165"/>
      <c r="M124" s="165"/>
      <c r="N124" s="245">
        <f>BK124</f>
        <v>0</v>
      </c>
      <c r="O124" s="246"/>
      <c r="P124" s="246"/>
      <c r="Q124" s="246"/>
      <c r="R124" s="158"/>
      <c r="T124" s="159"/>
      <c r="U124" s="156"/>
      <c r="V124" s="156"/>
      <c r="W124" s="160">
        <f>SUM(W125:W127)</f>
        <v>0</v>
      </c>
      <c r="X124" s="156"/>
      <c r="Y124" s="160">
        <f>SUM(Y125:Y127)</f>
        <v>0</v>
      </c>
      <c r="Z124" s="156"/>
      <c r="AA124" s="161">
        <f>SUM(AA125:AA127)</f>
        <v>1.23</v>
      </c>
      <c r="AR124" s="162" t="s">
        <v>90</v>
      </c>
      <c r="AT124" s="163" t="s">
        <v>81</v>
      </c>
      <c r="AU124" s="163" t="s">
        <v>90</v>
      </c>
      <c r="AY124" s="162" t="s">
        <v>169</v>
      </c>
      <c r="BK124" s="164">
        <f>SUM(BK125:BK127)</f>
        <v>0</v>
      </c>
    </row>
    <row r="125" spans="2:65" s="1" customFormat="1" ht="25.5" customHeight="1">
      <c r="B125" s="34"/>
      <c r="C125" s="166" t="s">
        <v>90</v>
      </c>
      <c r="D125" s="166" t="s">
        <v>170</v>
      </c>
      <c r="E125" s="167" t="s">
        <v>282</v>
      </c>
      <c r="F125" s="253" t="s">
        <v>283</v>
      </c>
      <c r="G125" s="253"/>
      <c r="H125" s="253"/>
      <c r="I125" s="253"/>
      <c r="J125" s="168" t="s">
        <v>203</v>
      </c>
      <c r="K125" s="169">
        <v>1.5</v>
      </c>
      <c r="L125" s="249">
        <v>0</v>
      </c>
      <c r="M125" s="250"/>
      <c r="N125" s="243">
        <f>ROUND(L125*K125,2)</f>
        <v>0</v>
      </c>
      <c r="O125" s="243"/>
      <c r="P125" s="243"/>
      <c r="Q125" s="243"/>
      <c r="R125" s="36"/>
      <c r="T125" s="170" t="s">
        <v>21</v>
      </c>
      <c r="U125" s="43" t="s">
        <v>49</v>
      </c>
      <c r="V125" s="35"/>
      <c r="W125" s="171">
        <f>V125*K125</f>
        <v>0</v>
      </c>
      <c r="X125" s="171">
        <v>0</v>
      </c>
      <c r="Y125" s="171">
        <f>X125*K125</f>
        <v>0</v>
      </c>
      <c r="Z125" s="171">
        <v>0.26</v>
      </c>
      <c r="AA125" s="172">
        <f>Z125*K125</f>
        <v>0.39</v>
      </c>
      <c r="AR125" s="18" t="s">
        <v>174</v>
      </c>
      <c r="AT125" s="18" t="s">
        <v>170</v>
      </c>
      <c r="AU125" s="18" t="s">
        <v>148</v>
      </c>
      <c r="AY125" s="18" t="s">
        <v>169</v>
      </c>
      <c r="BE125" s="109">
        <f>IF(U125="základná",N125,0)</f>
        <v>0</v>
      </c>
      <c r="BF125" s="109">
        <f>IF(U125="znížená",N125,0)</f>
        <v>0</v>
      </c>
      <c r="BG125" s="109">
        <f>IF(U125="zákl. prenesená",N125,0)</f>
        <v>0</v>
      </c>
      <c r="BH125" s="109">
        <f>IF(U125="zníž. prenesená",N125,0)</f>
        <v>0</v>
      </c>
      <c r="BI125" s="109">
        <f>IF(U125="nulová",N125,0)</f>
        <v>0</v>
      </c>
      <c r="BJ125" s="18" t="s">
        <v>148</v>
      </c>
      <c r="BK125" s="109">
        <f>ROUND(L125*K125,2)</f>
        <v>0</v>
      </c>
      <c r="BL125" s="18" t="s">
        <v>174</v>
      </c>
      <c r="BM125" s="18" t="s">
        <v>676</v>
      </c>
    </row>
    <row r="126" spans="2:65" s="1" customFormat="1" ht="38.25" customHeight="1">
      <c r="B126" s="34"/>
      <c r="C126" s="166" t="s">
        <v>148</v>
      </c>
      <c r="D126" s="166" t="s">
        <v>170</v>
      </c>
      <c r="E126" s="167" t="s">
        <v>292</v>
      </c>
      <c r="F126" s="253" t="s">
        <v>293</v>
      </c>
      <c r="G126" s="253"/>
      <c r="H126" s="253"/>
      <c r="I126" s="253"/>
      <c r="J126" s="168" t="s">
        <v>203</v>
      </c>
      <c r="K126" s="169">
        <v>1.5</v>
      </c>
      <c r="L126" s="249">
        <v>0</v>
      </c>
      <c r="M126" s="250"/>
      <c r="N126" s="243">
        <f>ROUND(L126*K126,2)</f>
        <v>0</v>
      </c>
      <c r="O126" s="243"/>
      <c r="P126" s="243"/>
      <c r="Q126" s="243"/>
      <c r="R126" s="36"/>
      <c r="T126" s="170" t="s">
        <v>21</v>
      </c>
      <c r="U126" s="43" t="s">
        <v>49</v>
      </c>
      <c r="V126" s="35"/>
      <c r="W126" s="171">
        <f>V126*K126</f>
        <v>0</v>
      </c>
      <c r="X126" s="171">
        <v>0</v>
      </c>
      <c r="Y126" s="171">
        <f>X126*K126</f>
        <v>0</v>
      </c>
      <c r="Z126" s="171">
        <v>0.56000000000000005</v>
      </c>
      <c r="AA126" s="172">
        <f>Z126*K126</f>
        <v>0.84000000000000008</v>
      </c>
      <c r="AR126" s="18" t="s">
        <v>174</v>
      </c>
      <c r="AT126" s="18" t="s">
        <v>170</v>
      </c>
      <c r="AU126" s="18" t="s">
        <v>148</v>
      </c>
      <c r="AY126" s="18" t="s">
        <v>169</v>
      </c>
      <c r="BE126" s="109">
        <f>IF(U126="základná",N126,0)</f>
        <v>0</v>
      </c>
      <c r="BF126" s="109">
        <f>IF(U126="znížená",N126,0)</f>
        <v>0</v>
      </c>
      <c r="BG126" s="109">
        <f>IF(U126="zákl. prenesená",N126,0)</f>
        <v>0</v>
      </c>
      <c r="BH126" s="109">
        <f>IF(U126="zníž. prenesená",N126,0)</f>
        <v>0</v>
      </c>
      <c r="BI126" s="109">
        <f>IF(U126="nulová",N126,0)</f>
        <v>0</v>
      </c>
      <c r="BJ126" s="18" t="s">
        <v>148</v>
      </c>
      <c r="BK126" s="109">
        <f>ROUND(L126*K126,2)</f>
        <v>0</v>
      </c>
      <c r="BL126" s="18" t="s">
        <v>174</v>
      </c>
      <c r="BM126" s="18" t="s">
        <v>677</v>
      </c>
    </row>
    <row r="127" spans="2:65" s="1" customFormat="1" ht="25.5" customHeight="1">
      <c r="B127" s="34"/>
      <c r="C127" s="166" t="s">
        <v>179</v>
      </c>
      <c r="D127" s="166" t="s">
        <v>170</v>
      </c>
      <c r="E127" s="167" t="s">
        <v>678</v>
      </c>
      <c r="F127" s="253" t="s">
        <v>679</v>
      </c>
      <c r="G127" s="253"/>
      <c r="H127" s="253"/>
      <c r="I127" s="253"/>
      <c r="J127" s="168" t="s">
        <v>173</v>
      </c>
      <c r="K127" s="169">
        <v>1.62</v>
      </c>
      <c r="L127" s="249">
        <v>0</v>
      </c>
      <c r="M127" s="250"/>
      <c r="N127" s="243">
        <f>ROUND(L127*K127,2)</f>
        <v>0</v>
      </c>
      <c r="O127" s="243"/>
      <c r="P127" s="243"/>
      <c r="Q127" s="243"/>
      <c r="R127" s="36"/>
      <c r="T127" s="170" t="s">
        <v>21</v>
      </c>
      <c r="U127" s="43" t="s">
        <v>49</v>
      </c>
      <c r="V127" s="35"/>
      <c r="W127" s="171">
        <f>V127*K127</f>
        <v>0</v>
      </c>
      <c r="X127" s="171">
        <v>0</v>
      </c>
      <c r="Y127" s="171">
        <f>X127*K127</f>
        <v>0</v>
      </c>
      <c r="Z127" s="171">
        <v>0</v>
      </c>
      <c r="AA127" s="172">
        <f>Z127*K127</f>
        <v>0</v>
      </c>
      <c r="AR127" s="18" t="s">
        <v>174</v>
      </c>
      <c r="AT127" s="18" t="s">
        <v>170</v>
      </c>
      <c r="AU127" s="18" t="s">
        <v>148</v>
      </c>
      <c r="AY127" s="18" t="s">
        <v>169</v>
      </c>
      <c r="BE127" s="109">
        <f>IF(U127="základná",N127,0)</f>
        <v>0</v>
      </c>
      <c r="BF127" s="109">
        <f>IF(U127="znížená",N127,0)</f>
        <v>0</v>
      </c>
      <c r="BG127" s="109">
        <f>IF(U127="zákl. prenesená",N127,0)</f>
        <v>0</v>
      </c>
      <c r="BH127" s="109">
        <f>IF(U127="zníž. prenesená",N127,0)</f>
        <v>0</v>
      </c>
      <c r="BI127" s="109">
        <f>IF(U127="nulová",N127,0)</f>
        <v>0</v>
      </c>
      <c r="BJ127" s="18" t="s">
        <v>148</v>
      </c>
      <c r="BK127" s="109">
        <f>ROUND(L127*K127,2)</f>
        <v>0</v>
      </c>
      <c r="BL127" s="18" t="s">
        <v>174</v>
      </c>
      <c r="BM127" s="18" t="s">
        <v>680</v>
      </c>
    </row>
    <row r="128" spans="2:65" s="9" customFormat="1" ht="29.85" customHeight="1">
      <c r="B128" s="155"/>
      <c r="C128" s="156"/>
      <c r="D128" s="165" t="s">
        <v>138</v>
      </c>
      <c r="E128" s="165"/>
      <c r="F128" s="165"/>
      <c r="G128" s="165"/>
      <c r="H128" s="165"/>
      <c r="I128" s="165"/>
      <c r="J128" s="165"/>
      <c r="K128" s="165"/>
      <c r="L128" s="165"/>
      <c r="M128" s="165"/>
      <c r="N128" s="241">
        <f>BK128</f>
        <v>0</v>
      </c>
      <c r="O128" s="242"/>
      <c r="P128" s="242"/>
      <c r="Q128" s="242"/>
      <c r="R128" s="158"/>
      <c r="T128" s="159"/>
      <c r="U128" s="156"/>
      <c r="V128" s="156"/>
      <c r="W128" s="160">
        <f>SUM(W129:W130)</f>
        <v>0</v>
      </c>
      <c r="X128" s="156"/>
      <c r="Y128" s="160">
        <f>SUM(Y129:Y130)</f>
        <v>3.86490264048</v>
      </c>
      <c r="Z128" s="156"/>
      <c r="AA128" s="161">
        <f>SUM(AA129:AA130)</f>
        <v>0</v>
      </c>
      <c r="AR128" s="162" t="s">
        <v>90</v>
      </c>
      <c r="AT128" s="163" t="s">
        <v>81</v>
      </c>
      <c r="AU128" s="163" t="s">
        <v>90</v>
      </c>
      <c r="AY128" s="162" t="s">
        <v>169</v>
      </c>
      <c r="BK128" s="164">
        <f>SUM(BK129:BK130)</f>
        <v>0</v>
      </c>
    </row>
    <row r="129" spans="2:65" s="1" customFormat="1" ht="38.25" customHeight="1">
      <c r="B129" s="34"/>
      <c r="C129" s="166" t="s">
        <v>174</v>
      </c>
      <c r="D129" s="166" t="s">
        <v>170</v>
      </c>
      <c r="E129" s="167" t="s">
        <v>681</v>
      </c>
      <c r="F129" s="253" t="s">
        <v>682</v>
      </c>
      <c r="G129" s="253"/>
      <c r="H129" s="253"/>
      <c r="I129" s="253"/>
      <c r="J129" s="168" t="s">
        <v>173</v>
      </c>
      <c r="K129" s="169">
        <v>0.15</v>
      </c>
      <c r="L129" s="249">
        <v>0</v>
      </c>
      <c r="M129" s="250"/>
      <c r="N129" s="243">
        <f>ROUND(L129*K129,2)</f>
        <v>0</v>
      </c>
      <c r="O129" s="243"/>
      <c r="P129" s="243"/>
      <c r="Q129" s="243"/>
      <c r="R129" s="36"/>
      <c r="T129" s="170" t="s">
        <v>21</v>
      </c>
      <c r="U129" s="43" t="s">
        <v>49</v>
      </c>
      <c r="V129" s="35"/>
      <c r="W129" s="171">
        <f>V129*K129</f>
        <v>0</v>
      </c>
      <c r="X129" s="171">
        <v>2.0699999999999998</v>
      </c>
      <c r="Y129" s="171">
        <f>X129*K129</f>
        <v>0.31049999999999994</v>
      </c>
      <c r="Z129" s="171">
        <v>0</v>
      </c>
      <c r="AA129" s="172">
        <f>Z129*K129</f>
        <v>0</v>
      </c>
      <c r="AR129" s="18" t="s">
        <v>174</v>
      </c>
      <c r="AT129" s="18" t="s">
        <v>170</v>
      </c>
      <c r="AU129" s="18" t="s">
        <v>148</v>
      </c>
      <c r="AY129" s="18" t="s">
        <v>169</v>
      </c>
      <c r="BE129" s="109">
        <f>IF(U129="základná",N129,0)</f>
        <v>0</v>
      </c>
      <c r="BF129" s="109">
        <f>IF(U129="znížená",N129,0)</f>
        <v>0</v>
      </c>
      <c r="BG129" s="109">
        <f>IF(U129="zákl. prenesená",N129,0)</f>
        <v>0</v>
      </c>
      <c r="BH129" s="109">
        <f>IF(U129="zníž. prenesená",N129,0)</f>
        <v>0</v>
      </c>
      <c r="BI129" s="109">
        <f>IF(U129="nulová",N129,0)</f>
        <v>0</v>
      </c>
      <c r="BJ129" s="18" t="s">
        <v>148</v>
      </c>
      <c r="BK129" s="109">
        <f>ROUND(L129*K129,2)</f>
        <v>0</v>
      </c>
      <c r="BL129" s="18" t="s">
        <v>174</v>
      </c>
      <c r="BM129" s="18" t="s">
        <v>683</v>
      </c>
    </row>
    <row r="130" spans="2:65" s="1" customFormat="1" ht="25.5" customHeight="1">
      <c r="B130" s="34"/>
      <c r="C130" s="166" t="s">
        <v>186</v>
      </c>
      <c r="D130" s="166" t="s">
        <v>170</v>
      </c>
      <c r="E130" s="167" t="s">
        <v>222</v>
      </c>
      <c r="F130" s="253" t="s">
        <v>223</v>
      </c>
      <c r="G130" s="253"/>
      <c r="H130" s="253"/>
      <c r="I130" s="253"/>
      <c r="J130" s="168" t="s">
        <v>173</v>
      </c>
      <c r="K130" s="169">
        <v>1.62</v>
      </c>
      <c r="L130" s="249">
        <v>0</v>
      </c>
      <c r="M130" s="250"/>
      <c r="N130" s="243">
        <f>ROUND(L130*K130,2)</f>
        <v>0</v>
      </c>
      <c r="O130" s="243"/>
      <c r="P130" s="243"/>
      <c r="Q130" s="243"/>
      <c r="R130" s="36"/>
      <c r="T130" s="170" t="s">
        <v>21</v>
      </c>
      <c r="U130" s="43" t="s">
        <v>49</v>
      </c>
      <c r="V130" s="35"/>
      <c r="W130" s="171">
        <f>V130*K130</f>
        <v>0</v>
      </c>
      <c r="X130" s="171">
        <v>2.1940757039999998</v>
      </c>
      <c r="Y130" s="171">
        <f>X130*K130</f>
        <v>3.5544026404800002</v>
      </c>
      <c r="Z130" s="171">
        <v>0</v>
      </c>
      <c r="AA130" s="172">
        <f>Z130*K130</f>
        <v>0</v>
      </c>
      <c r="AR130" s="18" t="s">
        <v>174</v>
      </c>
      <c r="AT130" s="18" t="s">
        <v>170</v>
      </c>
      <c r="AU130" s="18" t="s">
        <v>148</v>
      </c>
      <c r="AY130" s="18" t="s">
        <v>169</v>
      </c>
      <c r="BE130" s="109">
        <f>IF(U130="základná",N130,0)</f>
        <v>0</v>
      </c>
      <c r="BF130" s="109">
        <f>IF(U130="znížená",N130,0)</f>
        <v>0</v>
      </c>
      <c r="BG130" s="109">
        <f>IF(U130="zákl. prenesená",N130,0)</f>
        <v>0</v>
      </c>
      <c r="BH130" s="109">
        <f>IF(U130="zníž. prenesená",N130,0)</f>
        <v>0</v>
      </c>
      <c r="BI130" s="109">
        <f>IF(U130="nulová",N130,0)</f>
        <v>0</v>
      </c>
      <c r="BJ130" s="18" t="s">
        <v>148</v>
      </c>
      <c r="BK130" s="109">
        <f>ROUND(L130*K130,2)</f>
        <v>0</v>
      </c>
      <c r="BL130" s="18" t="s">
        <v>174</v>
      </c>
      <c r="BM130" s="18" t="s">
        <v>684</v>
      </c>
    </row>
    <row r="131" spans="2:65" s="9" customFormat="1" ht="29.85" customHeight="1">
      <c r="B131" s="155"/>
      <c r="C131" s="156"/>
      <c r="D131" s="165" t="s">
        <v>675</v>
      </c>
      <c r="E131" s="165"/>
      <c r="F131" s="165"/>
      <c r="G131" s="165"/>
      <c r="H131" s="165"/>
      <c r="I131" s="165"/>
      <c r="J131" s="165"/>
      <c r="K131" s="165"/>
      <c r="L131" s="165"/>
      <c r="M131" s="165"/>
      <c r="N131" s="241">
        <f>BK131</f>
        <v>0</v>
      </c>
      <c r="O131" s="242"/>
      <c r="P131" s="242"/>
      <c r="Q131" s="242"/>
      <c r="R131" s="158"/>
      <c r="T131" s="159"/>
      <c r="U131" s="156"/>
      <c r="V131" s="156"/>
      <c r="W131" s="160">
        <f>W132</f>
        <v>0</v>
      </c>
      <c r="X131" s="156"/>
      <c r="Y131" s="160">
        <f>Y132</f>
        <v>1.0281674999999999</v>
      </c>
      <c r="Z131" s="156"/>
      <c r="AA131" s="161">
        <f>AA132</f>
        <v>0</v>
      </c>
      <c r="AR131" s="162" t="s">
        <v>90</v>
      </c>
      <c r="AT131" s="163" t="s">
        <v>81</v>
      </c>
      <c r="AU131" s="163" t="s">
        <v>90</v>
      </c>
      <c r="AY131" s="162" t="s">
        <v>169</v>
      </c>
      <c r="BK131" s="164">
        <f>BK132</f>
        <v>0</v>
      </c>
    </row>
    <row r="132" spans="2:65" s="1" customFormat="1" ht="25.5" customHeight="1">
      <c r="B132" s="34"/>
      <c r="C132" s="166" t="s">
        <v>190</v>
      </c>
      <c r="D132" s="166" t="s">
        <v>170</v>
      </c>
      <c r="E132" s="167" t="s">
        <v>685</v>
      </c>
      <c r="F132" s="253" t="s">
        <v>686</v>
      </c>
      <c r="G132" s="253"/>
      <c r="H132" s="253"/>
      <c r="I132" s="253"/>
      <c r="J132" s="168" t="s">
        <v>173</v>
      </c>
      <c r="K132" s="169">
        <v>0.375</v>
      </c>
      <c r="L132" s="249">
        <v>0</v>
      </c>
      <c r="M132" s="250"/>
      <c r="N132" s="243">
        <f>ROUND(L132*K132,2)</f>
        <v>0</v>
      </c>
      <c r="O132" s="243"/>
      <c r="P132" s="243"/>
      <c r="Q132" s="243"/>
      <c r="R132" s="36"/>
      <c r="T132" s="170" t="s">
        <v>21</v>
      </c>
      <c r="U132" s="43" t="s">
        <v>49</v>
      </c>
      <c r="V132" s="35"/>
      <c r="W132" s="171">
        <f>V132*K132</f>
        <v>0</v>
      </c>
      <c r="X132" s="171">
        <v>2.7417799999999999</v>
      </c>
      <c r="Y132" s="171">
        <f>X132*K132</f>
        <v>1.0281674999999999</v>
      </c>
      <c r="Z132" s="171">
        <v>0</v>
      </c>
      <c r="AA132" s="172">
        <f>Z132*K132</f>
        <v>0</v>
      </c>
      <c r="AR132" s="18" t="s">
        <v>174</v>
      </c>
      <c r="AT132" s="18" t="s">
        <v>170</v>
      </c>
      <c r="AU132" s="18" t="s">
        <v>148</v>
      </c>
      <c r="AY132" s="18" t="s">
        <v>169</v>
      </c>
      <c r="BE132" s="109">
        <f>IF(U132="základná",N132,0)</f>
        <v>0</v>
      </c>
      <c r="BF132" s="109">
        <f>IF(U132="znížená",N132,0)</f>
        <v>0</v>
      </c>
      <c r="BG132" s="109">
        <f>IF(U132="zákl. prenesená",N132,0)</f>
        <v>0</v>
      </c>
      <c r="BH132" s="109">
        <f>IF(U132="zníž. prenesená",N132,0)</f>
        <v>0</v>
      </c>
      <c r="BI132" s="109">
        <f>IF(U132="nulová",N132,0)</f>
        <v>0</v>
      </c>
      <c r="BJ132" s="18" t="s">
        <v>148</v>
      </c>
      <c r="BK132" s="109">
        <f>ROUND(L132*K132,2)</f>
        <v>0</v>
      </c>
      <c r="BL132" s="18" t="s">
        <v>174</v>
      </c>
      <c r="BM132" s="18" t="s">
        <v>687</v>
      </c>
    </row>
    <row r="133" spans="2:65" s="9" customFormat="1" ht="29.85" customHeight="1">
      <c r="B133" s="155"/>
      <c r="C133" s="156"/>
      <c r="D133" s="165" t="s">
        <v>281</v>
      </c>
      <c r="E133" s="165"/>
      <c r="F133" s="165"/>
      <c r="G133" s="165"/>
      <c r="H133" s="165"/>
      <c r="I133" s="165"/>
      <c r="J133" s="165"/>
      <c r="K133" s="165"/>
      <c r="L133" s="165"/>
      <c r="M133" s="165"/>
      <c r="N133" s="241">
        <f>BK133</f>
        <v>0</v>
      </c>
      <c r="O133" s="242"/>
      <c r="P133" s="242"/>
      <c r="Q133" s="242"/>
      <c r="R133" s="158"/>
      <c r="T133" s="159"/>
      <c r="U133" s="156"/>
      <c r="V133" s="156"/>
      <c r="W133" s="160">
        <f>SUM(W134:W139)</f>
        <v>0</v>
      </c>
      <c r="X133" s="156"/>
      <c r="Y133" s="160">
        <f>SUM(Y134:Y139)</f>
        <v>1.34E-3</v>
      </c>
      <c r="Z133" s="156"/>
      <c r="AA133" s="161">
        <f>SUM(AA134:AA139)</f>
        <v>0</v>
      </c>
      <c r="AR133" s="162" t="s">
        <v>90</v>
      </c>
      <c r="AT133" s="163" t="s">
        <v>81</v>
      </c>
      <c r="AU133" s="163" t="s">
        <v>90</v>
      </c>
      <c r="AY133" s="162" t="s">
        <v>169</v>
      </c>
      <c r="BK133" s="164">
        <f>SUM(BK134:BK139)</f>
        <v>0</v>
      </c>
    </row>
    <row r="134" spans="2:65" s="1" customFormat="1" ht="25.5" customHeight="1">
      <c r="B134" s="34"/>
      <c r="C134" s="166" t="s">
        <v>194</v>
      </c>
      <c r="D134" s="166" t="s">
        <v>170</v>
      </c>
      <c r="E134" s="167" t="s">
        <v>688</v>
      </c>
      <c r="F134" s="253" t="s">
        <v>689</v>
      </c>
      <c r="G134" s="253"/>
      <c r="H134" s="253"/>
      <c r="I134" s="253"/>
      <c r="J134" s="168" t="s">
        <v>356</v>
      </c>
      <c r="K134" s="169">
        <v>1</v>
      </c>
      <c r="L134" s="249">
        <v>0</v>
      </c>
      <c r="M134" s="250"/>
      <c r="N134" s="243">
        <f t="shared" ref="N134:N139" si="5">ROUND(L134*K134,2)</f>
        <v>0</v>
      </c>
      <c r="O134" s="243"/>
      <c r="P134" s="243"/>
      <c r="Q134" s="243"/>
      <c r="R134" s="36"/>
      <c r="T134" s="170" t="s">
        <v>21</v>
      </c>
      <c r="U134" s="43" t="s">
        <v>49</v>
      </c>
      <c r="V134" s="35"/>
      <c r="W134" s="171">
        <f t="shared" ref="W134:W139" si="6">V134*K134</f>
        <v>0</v>
      </c>
      <c r="X134" s="171">
        <v>1.34E-3</v>
      </c>
      <c r="Y134" s="171">
        <f t="shared" ref="Y134:Y139" si="7">X134*K134</f>
        <v>1.34E-3</v>
      </c>
      <c r="Z134" s="171">
        <v>0</v>
      </c>
      <c r="AA134" s="172">
        <f t="shared" ref="AA134:AA139" si="8">Z134*K134</f>
        <v>0</v>
      </c>
      <c r="AR134" s="18" t="s">
        <v>174</v>
      </c>
      <c r="AT134" s="18" t="s">
        <v>170</v>
      </c>
      <c r="AU134" s="18" t="s">
        <v>148</v>
      </c>
      <c r="AY134" s="18" t="s">
        <v>169</v>
      </c>
      <c r="BE134" s="109">
        <f t="shared" ref="BE134:BE139" si="9">IF(U134="základná",N134,0)</f>
        <v>0</v>
      </c>
      <c r="BF134" s="109">
        <f t="shared" ref="BF134:BF139" si="10">IF(U134="znížená",N134,0)</f>
        <v>0</v>
      </c>
      <c r="BG134" s="109">
        <f t="shared" ref="BG134:BG139" si="11">IF(U134="zákl. prenesená",N134,0)</f>
        <v>0</v>
      </c>
      <c r="BH134" s="109">
        <f t="shared" ref="BH134:BH139" si="12">IF(U134="zníž. prenesená",N134,0)</f>
        <v>0</v>
      </c>
      <c r="BI134" s="109">
        <f t="shared" ref="BI134:BI139" si="13">IF(U134="nulová",N134,0)</f>
        <v>0</v>
      </c>
      <c r="BJ134" s="18" t="s">
        <v>148</v>
      </c>
      <c r="BK134" s="109">
        <f t="shared" ref="BK134:BK139" si="14">ROUND(L134*K134,2)</f>
        <v>0</v>
      </c>
      <c r="BL134" s="18" t="s">
        <v>174</v>
      </c>
      <c r="BM134" s="18" t="s">
        <v>690</v>
      </c>
    </row>
    <row r="135" spans="2:65" s="1" customFormat="1" ht="38.25" customHeight="1">
      <c r="B135" s="34"/>
      <c r="C135" s="166" t="s">
        <v>199</v>
      </c>
      <c r="D135" s="166" t="s">
        <v>170</v>
      </c>
      <c r="E135" s="167" t="s">
        <v>362</v>
      </c>
      <c r="F135" s="253" t="s">
        <v>363</v>
      </c>
      <c r="G135" s="253"/>
      <c r="H135" s="253"/>
      <c r="I135" s="253"/>
      <c r="J135" s="168" t="s">
        <v>203</v>
      </c>
      <c r="K135" s="169">
        <v>50.5</v>
      </c>
      <c r="L135" s="249">
        <v>0</v>
      </c>
      <c r="M135" s="250"/>
      <c r="N135" s="243">
        <f t="shared" si="5"/>
        <v>0</v>
      </c>
      <c r="O135" s="243"/>
      <c r="P135" s="243"/>
      <c r="Q135" s="243"/>
      <c r="R135" s="36"/>
      <c r="T135" s="170" t="s">
        <v>21</v>
      </c>
      <c r="U135" s="43" t="s">
        <v>49</v>
      </c>
      <c r="V135" s="35"/>
      <c r="W135" s="171">
        <f t="shared" si="6"/>
        <v>0</v>
      </c>
      <c r="X135" s="171">
        <v>0</v>
      </c>
      <c r="Y135" s="171">
        <f t="shared" si="7"/>
        <v>0</v>
      </c>
      <c r="Z135" s="171">
        <v>0</v>
      </c>
      <c r="AA135" s="172">
        <f t="shared" si="8"/>
        <v>0</v>
      </c>
      <c r="AR135" s="18" t="s">
        <v>174</v>
      </c>
      <c r="AT135" s="18" t="s">
        <v>170</v>
      </c>
      <c r="AU135" s="18" t="s">
        <v>148</v>
      </c>
      <c r="AY135" s="18" t="s">
        <v>169</v>
      </c>
      <c r="BE135" s="109">
        <f t="shared" si="9"/>
        <v>0</v>
      </c>
      <c r="BF135" s="109">
        <f t="shared" si="10"/>
        <v>0</v>
      </c>
      <c r="BG135" s="109">
        <f t="shared" si="11"/>
        <v>0</v>
      </c>
      <c r="BH135" s="109">
        <f t="shared" si="12"/>
        <v>0</v>
      </c>
      <c r="BI135" s="109">
        <f t="shared" si="13"/>
        <v>0</v>
      </c>
      <c r="BJ135" s="18" t="s">
        <v>148</v>
      </c>
      <c r="BK135" s="109">
        <f t="shared" si="14"/>
        <v>0</v>
      </c>
      <c r="BL135" s="18" t="s">
        <v>174</v>
      </c>
      <c r="BM135" s="18" t="s">
        <v>691</v>
      </c>
    </row>
    <row r="136" spans="2:65" s="1" customFormat="1" ht="25.5" customHeight="1">
      <c r="B136" s="34"/>
      <c r="C136" s="166" t="s">
        <v>205</v>
      </c>
      <c r="D136" s="166" t="s">
        <v>170</v>
      </c>
      <c r="E136" s="167" t="s">
        <v>366</v>
      </c>
      <c r="F136" s="253" t="s">
        <v>367</v>
      </c>
      <c r="G136" s="253"/>
      <c r="H136" s="253"/>
      <c r="I136" s="253"/>
      <c r="J136" s="168" t="s">
        <v>198</v>
      </c>
      <c r="K136" s="169">
        <v>1.23</v>
      </c>
      <c r="L136" s="249">
        <v>0</v>
      </c>
      <c r="M136" s="250"/>
      <c r="N136" s="243">
        <f t="shared" si="5"/>
        <v>0</v>
      </c>
      <c r="O136" s="243"/>
      <c r="P136" s="243"/>
      <c r="Q136" s="243"/>
      <c r="R136" s="36"/>
      <c r="T136" s="170" t="s">
        <v>21</v>
      </c>
      <c r="U136" s="43" t="s">
        <v>49</v>
      </c>
      <c r="V136" s="35"/>
      <c r="W136" s="171">
        <f t="shared" si="6"/>
        <v>0</v>
      </c>
      <c r="X136" s="171">
        <v>0</v>
      </c>
      <c r="Y136" s="171">
        <f t="shared" si="7"/>
        <v>0</v>
      </c>
      <c r="Z136" s="171">
        <v>0</v>
      </c>
      <c r="AA136" s="172">
        <f t="shared" si="8"/>
        <v>0</v>
      </c>
      <c r="AR136" s="18" t="s">
        <v>174</v>
      </c>
      <c r="AT136" s="18" t="s">
        <v>170</v>
      </c>
      <c r="AU136" s="18" t="s">
        <v>148</v>
      </c>
      <c r="AY136" s="18" t="s">
        <v>169</v>
      </c>
      <c r="BE136" s="109">
        <f t="shared" si="9"/>
        <v>0</v>
      </c>
      <c r="BF136" s="109">
        <f t="shared" si="10"/>
        <v>0</v>
      </c>
      <c r="BG136" s="109">
        <f t="shared" si="11"/>
        <v>0</v>
      </c>
      <c r="BH136" s="109">
        <f t="shared" si="12"/>
        <v>0</v>
      </c>
      <c r="BI136" s="109">
        <f t="shared" si="13"/>
        <v>0</v>
      </c>
      <c r="BJ136" s="18" t="s">
        <v>148</v>
      </c>
      <c r="BK136" s="109">
        <f t="shared" si="14"/>
        <v>0</v>
      </c>
      <c r="BL136" s="18" t="s">
        <v>174</v>
      </c>
      <c r="BM136" s="18" t="s">
        <v>692</v>
      </c>
    </row>
    <row r="137" spans="2:65" s="1" customFormat="1" ht="38.25" customHeight="1">
      <c r="B137" s="34"/>
      <c r="C137" s="166" t="s">
        <v>209</v>
      </c>
      <c r="D137" s="166" t="s">
        <v>170</v>
      </c>
      <c r="E137" s="167" t="s">
        <v>370</v>
      </c>
      <c r="F137" s="253" t="s">
        <v>371</v>
      </c>
      <c r="G137" s="253"/>
      <c r="H137" s="253"/>
      <c r="I137" s="253"/>
      <c r="J137" s="168" t="s">
        <v>198</v>
      </c>
      <c r="K137" s="169">
        <v>1.23</v>
      </c>
      <c r="L137" s="249">
        <v>0</v>
      </c>
      <c r="M137" s="250"/>
      <c r="N137" s="243">
        <f t="shared" si="5"/>
        <v>0</v>
      </c>
      <c r="O137" s="243"/>
      <c r="P137" s="243"/>
      <c r="Q137" s="243"/>
      <c r="R137" s="36"/>
      <c r="T137" s="170" t="s">
        <v>21</v>
      </c>
      <c r="U137" s="43" t="s">
        <v>49</v>
      </c>
      <c r="V137" s="35"/>
      <c r="W137" s="171">
        <f t="shared" si="6"/>
        <v>0</v>
      </c>
      <c r="X137" s="171">
        <v>0</v>
      </c>
      <c r="Y137" s="171">
        <f t="shared" si="7"/>
        <v>0</v>
      </c>
      <c r="Z137" s="171">
        <v>0</v>
      </c>
      <c r="AA137" s="172">
        <f t="shared" si="8"/>
        <v>0</v>
      </c>
      <c r="AR137" s="18" t="s">
        <v>174</v>
      </c>
      <c r="AT137" s="18" t="s">
        <v>170</v>
      </c>
      <c r="AU137" s="18" t="s">
        <v>148</v>
      </c>
      <c r="AY137" s="18" t="s">
        <v>169</v>
      </c>
      <c r="BE137" s="109">
        <f t="shared" si="9"/>
        <v>0</v>
      </c>
      <c r="BF137" s="109">
        <f t="shared" si="10"/>
        <v>0</v>
      </c>
      <c r="BG137" s="109">
        <f t="shared" si="11"/>
        <v>0</v>
      </c>
      <c r="BH137" s="109">
        <f t="shared" si="12"/>
        <v>0</v>
      </c>
      <c r="BI137" s="109">
        <f t="shared" si="13"/>
        <v>0</v>
      </c>
      <c r="BJ137" s="18" t="s">
        <v>148</v>
      </c>
      <c r="BK137" s="109">
        <f t="shared" si="14"/>
        <v>0</v>
      </c>
      <c r="BL137" s="18" t="s">
        <v>174</v>
      </c>
      <c r="BM137" s="18" t="s">
        <v>693</v>
      </c>
    </row>
    <row r="138" spans="2:65" s="1" customFormat="1" ht="25.5" customHeight="1">
      <c r="B138" s="34"/>
      <c r="C138" s="166" t="s">
        <v>213</v>
      </c>
      <c r="D138" s="166" t="s">
        <v>170</v>
      </c>
      <c r="E138" s="167" t="s">
        <v>374</v>
      </c>
      <c r="F138" s="253" t="s">
        <v>375</v>
      </c>
      <c r="G138" s="253"/>
      <c r="H138" s="253"/>
      <c r="I138" s="253"/>
      <c r="J138" s="168" t="s">
        <v>198</v>
      </c>
      <c r="K138" s="169">
        <v>1.23</v>
      </c>
      <c r="L138" s="249">
        <v>0</v>
      </c>
      <c r="M138" s="250"/>
      <c r="N138" s="243">
        <f t="shared" si="5"/>
        <v>0</v>
      </c>
      <c r="O138" s="243"/>
      <c r="P138" s="243"/>
      <c r="Q138" s="243"/>
      <c r="R138" s="36"/>
      <c r="T138" s="170" t="s">
        <v>21</v>
      </c>
      <c r="U138" s="43" t="s">
        <v>49</v>
      </c>
      <c r="V138" s="35"/>
      <c r="W138" s="171">
        <f t="shared" si="6"/>
        <v>0</v>
      </c>
      <c r="X138" s="171">
        <v>0</v>
      </c>
      <c r="Y138" s="171">
        <f t="shared" si="7"/>
        <v>0</v>
      </c>
      <c r="Z138" s="171">
        <v>0</v>
      </c>
      <c r="AA138" s="172">
        <f t="shared" si="8"/>
        <v>0</v>
      </c>
      <c r="AR138" s="18" t="s">
        <v>174</v>
      </c>
      <c r="AT138" s="18" t="s">
        <v>170</v>
      </c>
      <c r="AU138" s="18" t="s">
        <v>148</v>
      </c>
      <c r="AY138" s="18" t="s">
        <v>169</v>
      </c>
      <c r="BE138" s="109">
        <f t="shared" si="9"/>
        <v>0</v>
      </c>
      <c r="BF138" s="109">
        <f t="shared" si="10"/>
        <v>0</v>
      </c>
      <c r="BG138" s="109">
        <f t="shared" si="11"/>
        <v>0</v>
      </c>
      <c r="BH138" s="109">
        <f t="shared" si="12"/>
        <v>0</v>
      </c>
      <c r="BI138" s="109">
        <f t="shared" si="13"/>
        <v>0</v>
      </c>
      <c r="BJ138" s="18" t="s">
        <v>148</v>
      </c>
      <c r="BK138" s="109">
        <f t="shared" si="14"/>
        <v>0</v>
      </c>
      <c r="BL138" s="18" t="s">
        <v>174</v>
      </c>
      <c r="BM138" s="18" t="s">
        <v>694</v>
      </c>
    </row>
    <row r="139" spans="2:65" s="1" customFormat="1" ht="25.5" customHeight="1">
      <c r="B139" s="34"/>
      <c r="C139" s="166" t="s">
        <v>217</v>
      </c>
      <c r="D139" s="166" t="s">
        <v>170</v>
      </c>
      <c r="E139" s="167" t="s">
        <v>378</v>
      </c>
      <c r="F139" s="253" t="s">
        <v>379</v>
      </c>
      <c r="G139" s="253"/>
      <c r="H139" s="253"/>
      <c r="I139" s="253"/>
      <c r="J139" s="168" t="s">
        <v>198</v>
      </c>
      <c r="K139" s="169">
        <v>1.23</v>
      </c>
      <c r="L139" s="249">
        <v>0</v>
      </c>
      <c r="M139" s="250"/>
      <c r="N139" s="243">
        <f t="shared" si="5"/>
        <v>0</v>
      </c>
      <c r="O139" s="243"/>
      <c r="P139" s="243"/>
      <c r="Q139" s="243"/>
      <c r="R139" s="36"/>
      <c r="T139" s="170" t="s">
        <v>21</v>
      </c>
      <c r="U139" s="43" t="s">
        <v>49</v>
      </c>
      <c r="V139" s="35"/>
      <c r="W139" s="171">
        <f t="shared" si="6"/>
        <v>0</v>
      </c>
      <c r="X139" s="171">
        <v>0</v>
      </c>
      <c r="Y139" s="171">
        <f t="shared" si="7"/>
        <v>0</v>
      </c>
      <c r="Z139" s="171">
        <v>0</v>
      </c>
      <c r="AA139" s="172">
        <f t="shared" si="8"/>
        <v>0</v>
      </c>
      <c r="AR139" s="18" t="s">
        <v>174</v>
      </c>
      <c r="AT139" s="18" t="s">
        <v>170</v>
      </c>
      <c r="AU139" s="18" t="s">
        <v>148</v>
      </c>
      <c r="AY139" s="18" t="s">
        <v>169</v>
      </c>
      <c r="BE139" s="109">
        <f t="shared" si="9"/>
        <v>0</v>
      </c>
      <c r="BF139" s="109">
        <f t="shared" si="10"/>
        <v>0</v>
      </c>
      <c r="BG139" s="109">
        <f t="shared" si="11"/>
        <v>0</v>
      </c>
      <c r="BH139" s="109">
        <f t="shared" si="12"/>
        <v>0</v>
      </c>
      <c r="BI139" s="109">
        <f t="shared" si="13"/>
        <v>0</v>
      </c>
      <c r="BJ139" s="18" t="s">
        <v>148</v>
      </c>
      <c r="BK139" s="109">
        <f t="shared" si="14"/>
        <v>0</v>
      </c>
      <c r="BL139" s="18" t="s">
        <v>174</v>
      </c>
      <c r="BM139" s="18" t="s">
        <v>695</v>
      </c>
    </row>
    <row r="140" spans="2:65" s="9" customFormat="1" ht="29.85" customHeight="1">
      <c r="B140" s="155"/>
      <c r="C140" s="156"/>
      <c r="D140" s="165" t="s">
        <v>140</v>
      </c>
      <c r="E140" s="165"/>
      <c r="F140" s="165"/>
      <c r="G140" s="165"/>
      <c r="H140" s="165"/>
      <c r="I140" s="165"/>
      <c r="J140" s="165"/>
      <c r="K140" s="165"/>
      <c r="L140" s="165"/>
      <c r="M140" s="165"/>
      <c r="N140" s="241">
        <f>BK140</f>
        <v>0</v>
      </c>
      <c r="O140" s="242"/>
      <c r="P140" s="242"/>
      <c r="Q140" s="242"/>
      <c r="R140" s="158"/>
      <c r="T140" s="159"/>
      <c r="U140" s="156"/>
      <c r="V140" s="156"/>
      <c r="W140" s="160">
        <f>W141</f>
        <v>0</v>
      </c>
      <c r="X140" s="156"/>
      <c r="Y140" s="160">
        <f>Y141</f>
        <v>0</v>
      </c>
      <c r="Z140" s="156"/>
      <c r="AA140" s="161">
        <f>AA141</f>
        <v>0</v>
      </c>
      <c r="AR140" s="162" t="s">
        <v>90</v>
      </c>
      <c r="AT140" s="163" t="s">
        <v>81</v>
      </c>
      <c r="AU140" s="163" t="s">
        <v>90</v>
      </c>
      <c r="AY140" s="162" t="s">
        <v>169</v>
      </c>
      <c r="BK140" s="164">
        <f>BK141</f>
        <v>0</v>
      </c>
    </row>
    <row r="141" spans="2:65" s="1" customFormat="1" ht="38.25" customHeight="1">
      <c r="B141" s="34"/>
      <c r="C141" s="166" t="s">
        <v>221</v>
      </c>
      <c r="D141" s="166" t="s">
        <v>170</v>
      </c>
      <c r="E141" s="167" t="s">
        <v>238</v>
      </c>
      <c r="F141" s="253" t="s">
        <v>239</v>
      </c>
      <c r="G141" s="253"/>
      <c r="H141" s="253"/>
      <c r="I141" s="253"/>
      <c r="J141" s="168" t="s">
        <v>198</v>
      </c>
      <c r="K141" s="169">
        <v>4.8940000000000001</v>
      </c>
      <c r="L141" s="249">
        <v>0</v>
      </c>
      <c r="M141" s="250"/>
      <c r="N141" s="243">
        <f>ROUND(L141*K141,2)</f>
        <v>0</v>
      </c>
      <c r="O141" s="243"/>
      <c r="P141" s="243"/>
      <c r="Q141" s="243"/>
      <c r="R141" s="36"/>
      <c r="T141" s="170" t="s">
        <v>21</v>
      </c>
      <c r="U141" s="43" t="s">
        <v>49</v>
      </c>
      <c r="V141" s="35"/>
      <c r="W141" s="171">
        <f>V141*K141</f>
        <v>0</v>
      </c>
      <c r="X141" s="171">
        <v>0</v>
      </c>
      <c r="Y141" s="171">
        <f>X141*K141</f>
        <v>0</v>
      </c>
      <c r="Z141" s="171">
        <v>0</v>
      </c>
      <c r="AA141" s="172">
        <f>Z141*K141</f>
        <v>0</v>
      </c>
      <c r="AR141" s="18" t="s">
        <v>174</v>
      </c>
      <c r="AT141" s="18" t="s">
        <v>170</v>
      </c>
      <c r="AU141" s="18" t="s">
        <v>148</v>
      </c>
      <c r="AY141" s="18" t="s">
        <v>169</v>
      </c>
      <c r="BE141" s="109">
        <f>IF(U141="základná",N141,0)</f>
        <v>0</v>
      </c>
      <c r="BF141" s="109">
        <f>IF(U141="znížená",N141,0)</f>
        <v>0</v>
      </c>
      <c r="BG141" s="109">
        <f>IF(U141="zákl. prenesená",N141,0)</f>
        <v>0</v>
      </c>
      <c r="BH141" s="109">
        <f>IF(U141="zníž. prenesená",N141,0)</f>
        <v>0</v>
      </c>
      <c r="BI141" s="109">
        <f>IF(U141="nulová",N141,0)</f>
        <v>0</v>
      </c>
      <c r="BJ141" s="18" t="s">
        <v>148</v>
      </c>
      <c r="BK141" s="109">
        <f>ROUND(L141*K141,2)</f>
        <v>0</v>
      </c>
      <c r="BL141" s="18" t="s">
        <v>174</v>
      </c>
      <c r="BM141" s="18" t="s">
        <v>696</v>
      </c>
    </row>
    <row r="142" spans="2:65" s="1" customFormat="1" ht="49.9" customHeight="1">
      <c r="B142" s="34"/>
      <c r="C142" s="35"/>
      <c r="D142" s="157" t="s">
        <v>277</v>
      </c>
      <c r="E142" s="35"/>
      <c r="F142" s="35"/>
      <c r="G142" s="35"/>
      <c r="H142" s="35"/>
      <c r="I142" s="35"/>
      <c r="J142" s="35"/>
      <c r="K142" s="35"/>
      <c r="L142" s="35"/>
      <c r="M142" s="35"/>
      <c r="N142" s="268">
        <f t="shared" ref="N142:N147" si="15">BK142</f>
        <v>0</v>
      </c>
      <c r="O142" s="269"/>
      <c r="P142" s="269"/>
      <c r="Q142" s="269"/>
      <c r="R142" s="36"/>
      <c r="T142" s="142"/>
      <c r="U142" s="35"/>
      <c r="V142" s="35"/>
      <c r="W142" s="35"/>
      <c r="X142" s="35"/>
      <c r="Y142" s="35"/>
      <c r="Z142" s="35"/>
      <c r="AA142" s="77"/>
      <c r="AT142" s="18" t="s">
        <v>81</v>
      </c>
      <c r="AU142" s="18" t="s">
        <v>82</v>
      </c>
      <c r="AY142" s="18" t="s">
        <v>278</v>
      </c>
      <c r="BK142" s="109">
        <f>SUM(BK143:BK147)</f>
        <v>0</v>
      </c>
    </row>
    <row r="143" spans="2:65" s="1" customFormat="1" ht="22.35" customHeight="1">
      <c r="B143" s="34"/>
      <c r="C143" s="177" t="s">
        <v>21</v>
      </c>
      <c r="D143" s="177" t="s">
        <v>170</v>
      </c>
      <c r="E143" s="178" t="s">
        <v>21</v>
      </c>
      <c r="F143" s="255" t="s">
        <v>21</v>
      </c>
      <c r="G143" s="255"/>
      <c r="H143" s="255"/>
      <c r="I143" s="255"/>
      <c r="J143" s="179" t="s">
        <v>21</v>
      </c>
      <c r="K143" s="180"/>
      <c r="L143" s="249"/>
      <c r="M143" s="243"/>
      <c r="N143" s="243">
        <f t="shared" si="15"/>
        <v>0</v>
      </c>
      <c r="O143" s="243"/>
      <c r="P143" s="243"/>
      <c r="Q143" s="243"/>
      <c r="R143" s="36"/>
      <c r="T143" s="170" t="s">
        <v>21</v>
      </c>
      <c r="U143" s="181" t="s">
        <v>49</v>
      </c>
      <c r="V143" s="35"/>
      <c r="W143" s="35"/>
      <c r="X143" s="35"/>
      <c r="Y143" s="35"/>
      <c r="Z143" s="35"/>
      <c r="AA143" s="77"/>
      <c r="AT143" s="18" t="s">
        <v>278</v>
      </c>
      <c r="AU143" s="18" t="s">
        <v>90</v>
      </c>
      <c r="AY143" s="18" t="s">
        <v>278</v>
      </c>
      <c r="BE143" s="109">
        <f>IF(U143="základná",N143,0)</f>
        <v>0</v>
      </c>
      <c r="BF143" s="109">
        <f>IF(U143="znížená",N143,0)</f>
        <v>0</v>
      </c>
      <c r="BG143" s="109">
        <f>IF(U143="zákl. prenesená",N143,0)</f>
        <v>0</v>
      </c>
      <c r="BH143" s="109">
        <f>IF(U143="zníž. prenesená",N143,0)</f>
        <v>0</v>
      </c>
      <c r="BI143" s="109">
        <f>IF(U143="nulová",N143,0)</f>
        <v>0</v>
      </c>
      <c r="BJ143" s="18" t="s">
        <v>148</v>
      </c>
      <c r="BK143" s="109">
        <f>L143*K143</f>
        <v>0</v>
      </c>
    </row>
    <row r="144" spans="2:65" s="1" customFormat="1" ht="22.35" customHeight="1">
      <c r="B144" s="34"/>
      <c r="C144" s="177" t="s">
        <v>21</v>
      </c>
      <c r="D144" s="177" t="s">
        <v>170</v>
      </c>
      <c r="E144" s="178" t="s">
        <v>21</v>
      </c>
      <c r="F144" s="255" t="s">
        <v>21</v>
      </c>
      <c r="G144" s="255"/>
      <c r="H144" s="255"/>
      <c r="I144" s="255"/>
      <c r="J144" s="179" t="s">
        <v>21</v>
      </c>
      <c r="K144" s="180"/>
      <c r="L144" s="249"/>
      <c r="M144" s="243"/>
      <c r="N144" s="243">
        <f t="shared" si="15"/>
        <v>0</v>
      </c>
      <c r="O144" s="243"/>
      <c r="P144" s="243"/>
      <c r="Q144" s="243"/>
      <c r="R144" s="36"/>
      <c r="T144" s="170" t="s">
        <v>21</v>
      </c>
      <c r="U144" s="181" t="s">
        <v>49</v>
      </c>
      <c r="V144" s="35"/>
      <c r="W144" s="35"/>
      <c r="X144" s="35"/>
      <c r="Y144" s="35"/>
      <c r="Z144" s="35"/>
      <c r="AA144" s="77"/>
      <c r="AT144" s="18" t="s">
        <v>278</v>
      </c>
      <c r="AU144" s="18" t="s">
        <v>90</v>
      </c>
      <c r="AY144" s="18" t="s">
        <v>278</v>
      </c>
      <c r="BE144" s="109">
        <f>IF(U144="základná",N144,0)</f>
        <v>0</v>
      </c>
      <c r="BF144" s="109">
        <f>IF(U144="znížená",N144,0)</f>
        <v>0</v>
      </c>
      <c r="BG144" s="109">
        <f>IF(U144="zákl. prenesená",N144,0)</f>
        <v>0</v>
      </c>
      <c r="BH144" s="109">
        <f>IF(U144="zníž. prenesená",N144,0)</f>
        <v>0</v>
      </c>
      <c r="BI144" s="109">
        <f>IF(U144="nulová",N144,0)</f>
        <v>0</v>
      </c>
      <c r="BJ144" s="18" t="s">
        <v>148</v>
      </c>
      <c r="BK144" s="109">
        <f>L144*K144</f>
        <v>0</v>
      </c>
    </row>
    <row r="145" spans="2:63" s="1" customFormat="1" ht="22.35" customHeight="1">
      <c r="B145" s="34"/>
      <c r="C145" s="177" t="s">
        <v>21</v>
      </c>
      <c r="D145" s="177" t="s">
        <v>170</v>
      </c>
      <c r="E145" s="178" t="s">
        <v>21</v>
      </c>
      <c r="F145" s="255" t="s">
        <v>21</v>
      </c>
      <c r="G145" s="255"/>
      <c r="H145" s="255"/>
      <c r="I145" s="255"/>
      <c r="J145" s="179" t="s">
        <v>21</v>
      </c>
      <c r="K145" s="180"/>
      <c r="L145" s="249"/>
      <c r="M145" s="243"/>
      <c r="N145" s="243">
        <f t="shared" si="15"/>
        <v>0</v>
      </c>
      <c r="O145" s="243"/>
      <c r="P145" s="243"/>
      <c r="Q145" s="243"/>
      <c r="R145" s="36"/>
      <c r="T145" s="170" t="s">
        <v>21</v>
      </c>
      <c r="U145" s="181" t="s">
        <v>49</v>
      </c>
      <c r="V145" s="35"/>
      <c r="W145" s="35"/>
      <c r="X145" s="35"/>
      <c r="Y145" s="35"/>
      <c r="Z145" s="35"/>
      <c r="AA145" s="77"/>
      <c r="AT145" s="18" t="s">
        <v>278</v>
      </c>
      <c r="AU145" s="18" t="s">
        <v>90</v>
      </c>
      <c r="AY145" s="18" t="s">
        <v>278</v>
      </c>
      <c r="BE145" s="109">
        <f>IF(U145="základná",N145,0)</f>
        <v>0</v>
      </c>
      <c r="BF145" s="109">
        <f>IF(U145="znížená",N145,0)</f>
        <v>0</v>
      </c>
      <c r="BG145" s="109">
        <f>IF(U145="zákl. prenesená",N145,0)</f>
        <v>0</v>
      </c>
      <c r="BH145" s="109">
        <f>IF(U145="zníž. prenesená",N145,0)</f>
        <v>0</v>
      </c>
      <c r="BI145" s="109">
        <f>IF(U145="nulová",N145,0)</f>
        <v>0</v>
      </c>
      <c r="BJ145" s="18" t="s">
        <v>148</v>
      </c>
      <c r="BK145" s="109">
        <f>L145*K145</f>
        <v>0</v>
      </c>
    </row>
    <row r="146" spans="2:63" s="1" customFormat="1" ht="22.35" customHeight="1">
      <c r="B146" s="34"/>
      <c r="C146" s="177" t="s">
        <v>21</v>
      </c>
      <c r="D146" s="177" t="s">
        <v>170</v>
      </c>
      <c r="E146" s="178" t="s">
        <v>21</v>
      </c>
      <c r="F146" s="255" t="s">
        <v>21</v>
      </c>
      <c r="G146" s="255"/>
      <c r="H146" s="255"/>
      <c r="I146" s="255"/>
      <c r="J146" s="179" t="s">
        <v>21</v>
      </c>
      <c r="K146" s="180"/>
      <c r="L146" s="249"/>
      <c r="M146" s="243"/>
      <c r="N146" s="243">
        <f t="shared" si="15"/>
        <v>0</v>
      </c>
      <c r="O146" s="243"/>
      <c r="P146" s="243"/>
      <c r="Q146" s="243"/>
      <c r="R146" s="36"/>
      <c r="T146" s="170" t="s">
        <v>21</v>
      </c>
      <c r="U146" s="181" t="s">
        <v>49</v>
      </c>
      <c r="V146" s="35"/>
      <c r="W146" s="35"/>
      <c r="X146" s="35"/>
      <c r="Y146" s="35"/>
      <c r="Z146" s="35"/>
      <c r="AA146" s="77"/>
      <c r="AT146" s="18" t="s">
        <v>278</v>
      </c>
      <c r="AU146" s="18" t="s">
        <v>90</v>
      </c>
      <c r="AY146" s="18" t="s">
        <v>278</v>
      </c>
      <c r="BE146" s="109">
        <f>IF(U146="základná",N146,0)</f>
        <v>0</v>
      </c>
      <c r="BF146" s="109">
        <f>IF(U146="znížená",N146,0)</f>
        <v>0</v>
      </c>
      <c r="BG146" s="109">
        <f>IF(U146="zákl. prenesená",N146,0)</f>
        <v>0</v>
      </c>
      <c r="BH146" s="109">
        <f>IF(U146="zníž. prenesená",N146,0)</f>
        <v>0</v>
      </c>
      <c r="BI146" s="109">
        <f>IF(U146="nulová",N146,0)</f>
        <v>0</v>
      </c>
      <c r="BJ146" s="18" t="s">
        <v>148</v>
      </c>
      <c r="BK146" s="109">
        <f>L146*K146</f>
        <v>0</v>
      </c>
    </row>
    <row r="147" spans="2:63" s="1" customFormat="1" ht="22.35" customHeight="1">
      <c r="B147" s="34"/>
      <c r="C147" s="177" t="s">
        <v>21</v>
      </c>
      <c r="D147" s="177" t="s">
        <v>170</v>
      </c>
      <c r="E147" s="178" t="s">
        <v>21</v>
      </c>
      <c r="F147" s="255" t="s">
        <v>21</v>
      </c>
      <c r="G147" s="255"/>
      <c r="H147" s="255"/>
      <c r="I147" s="255"/>
      <c r="J147" s="179" t="s">
        <v>21</v>
      </c>
      <c r="K147" s="180"/>
      <c r="L147" s="249"/>
      <c r="M147" s="243"/>
      <c r="N147" s="243">
        <f t="shared" si="15"/>
        <v>0</v>
      </c>
      <c r="O147" s="243"/>
      <c r="P147" s="243"/>
      <c r="Q147" s="243"/>
      <c r="R147" s="36"/>
      <c r="T147" s="170" t="s">
        <v>21</v>
      </c>
      <c r="U147" s="181" t="s">
        <v>49</v>
      </c>
      <c r="V147" s="55"/>
      <c r="W147" s="55"/>
      <c r="X147" s="55"/>
      <c r="Y147" s="55"/>
      <c r="Z147" s="55"/>
      <c r="AA147" s="57"/>
      <c r="AT147" s="18" t="s">
        <v>278</v>
      </c>
      <c r="AU147" s="18" t="s">
        <v>90</v>
      </c>
      <c r="AY147" s="18" t="s">
        <v>278</v>
      </c>
      <c r="BE147" s="109">
        <f>IF(U147="základná",N147,0)</f>
        <v>0</v>
      </c>
      <c r="BF147" s="109">
        <f>IF(U147="znížená",N147,0)</f>
        <v>0</v>
      </c>
      <c r="BG147" s="109">
        <f>IF(U147="zákl. prenesená",N147,0)</f>
        <v>0</v>
      </c>
      <c r="BH147" s="109">
        <f>IF(U147="zníž. prenesená",N147,0)</f>
        <v>0</v>
      </c>
      <c r="BI147" s="109">
        <f>IF(U147="nulová",N147,0)</f>
        <v>0</v>
      </c>
      <c r="BJ147" s="18" t="s">
        <v>148</v>
      </c>
      <c r="BK147" s="109">
        <f>L147*K147</f>
        <v>0</v>
      </c>
    </row>
    <row r="148" spans="2:63" s="1" customFormat="1" ht="6.95" customHeight="1">
      <c r="B148" s="58"/>
      <c r="C148" s="59"/>
      <c r="D148" s="59"/>
      <c r="E148" s="59"/>
      <c r="F148" s="59"/>
      <c r="G148" s="59"/>
      <c r="H148" s="59"/>
      <c r="I148" s="59"/>
      <c r="J148" s="59"/>
      <c r="K148" s="59"/>
      <c r="L148" s="59"/>
      <c r="M148" s="59"/>
      <c r="N148" s="59"/>
      <c r="O148" s="59"/>
      <c r="P148" s="59"/>
      <c r="Q148" s="59"/>
      <c r="R148" s="60"/>
    </row>
  </sheetData>
  <sheetProtection algorithmName="SHA-512" hashValue="Sgi8IL2Jt6F3Q4UxmHQMC5G1F4gyciOtBsz0oRlgmfnXkFowJY1iKaPTw/6kZK4sg0b4gpiAh44/9Gq6aSSSdA==" saltValue="04q1WwHFW6QSUzJ0QxMLcvXXs19kosW2y2433JuDGZzHG1pfGdHqc3DZDrgO+ak8THN9JTXRE24lnHzARPCvLQ==" spinCount="10" sheet="1" objects="1" scenarios="1" formatColumns="0" formatRows="0"/>
  <mergeCells count="131">
    <mergeCell ref="F147:I147"/>
    <mergeCell ref="F144:I144"/>
    <mergeCell ref="F143:I143"/>
    <mergeCell ref="L143:M143"/>
    <mergeCell ref="N143:Q143"/>
    <mergeCell ref="L144:M144"/>
    <mergeCell ref="N144:Q144"/>
    <mergeCell ref="F145:I145"/>
    <mergeCell ref="L145:M145"/>
    <mergeCell ref="N145:Q145"/>
    <mergeCell ref="F146:I146"/>
    <mergeCell ref="L146:M146"/>
    <mergeCell ref="N146:Q146"/>
    <mergeCell ref="L147:M147"/>
    <mergeCell ref="N147:Q147"/>
    <mergeCell ref="E24:L24"/>
    <mergeCell ref="S2:AC2"/>
    <mergeCell ref="M27:P27"/>
    <mergeCell ref="M28:P28"/>
    <mergeCell ref="M30:P30"/>
    <mergeCell ref="H32:J32"/>
    <mergeCell ref="M32:P32"/>
    <mergeCell ref="H33:J33"/>
    <mergeCell ref="M33:P33"/>
    <mergeCell ref="H34:J34"/>
    <mergeCell ref="M34:P34"/>
    <mergeCell ref="H35:J35"/>
    <mergeCell ref="M35:P35"/>
    <mergeCell ref="H36:J36"/>
    <mergeCell ref="M36:P36"/>
    <mergeCell ref="L38:P38"/>
    <mergeCell ref="C76:Q76"/>
    <mergeCell ref="F79:P79"/>
    <mergeCell ref="F78:P78"/>
    <mergeCell ref="M81:P81"/>
    <mergeCell ref="M83:Q83"/>
    <mergeCell ref="M84:Q84"/>
    <mergeCell ref="C86:G86"/>
    <mergeCell ref="N86:Q86"/>
    <mergeCell ref="N88:Q88"/>
    <mergeCell ref="N89:Q89"/>
    <mergeCell ref="N90:Q90"/>
    <mergeCell ref="N91:Q91"/>
    <mergeCell ref="N92:Q92"/>
    <mergeCell ref="N93:Q93"/>
    <mergeCell ref="N94:Q94"/>
    <mergeCell ref="N97:Q97"/>
    <mergeCell ref="N95:Q95"/>
    <mergeCell ref="D98:H98"/>
    <mergeCell ref="N98:Q98"/>
    <mergeCell ref="D99:H99"/>
    <mergeCell ref="N99:Q99"/>
    <mergeCell ref="D100:H100"/>
    <mergeCell ref="N100:Q100"/>
    <mergeCell ref="D101:H101"/>
    <mergeCell ref="N101:Q101"/>
    <mergeCell ref="D102:H102"/>
    <mergeCell ref="N102:Q102"/>
    <mergeCell ref="N103:Q103"/>
    <mergeCell ref="L105:Q105"/>
    <mergeCell ref="C111:Q111"/>
    <mergeCell ref="F113:P113"/>
    <mergeCell ref="F114:P114"/>
    <mergeCell ref="M116:P116"/>
    <mergeCell ref="M118:Q118"/>
    <mergeCell ref="M119:Q119"/>
    <mergeCell ref="F121:I121"/>
    <mergeCell ref="L121:M121"/>
    <mergeCell ref="N121:Q121"/>
    <mergeCell ref="N122:Q122"/>
    <mergeCell ref="N123:Q123"/>
    <mergeCell ref="N124:Q124"/>
    <mergeCell ref="F125:I125"/>
    <mergeCell ref="F127:I127"/>
    <mergeCell ref="L125:M125"/>
    <mergeCell ref="N125:Q125"/>
    <mergeCell ref="F126:I126"/>
    <mergeCell ref="L126:M126"/>
    <mergeCell ref="N126:Q126"/>
    <mergeCell ref="L127:M127"/>
    <mergeCell ref="N127:Q127"/>
    <mergeCell ref="N128:Q128"/>
    <mergeCell ref="F129:I129"/>
    <mergeCell ref="F132:I132"/>
    <mergeCell ref="F130:I130"/>
    <mergeCell ref="L129:M129"/>
    <mergeCell ref="N129:Q129"/>
    <mergeCell ref="L130:M130"/>
    <mergeCell ref="N130:Q130"/>
    <mergeCell ref="L132:M132"/>
    <mergeCell ref="N132:Q132"/>
    <mergeCell ref="N131:Q131"/>
    <mergeCell ref="N137:Q137"/>
    <mergeCell ref="F138:I138"/>
    <mergeCell ref="L138:M138"/>
    <mergeCell ref="N138:Q138"/>
    <mergeCell ref="L139:M139"/>
    <mergeCell ref="N139:Q139"/>
    <mergeCell ref="F134:I134"/>
    <mergeCell ref="F136:I136"/>
    <mergeCell ref="L134:M134"/>
    <mergeCell ref="N134:Q134"/>
    <mergeCell ref="F135:I135"/>
    <mergeCell ref="L135:M135"/>
    <mergeCell ref="N135:Q135"/>
    <mergeCell ref="L136:M136"/>
    <mergeCell ref="N136:Q136"/>
    <mergeCell ref="F141:I141"/>
    <mergeCell ref="L141:M141"/>
    <mergeCell ref="N141:Q141"/>
    <mergeCell ref="N140:Q140"/>
    <mergeCell ref="N142:Q142"/>
    <mergeCell ref="H1:K1"/>
    <mergeCell ref="C2:Q2"/>
    <mergeCell ref="C4:Q4"/>
    <mergeCell ref="F6:P6"/>
    <mergeCell ref="F7:P7"/>
    <mergeCell ref="O9:P9"/>
    <mergeCell ref="O11:P11"/>
    <mergeCell ref="O12:P12"/>
    <mergeCell ref="O14:P14"/>
    <mergeCell ref="E15:L15"/>
    <mergeCell ref="O15:P15"/>
    <mergeCell ref="O17:P17"/>
    <mergeCell ref="O18:P18"/>
    <mergeCell ref="O20:P20"/>
    <mergeCell ref="O21:P21"/>
    <mergeCell ref="N133:Q133"/>
    <mergeCell ref="F137:I137"/>
    <mergeCell ref="F139:I139"/>
    <mergeCell ref="L137:M137"/>
  </mergeCells>
  <dataValidations count="2">
    <dataValidation type="list" allowBlank="1" showInputMessage="1" showErrorMessage="1" error="Povolené sú hodnoty K, M." sqref="D143:D148">
      <formula1>"K, M"</formula1>
    </dataValidation>
    <dataValidation type="list" allowBlank="1" showInputMessage="1" showErrorMessage="1" error="Povolené sú hodnoty základná, znížená, nulová." sqref="U143:U148">
      <formula1>"základná, znížená, nulová"</formula1>
    </dataValidation>
  </dataValidations>
  <hyperlinks>
    <hyperlink ref="F1:G1" location="C2" display="1) Krycí list rozpočtu"/>
    <hyperlink ref="H1:K1" location="C86" display="2) Rekapitulácia rozpočtu"/>
    <hyperlink ref="L1" location="C121" display="3) Rozpočet"/>
    <hyperlink ref="S1:T1" location="'Rekapitulácia stavby'!C2" display="Rekapitulácia stavby"/>
  </hyperlinks>
  <pageMargins left="0.58333330000000005" right="0.58333330000000005" top="0.5" bottom="0.46666669999999999" header="0" footer="0"/>
  <pageSetup paperSize="9" fitToHeight="100"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39"/>
  <sheetViews>
    <sheetView showGridLines="0" zoomScale="130" zoomScaleNormal="130" workbookViewId="0">
      <pane ySplit="1" topLeftCell="A121"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8"/>
      <c r="B1" s="11"/>
      <c r="C1" s="11"/>
      <c r="D1" s="12" t="s">
        <v>1</v>
      </c>
      <c r="E1" s="11"/>
      <c r="F1" s="13" t="s">
        <v>122</v>
      </c>
      <c r="G1" s="13"/>
      <c r="H1" s="236" t="s">
        <v>123</v>
      </c>
      <c r="I1" s="236"/>
      <c r="J1" s="236"/>
      <c r="K1" s="236"/>
      <c r="L1" s="13" t="s">
        <v>124</v>
      </c>
      <c r="M1" s="11"/>
      <c r="N1" s="11"/>
      <c r="O1" s="12" t="s">
        <v>125</v>
      </c>
      <c r="P1" s="11"/>
      <c r="Q1" s="11"/>
      <c r="R1" s="11"/>
      <c r="S1" s="13" t="s">
        <v>126</v>
      </c>
      <c r="T1" s="13"/>
      <c r="U1" s="118"/>
      <c r="V1" s="118"/>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6.950000000000003" customHeight="1">
      <c r="C2" s="214" t="s">
        <v>7</v>
      </c>
      <c r="D2" s="215"/>
      <c r="E2" s="215"/>
      <c r="F2" s="215"/>
      <c r="G2" s="215"/>
      <c r="H2" s="215"/>
      <c r="I2" s="215"/>
      <c r="J2" s="215"/>
      <c r="K2" s="215"/>
      <c r="L2" s="215"/>
      <c r="M2" s="215"/>
      <c r="N2" s="215"/>
      <c r="O2" s="215"/>
      <c r="P2" s="215"/>
      <c r="Q2" s="215"/>
      <c r="S2" s="216" t="s">
        <v>8</v>
      </c>
      <c r="T2" s="217"/>
      <c r="U2" s="217"/>
      <c r="V2" s="217"/>
      <c r="W2" s="217"/>
      <c r="X2" s="217"/>
      <c r="Y2" s="217"/>
      <c r="Z2" s="217"/>
      <c r="AA2" s="217"/>
      <c r="AB2" s="217"/>
      <c r="AC2" s="217"/>
      <c r="AT2" s="18" t="s">
        <v>109</v>
      </c>
    </row>
    <row r="3" spans="1:66" ht="6.95" customHeight="1">
      <c r="B3" s="19"/>
      <c r="C3" s="20"/>
      <c r="D3" s="20"/>
      <c r="E3" s="20"/>
      <c r="F3" s="20"/>
      <c r="G3" s="20"/>
      <c r="H3" s="20"/>
      <c r="I3" s="20"/>
      <c r="J3" s="20"/>
      <c r="K3" s="20"/>
      <c r="L3" s="20"/>
      <c r="M3" s="20"/>
      <c r="N3" s="20"/>
      <c r="O3" s="20"/>
      <c r="P3" s="20"/>
      <c r="Q3" s="20"/>
      <c r="R3" s="21"/>
      <c r="AT3" s="18" t="s">
        <v>82</v>
      </c>
    </row>
    <row r="4" spans="1:66" ht="36.950000000000003" customHeight="1">
      <c r="B4" s="22"/>
      <c r="C4" s="203" t="s">
        <v>127</v>
      </c>
      <c r="D4" s="204"/>
      <c r="E4" s="204"/>
      <c r="F4" s="204"/>
      <c r="G4" s="204"/>
      <c r="H4" s="204"/>
      <c r="I4" s="204"/>
      <c r="J4" s="204"/>
      <c r="K4" s="204"/>
      <c r="L4" s="204"/>
      <c r="M4" s="204"/>
      <c r="N4" s="204"/>
      <c r="O4" s="204"/>
      <c r="P4" s="204"/>
      <c r="Q4" s="204"/>
      <c r="R4" s="23"/>
      <c r="T4" s="17" t="s">
        <v>12</v>
      </c>
      <c r="AT4" s="18" t="s">
        <v>6</v>
      </c>
    </row>
    <row r="5" spans="1:66" ht="6.95" customHeight="1">
      <c r="B5" s="22"/>
      <c r="C5" s="25"/>
      <c r="D5" s="25"/>
      <c r="E5" s="25"/>
      <c r="F5" s="25"/>
      <c r="G5" s="25"/>
      <c r="H5" s="25"/>
      <c r="I5" s="25"/>
      <c r="J5" s="25"/>
      <c r="K5" s="25"/>
      <c r="L5" s="25"/>
      <c r="M5" s="25"/>
      <c r="N5" s="25"/>
      <c r="O5" s="25"/>
      <c r="P5" s="25"/>
      <c r="Q5" s="25"/>
      <c r="R5" s="23"/>
    </row>
    <row r="6" spans="1:66" ht="25.35" customHeight="1">
      <c r="B6" s="22"/>
      <c r="C6" s="25"/>
      <c r="D6" s="29" t="s">
        <v>18</v>
      </c>
      <c r="E6" s="25"/>
      <c r="F6" s="237" t="str">
        <f>'Rekapitulácia stavby'!K6</f>
        <v>Revitalizácia predpolia radnice v Kežmarku - vodný prvok</v>
      </c>
      <c r="G6" s="238"/>
      <c r="H6" s="238"/>
      <c r="I6" s="238"/>
      <c r="J6" s="238"/>
      <c r="K6" s="238"/>
      <c r="L6" s="238"/>
      <c r="M6" s="238"/>
      <c r="N6" s="238"/>
      <c r="O6" s="238"/>
      <c r="P6" s="238"/>
      <c r="Q6" s="25"/>
      <c r="R6" s="23"/>
    </row>
    <row r="7" spans="1:66" s="1" customFormat="1" ht="32.85" customHeight="1">
      <c r="B7" s="34"/>
      <c r="C7" s="35"/>
      <c r="D7" s="28" t="s">
        <v>128</v>
      </c>
      <c r="E7" s="35"/>
      <c r="F7" s="220" t="s">
        <v>697</v>
      </c>
      <c r="G7" s="230"/>
      <c r="H7" s="230"/>
      <c r="I7" s="230"/>
      <c r="J7" s="230"/>
      <c r="K7" s="230"/>
      <c r="L7" s="230"/>
      <c r="M7" s="230"/>
      <c r="N7" s="230"/>
      <c r="O7" s="230"/>
      <c r="P7" s="230"/>
      <c r="Q7" s="35"/>
      <c r="R7" s="36"/>
    </row>
    <row r="8" spans="1:66" s="1" customFormat="1" ht="14.45" customHeight="1">
      <c r="B8" s="34"/>
      <c r="C8" s="35"/>
      <c r="D8" s="29" t="s">
        <v>20</v>
      </c>
      <c r="E8" s="35"/>
      <c r="F8" s="27" t="s">
        <v>21</v>
      </c>
      <c r="G8" s="35"/>
      <c r="H8" s="35"/>
      <c r="I8" s="35"/>
      <c r="J8" s="35"/>
      <c r="K8" s="35"/>
      <c r="L8" s="35"/>
      <c r="M8" s="29" t="s">
        <v>22</v>
      </c>
      <c r="N8" s="35"/>
      <c r="O8" s="27" t="s">
        <v>21</v>
      </c>
      <c r="P8" s="35"/>
      <c r="Q8" s="35"/>
      <c r="R8" s="36"/>
    </row>
    <row r="9" spans="1:66" s="1" customFormat="1" ht="14.45" customHeight="1">
      <c r="B9" s="34"/>
      <c r="C9" s="35"/>
      <c r="D9" s="29" t="s">
        <v>23</v>
      </c>
      <c r="E9" s="35"/>
      <c r="F9" s="27" t="s">
        <v>24</v>
      </c>
      <c r="G9" s="35"/>
      <c r="H9" s="35"/>
      <c r="I9" s="35"/>
      <c r="J9" s="35"/>
      <c r="K9" s="35"/>
      <c r="L9" s="35"/>
      <c r="M9" s="29" t="s">
        <v>25</v>
      </c>
      <c r="N9" s="35"/>
      <c r="O9" s="239" t="str">
        <f>'Rekapitulácia stavby'!AN8</f>
        <v>26. 2. 2019</v>
      </c>
      <c r="P9" s="240"/>
      <c r="Q9" s="35"/>
      <c r="R9" s="36"/>
    </row>
    <row r="10" spans="1:66" s="1" customFormat="1" ht="10.9" customHeight="1">
      <c r="B10" s="34"/>
      <c r="C10" s="35"/>
      <c r="D10" s="35"/>
      <c r="E10" s="35"/>
      <c r="F10" s="35"/>
      <c r="G10" s="35"/>
      <c r="H10" s="35"/>
      <c r="I10" s="35"/>
      <c r="J10" s="35"/>
      <c r="K10" s="35"/>
      <c r="L10" s="35"/>
      <c r="M10" s="35"/>
      <c r="N10" s="35"/>
      <c r="O10" s="35"/>
      <c r="P10" s="35"/>
      <c r="Q10" s="35"/>
      <c r="R10" s="36"/>
    </row>
    <row r="11" spans="1:66" s="1" customFormat="1" ht="14.45" customHeight="1">
      <c r="B11" s="34"/>
      <c r="C11" s="35"/>
      <c r="D11" s="29" t="s">
        <v>27</v>
      </c>
      <c r="E11" s="35"/>
      <c r="F11" s="35"/>
      <c r="G11" s="35"/>
      <c r="H11" s="35"/>
      <c r="I11" s="35"/>
      <c r="J11" s="35"/>
      <c r="K11" s="35"/>
      <c r="L11" s="35"/>
      <c r="M11" s="29" t="s">
        <v>28</v>
      </c>
      <c r="N11" s="35"/>
      <c r="O11" s="218" t="s">
        <v>29</v>
      </c>
      <c r="P11" s="218"/>
      <c r="Q11" s="35"/>
      <c r="R11" s="36"/>
    </row>
    <row r="12" spans="1:66" s="1" customFormat="1" ht="18" customHeight="1">
      <c r="B12" s="34"/>
      <c r="C12" s="35"/>
      <c r="D12" s="35"/>
      <c r="E12" s="27" t="s">
        <v>30</v>
      </c>
      <c r="F12" s="35"/>
      <c r="G12" s="35"/>
      <c r="H12" s="35"/>
      <c r="I12" s="35"/>
      <c r="J12" s="35"/>
      <c r="K12" s="35"/>
      <c r="L12" s="35"/>
      <c r="M12" s="29" t="s">
        <v>31</v>
      </c>
      <c r="N12" s="35"/>
      <c r="O12" s="218" t="s">
        <v>32</v>
      </c>
      <c r="P12" s="218"/>
      <c r="Q12" s="35"/>
      <c r="R12" s="36"/>
    </row>
    <row r="13" spans="1:66" s="1" customFormat="1" ht="6.95" customHeight="1">
      <c r="B13" s="34"/>
      <c r="C13" s="35"/>
      <c r="D13" s="35"/>
      <c r="E13" s="35"/>
      <c r="F13" s="35"/>
      <c r="G13" s="35"/>
      <c r="H13" s="35"/>
      <c r="I13" s="35"/>
      <c r="J13" s="35"/>
      <c r="K13" s="35"/>
      <c r="L13" s="35"/>
      <c r="M13" s="35"/>
      <c r="N13" s="35"/>
      <c r="O13" s="35"/>
      <c r="P13" s="35"/>
      <c r="Q13" s="35"/>
      <c r="R13" s="36"/>
    </row>
    <row r="14" spans="1:66" s="1" customFormat="1" ht="14.45" customHeight="1">
      <c r="B14" s="34"/>
      <c r="C14" s="35"/>
      <c r="D14" s="29" t="s">
        <v>33</v>
      </c>
      <c r="E14" s="35"/>
      <c r="F14" s="35"/>
      <c r="G14" s="35"/>
      <c r="H14" s="35"/>
      <c r="I14" s="35"/>
      <c r="J14" s="35"/>
      <c r="K14" s="35"/>
      <c r="L14" s="35"/>
      <c r="M14" s="29" t="s">
        <v>28</v>
      </c>
      <c r="N14" s="35"/>
      <c r="O14" s="234" t="str">
        <f>IF('Rekapitulácia stavby'!AN13="","",'Rekapitulácia stavby'!AN13)</f>
        <v>Vyplň údaj</v>
      </c>
      <c r="P14" s="218"/>
      <c r="Q14" s="35"/>
      <c r="R14" s="36"/>
    </row>
    <row r="15" spans="1:66" s="1" customFormat="1" ht="18" customHeight="1">
      <c r="B15" s="34"/>
      <c r="C15" s="35"/>
      <c r="D15" s="35"/>
      <c r="E15" s="234" t="str">
        <f>IF('Rekapitulácia stavby'!E14="","",'Rekapitulácia stavby'!E14)</f>
        <v>Vyplň údaj</v>
      </c>
      <c r="F15" s="235"/>
      <c r="G15" s="235"/>
      <c r="H15" s="235"/>
      <c r="I15" s="235"/>
      <c r="J15" s="235"/>
      <c r="K15" s="235"/>
      <c r="L15" s="235"/>
      <c r="M15" s="29" t="s">
        <v>31</v>
      </c>
      <c r="N15" s="35"/>
      <c r="O15" s="234" t="str">
        <f>IF('Rekapitulácia stavby'!AN14="","",'Rekapitulácia stavby'!AN14)</f>
        <v>Vyplň údaj</v>
      </c>
      <c r="P15" s="218"/>
      <c r="Q15" s="35"/>
      <c r="R15" s="36"/>
    </row>
    <row r="16" spans="1:66" s="1" customFormat="1" ht="6.95" customHeight="1">
      <c r="B16" s="34"/>
      <c r="C16" s="35"/>
      <c r="D16" s="35"/>
      <c r="E16" s="35"/>
      <c r="F16" s="35"/>
      <c r="G16" s="35"/>
      <c r="H16" s="35"/>
      <c r="I16" s="35"/>
      <c r="J16" s="35"/>
      <c r="K16" s="35"/>
      <c r="L16" s="35"/>
      <c r="M16" s="35"/>
      <c r="N16" s="35"/>
      <c r="O16" s="35"/>
      <c r="P16" s="35"/>
      <c r="Q16" s="35"/>
      <c r="R16" s="36"/>
    </row>
    <row r="17" spans="2:18" s="1" customFormat="1" ht="14.45" customHeight="1">
      <c r="B17" s="34"/>
      <c r="C17" s="35"/>
      <c r="D17" s="29" t="s">
        <v>35</v>
      </c>
      <c r="E17" s="35"/>
      <c r="F17" s="35"/>
      <c r="G17" s="35"/>
      <c r="H17" s="35"/>
      <c r="I17" s="35"/>
      <c r="J17" s="35"/>
      <c r="K17" s="35"/>
      <c r="L17" s="35"/>
      <c r="M17" s="29" t="s">
        <v>28</v>
      </c>
      <c r="N17" s="35"/>
      <c r="O17" s="218" t="s">
        <v>36</v>
      </c>
      <c r="P17" s="218"/>
      <c r="Q17" s="35"/>
      <c r="R17" s="36"/>
    </row>
    <row r="18" spans="2:18" s="1" customFormat="1" ht="18" customHeight="1">
      <c r="B18" s="34"/>
      <c r="C18" s="35"/>
      <c r="D18" s="35"/>
      <c r="E18" s="27" t="s">
        <v>37</v>
      </c>
      <c r="F18" s="35"/>
      <c r="G18" s="35"/>
      <c r="H18" s="35"/>
      <c r="I18" s="35"/>
      <c r="J18" s="35"/>
      <c r="K18" s="35"/>
      <c r="L18" s="35"/>
      <c r="M18" s="29" t="s">
        <v>31</v>
      </c>
      <c r="N18" s="35"/>
      <c r="O18" s="218" t="s">
        <v>38</v>
      </c>
      <c r="P18" s="218"/>
      <c r="Q18" s="35"/>
      <c r="R18" s="36"/>
    </row>
    <row r="19" spans="2:18" s="1" customFormat="1" ht="6.95" customHeight="1">
      <c r="B19" s="34"/>
      <c r="C19" s="35"/>
      <c r="D19" s="35"/>
      <c r="E19" s="35"/>
      <c r="F19" s="35"/>
      <c r="G19" s="35"/>
      <c r="H19" s="35"/>
      <c r="I19" s="35"/>
      <c r="J19" s="35"/>
      <c r="K19" s="35"/>
      <c r="L19" s="35"/>
      <c r="M19" s="35"/>
      <c r="N19" s="35"/>
      <c r="O19" s="35"/>
      <c r="P19" s="35"/>
      <c r="Q19" s="35"/>
      <c r="R19" s="36"/>
    </row>
    <row r="20" spans="2:18" s="1" customFormat="1" ht="14.45" customHeight="1">
      <c r="B20" s="34"/>
      <c r="C20" s="35"/>
      <c r="D20" s="29" t="s">
        <v>40</v>
      </c>
      <c r="E20" s="35"/>
      <c r="F20" s="35"/>
      <c r="G20" s="35"/>
      <c r="H20" s="35"/>
      <c r="I20" s="35"/>
      <c r="J20" s="35"/>
      <c r="K20" s="35"/>
      <c r="L20" s="35"/>
      <c r="M20" s="29" t="s">
        <v>28</v>
      </c>
      <c r="N20" s="35"/>
      <c r="O20" s="218" t="str">
        <f>IF('Rekapitulácia stavby'!AN19="","",'Rekapitulácia stavby'!AN19)</f>
        <v/>
      </c>
      <c r="P20" s="218"/>
      <c r="Q20" s="35"/>
      <c r="R20" s="36"/>
    </row>
    <row r="21" spans="2:18" s="1" customFormat="1" ht="18" customHeight="1">
      <c r="B21" s="34"/>
      <c r="C21" s="35"/>
      <c r="D21" s="35"/>
      <c r="E21" s="27" t="str">
        <f>IF('Rekapitulácia stavby'!E20="","",'Rekapitulácia stavby'!E20)</f>
        <v xml:space="preserve"> </v>
      </c>
      <c r="F21" s="35"/>
      <c r="G21" s="35"/>
      <c r="H21" s="35"/>
      <c r="I21" s="35"/>
      <c r="J21" s="35"/>
      <c r="K21" s="35"/>
      <c r="L21" s="35"/>
      <c r="M21" s="29" t="s">
        <v>31</v>
      </c>
      <c r="N21" s="35"/>
      <c r="O21" s="218" t="str">
        <f>IF('Rekapitulácia stavby'!AN20="","",'Rekapitulácia stavby'!AN20)</f>
        <v/>
      </c>
      <c r="P21" s="218"/>
      <c r="Q21" s="35"/>
      <c r="R21" s="36"/>
    </row>
    <row r="22" spans="2:18" s="1" customFormat="1" ht="6.95" customHeight="1">
      <c r="B22" s="34"/>
      <c r="C22" s="35"/>
      <c r="D22" s="35"/>
      <c r="E22" s="35"/>
      <c r="F22" s="35"/>
      <c r="G22" s="35"/>
      <c r="H22" s="35"/>
      <c r="I22" s="35"/>
      <c r="J22" s="35"/>
      <c r="K22" s="35"/>
      <c r="L22" s="35"/>
      <c r="M22" s="35"/>
      <c r="N22" s="35"/>
      <c r="O22" s="35"/>
      <c r="P22" s="35"/>
      <c r="Q22" s="35"/>
      <c r="R22" s="36"/>
    </row>
    <row r="23" spans="2:18" s="1" customFormat="1" ht="14.45" customHeight="1">
      <c r="B23" s="34"/>
      <c r="C23" s="35"/>
      <c r="D23" s="29" t="s">
        <v>42</v>
      </c>
      <c r="E23" s="35"/>
      <c r="F23" s="35"/>
      <c r="G23" s="35"/>
      <c r="H23" s="35"/>
      <c r="I23" s="35"/>
      <c r="J23" s="35"/>
      <c r="K23" s="35"/>
      <c r="L23" s="35"/>
      <c r="M23" s="35"/>
      <c r="N23" s="35"/>
      <c r="O23" s="35"/>
      <c r="P23" s="35"/>
      <c r="Q23" s="35"/>
      <c r="R23" s="36"/>
    </row>
    <row r="24" spans="2:18" s="1" customFormat="1" ht="16.5" customHeight="1">
      <c r="B24" s="34"/>
      <c r="C24" s="35"/>
      <c r="D24" s="35"/>
      <c r="E24" s="225" t="s">
        <v>21</v>
      </c>
      <c r="F24" s="225"/>
      <c r="G24" s="225"/>
      <c r="H24" s="225"/>
      <c r="I24" s="225"/>
      <c r="J24" s="225"/>
      <c r="K24" s="225"/>
      <c r="L24" s="225"/>
      <c r="M24" s="35"/>
      <c r="N24" s="35"/>
      <c r="O24" s="35"/>
      <c r="P24" s="35"/>
      <c r="Q24" s="35"/>
      <c r="R24" s="36"/>
    </row>
    <row r="25" spans="2:18" s="1" customFormat="1" ht="6.95" customHeight="1">
      <c r="B25" s="34"/>
      <c r="C25" s="35"/>
      <c r="D25" s="35"/>
      <c r="E25" s="35"/>
      <c r="F25" s="35"/>
      <c r="G25" s="35"/>
      <c r="H25" s="35"/>
      <c r="I25" s="35"/>
      <c r="J25" s="35"/>
      <c r="K25" s="35"/>
      <c r="L25" s="35"/>
      <c r="M25" s="35"/>
      <c r="N25" s="35"/>
      <c r="O25" s="35"/>
      <c r="P25" s="35"/>
      <c r="Q25" s="35"/>
      <c r="R25" s="36"/>
    </row>
    <row r="26" spans="2:18" s="1" customFormat="1" ht="6.95" customHeight="1">
      <c r="B26" s="34"/>
      <c r="C26" s="35"/>
      <c r="D26" s="50"/>
      <c r="E26" s="50"/>
      <c r="F26" s="50"/>
      <c r="G26" s="50"/>
      <c r="H26" s="50"/>
      <c r="I26" s="50"/>
      <c r="J26" s="50"/>
      <c r="K26" s="50"/>
      <c r="L26" s="50"/>
      <c r="M26" s="50"/>
      <c r="N26" s="50"/>
      <c r="O26" s="50"/>
      <c r="P26" s="50"/>
      <c r="Q26" s="35"/>
      <c r="R26" s="36"/>
    </row>
    <row r="27" spans="2:18" s="1" customFormat="1" ht="14.45" customHeight="1">
      <c r="B27" s="34"/>
      <c r="C27" s="35"/>
      <c r="D27" s="119" t="s">
        <v>130</v>
      </c>
      <c r="E27" s="35"/>
      <c r="F27" s="35"/>
      <c r="G27" s="35"/>
      <c r="H27" s="35"/>
      <c r="I27" s="35"/>
      <c r="J27" s="35"/>
      <c r="K27" s="35"/>
      <c r="L27" s="35"/>
      <c r="M27" s="226">
        <f>N88</f>
        <v>0</v>
      </c>
      <c r="N27" s="226"/>
      <c r="O27" s="226"/>
      <c r="P27" s="226"/>
      <c r="Q27" s="35"/>
      <c r="R27" s="36"/>
    </row>
    <row r="28" spans="2:18" s="1" customFormat="1" ht="14.45" customHeight="1">
      <c r="B28" s="34"/>
      <c r="C28" s="35"/>
      <c r="D28" s="33" t="s">
        <v>116</v>
      </c>
      <c r="E28" s="35"/>
      <c r="F28" s="35"/>
      <c r="G28" s="35"/>
      <c r="H28" s="35"/>
      <c r="I28" s="35"/>
      <c r="J28" s="35"/>
      <c r="K28" s="35"/>
      <c r="L28" s="35"/>
      <c r="M28" s="226">
        <f>N94</f>
        <v>0</v>
      </c>
      <c r="N28" s="226"/>
      <c r="O28" s="226"/>
      <c r="P28" s="226"/>
      <c r="Q28" s="35"/>
      <c r="R28" s="36"/>
    </row>
    <row r="29" spans="2:18" s="1" customFormat="1" ht="6.95" customHeight="1">
      <c r="B29" s="34"/>
      <c r="C29" s="35"/>
      <c r="D29" s="35"/>
      <c r="E29" s="35"/>
      <c r="F29" s="35"/>
      <c r="G29" s="35"/>
      <c r="H29" s="35"/>
      <c r="I29" s="35"/>
      <c r="J29" s="35"/>
      <c r="K29" s="35"/>
      <c r="L29" s="35"/>
      <c r="M29" s="35"/>
      <c r="N29" s="35"/>
      <c r="O29" s="35"/>
      <c r="P29" s="35"/>
      <c r="Q29" s="35"/>
      <c r="R29" s="36"/>
    </row>
    <row r="30" spans="2:18" s="1" customFormat="1" ht="25.35" customHeight="1">
      <c r="B30" s="34"/>
      <c r="C30" s="35"/>
      <c r="D30" s="120" t="s">
        <v>45</v>
      </c>
      <c r="E30" s="35"/>
      <c r="F30" s="35"/>
      <c r="G30" s="35"/>
      <c r="H30" s="35"/>
      <c r="I30" s="35"/>
      <c r="J30" s="35"/>
      <c r="K30" s="35"/>
      <c r="L30" s="35"/>
      <c r="M30" s="233">
        <f>ROUND(M27+M28,2)</f>
        <v>0</v>
      </c>
      <c r="N30" s="230"/>
      <c r="O30" s="230"/>
      <c r="P30" s="230"/>
      <c r="Q30" s="35"/>
      <c r="R30" s="36"/>
    </row>
    <row r="31" spans="2:18" s="1" customFormat="1" ht="6.95" customHeight="1">
      <c r="B31" s="34"/>
      <c r="C31" s="35"/>
      <c r="D31" s="50"/>
      <c r="E31" s="50"/>
      <c r="F31" s="50"/>
      <c r="G31" s="50"/>
      <c r="H31" s="50"/>
      <c r="I31" s="50"/>
      <c r="J31" s="50"/>
      <c r="K31" s="50"/>
      <c r="L31" s="50"/>
      <c r="M31" s="50"/>
      <c r="N31" s="50"/>
      <c r="O31" s="50"/>
      <c r="P31" s="50"/>
      <c r="Q31" s="35"/>
      <c r="R31" s="36"/>
    </row>
    <row r="32" spans="2:18" s="1" customFormat="1" ht="14.45" customHeight="1">
      <c r="B32" s="34"/>
      <c r="C32" s="35"/>
      <c r="D32" s="41" t="s">
        <v>46</v>
      </c>
      <c r="E32" s="41" t="s">
        <v>47</v>
      </c>
      <c r="F32" s="42">
        <v>0.2</v>
      </c>
      <c r="G32" s="121" t="s">
        <v>48</v>
      </c>
      <c r="H32" s="229">
        <f>ROUND((((SUM(BE94:BE101)+SUM(BE119:BE132))+SUM(BE134:BE138))),2)</f>
        <v>0</v>
      </c>
      <c r="I32" s="230"/>
      <c r="J32" s="230"/>
      <c r="K32" s="35"/>
      <c r="L32" s="35"/>
      <c r="M32" s="229">
        <f>ROUND(((ROUND((SUM(BE94:BE101)+SUM(BE119:BE132)), 2)*F32)+SUM(BE134:BE138)*F32),2)</f>
        <v>0</v>
      </c>
      <c r="N32" s="230"/>
      <c r="O32" s="230"/>
      <c r="P32" s="230"/>
      <c r="Q32" s="35"/>
      <c r="R32" s="36"/>
    </row>
    <row r="33" spans="2:18" s="1" customFormat="1" ht="14.45" customHeight="1">
      <c r="B33" s="34"/>
      <c r="C33" s="35"/>
      <c r="D33" s="35"/>
      <c r="E33" s="41" t="s">
        <v>49</v>
      </c>
      <c r="F33" s="42">
        <v>0.2</v>
      </c>
      <c r="G33" s="121" t="s">
        <v>48</v>
      </c>
      <c r="H33" s="229">
        <f>ROUND((((SUM(BF94:BF101)+SUM(BF119:BF132))+SUM(BF134:BF138))),2)</f>
        <v>0</v>
      </c>
      <c r="I33" s="230"/>
      <c r="J33" s="230"/>
      <c r="K33" s="35"/>
      <c r="L33" s="35"/>
      <c r="M33" s="229">
        <f>ROUND(((ROUND((SUM(BF94:BF101)+SUM(BF119:BF132)), 2)*F33)+SUM(BF134:BF138)*F33),2)</f>
        <v>0</v>
      </c>
      <c r="N33" s="230"/>
      <c r="O33" s="230"/>
      <c r="P33" s="230"/>
      <c r="Q33" s="35"/>
      <c r="R33" s="36"/>
    </row>
    <row r="34" spans="2:18" s="1" customFormat="1" ht="14.45" hidden="1" customHeight="1">
      <c r="B34" s="34"/>
      <c r="C34" s="35"/>
      <c r="D34" s="35"/>
      <c r="E34" s="41" t="s">
        <v>50</v>
      </c>
      <c r="F34" s="42">
        <v>0.2</v>
      </c>
      <c r="G34" s="121" t="s">
        <v>48</v>
      </c>
      <c r="H34" s="229">
        <f>ROUND((((SUM(BG94:BG101)+SUM(BG119:BG132))+SUM(BG134:BG138))),2)</f>
        <v>0</v>
      </c>
      <c r="I34" s="230"/>
      <c r="J34" s="230"/>
      <c r="K34" s="35"/>
      <c r="L34" s="35"/>
      <c r="M34" s="229">
        <v>0</v>
      </c>
      <c r="N34" s="230"/>
      <c r="O34" s="230"/>
      <c r="P34" s="230"/>
      <c r="Q34" s="35"/>
      <c r="R34" s="36"/>
    </row>
    <row r="35" spans="2:18" s="1" customFormat="1" ht="14.45" hidden="1" customHeight="1">
      <c r="B35" s="34"/>
      <c r="C35" s="35"/>
      <c r="D35" s="35"/>
      <c r="E35" s="41" t="s">
        <v>51</v>
      </c>
      <c r="F35" s="42">
        <v>0.2</v>
      </c>
      <c r="G35" s="121" t="s">
        <v>48</v>
      </c>
      <c r="H35" s="229">
        <f>ROUND((((SUM(BH94:BH101)+SUM(BH119:BH132))+SUM(BH134:BH138))),2)</f>
        <v>0</v>
      </c>
      <c r="I35" s="230"/>
      <c r="J35" s="230"/>
      <c r="K35" s="35"/>
      <c r="L35" s="35"/>
      <c r="M35" s="229">
        <v>0</v>
      </c>
      <c r="N35" s="230"/>
      <c r="O35" s="230"/>
      <c r="P35" s="230"/>
      <c r="Q35" s="35"/>
      <c r="R35" s="36"/>
    </row>
    <row r="36" spans="2:18" s="1" customFormat="1" ht="14.45" hidden="1" customHeight="1">
      <c r="B36" s="34"/>
      <c r="C36" s="35"/>
      <c r="D36" s="35"/>
      <c r="E36" s="41" t="s">
        <v>52</v>
      </c>
      <c r="F36" s="42">
        <v>0</v>
      </c>
      <c r="G36" s="121" t="s">
        <v>48</v>
      </c>
      <c r="H36" s="229">
        <f>ROUND((((SUM(BI94:BI101)+SUM(BI119:BI132))+SUM(BI134:BI138))),2)</f>
        <v>0</v>
      </c>
      <c r="I36" s="230"/>
      <c r="J36" s="230"/>
      <c r="K36" s="35"/>
      <c r="L36" s="35"/>
      <c r="M36" s="229">
        <v>0</v>
      </c>
      <c r="N36" s="230"/>
      <c r="O36" s="230"/>
      <c r="P36" s="230"/>
      <c r="Q36" s="35"/>
      <c r="R36" s="36"/>
    </row>
    <row r="37" spans="2:18" s="1" customFormat="1" ht="6.95" customHeight="1">
      <c r="B37" s="34"/>
      <c r="C37" s="35"/>
      <c r="D37" s="35"/>
      <c r="E37" s="35"/>
      <c r="F37" s="35"/>
      <c r="G37" s="35"/>
      <c r="H37" s="35"/>
      <c r="I37" s="35"/>
      <c r="J37" s="35"/>
      <c r="K37" s="35"/>
      <c r="L37" s="35"/>
      <c r="M37" s="35"/>
      <c r="N37" s="35"/>
      <c r="O37" s="35"/>
      <c r="P37" s="35"/>
      <c r="Q37" s="35"/>
      <c r="R37" s="36"/>
    </row>
    <row r="38" spans="2:18" s="1" customFormat="1" ht="25.35" customHeight="1">
      <c r="B38" s="34"/>
      <c r="C38" s="117"/>
      <c r="D38" s="122" t="s">
        <v>53</v>
      </c>
      <c r="E38" s="78"/>
      <c r="F38" s="78"/>
      <c r="G38" s="123" t="s">
        <v>54</v>
      </c>
      <c r="H38" s="124" t="s">
        <v>55</v>
      </c>
      <c r="I38" s="78"/>
      <c r="J38" s="78"/>
      <c r="K38" s="78"/>
      <c r="L38" s="231">
        <f>SUM(M30:M36)</f>
        <v>0</v>
      </c>
      <c r="M38" s="231"/>
      <c r="N38" s="231"/>
      <c r="O38" s="231"/>
      <c r="P38" s="232"/>
      <c r="Q38" s="117"/>
      <c r="R38" s="36"/>
    </row>
    <row r="39" spans="2:18" s="1" customFormat="1" ht="14.45" customHeight="1">
      <c r="B39" s="34"/>
      <c r="C39" s="35"/>
      <c r="D39" s="35"/>
      <c r="E39" s="35"/>
      <c r="F39" s="35"/>
      <c r="G39" s="35"/>
      <c r="H39" s="35"/>
      <c r="I39" s="35"/>
      <c r="J39" s="35"/>
      <c r="K39" s="35"/>
      <c r="L39" s="35"/>
      <c r="M39" s="35"/>
      <c r="N39" s="35"/>
      <c r="O39" s="35"/>
      <c r="P39" s="35"/>
      <c r="Q39" s="35"/>
      <c r="R39" s="36"/>
    </row>
    <row r="40" spans="2:18" s="1" customFormat="1" ht="14.45" customHeight="1">
      <c r="B40" s="34"/>
      <c r="C40" s="35"/>
      <c r="D40" s="35"/>
      <c r="E40" s="35"/>
      <c r="F40" s="35"/>
      <c r="G40" s="35"/>
      <c r="H40" s="35"/>
      <c r="I40" s="35"/>
      <c r="J40" s="35"/>
      <c r="K40" s="35"/>
      <c r="L40" s="35"/>
      <c r="M40" s="35"/>
      <c r="N40" s="35"/>
      <c r="O40" s="35"/>
      <c r="P40" s="35"/>
      <c r="Q40" s="35"/>
      <c r="R40" s="36"/>
    </row>
    <row r="41" spans="2:18">
      <c r="B41" s="22"/>
      <c r="C41" s="25"/>
      <c r="D41" s="25"/>
      <c r="E41" s="25"/>
      <c r="F41" s="25"/>
      <c r="G41" s="25"/>
      <c r="H41" s="25"/>
      <c r="I41" s="25"/>
      <c r="J41" s="25"/>
      <c r="K41" s="25"/>
      <c r="L41" s="25"/>
      <c r="M41" s="25"/>
      <c r="N41" s="25"/>
      <c r="O41" s="25"/>
      <c r="P41" s="25"/>
      <c r="Q41" s="25"/>
      <c r="R41" s="23"/>
    </row>
    <row r="42" spans="2:18">
      <c r="B42" s="22"/>
      <c r="C42" s="25"/>
      <c r="D42" s="25"/>
      <c r="E42" s="25"/>
      <c r="F42" s="25"/>
      <c r="G42" s="25"/>
      <c r="H42" s="25"/>
      <c r="I42" s="25"/>
      <c r="J42" s="25"/>
      <c r="K42" s="25"/>
      <c r="L42" s="25"/>
      <c r="M42" s="25"/>
      <c r="N42" s="25"/>
      <c r="O42" s="25"/>
      <c r="P42" s="25"/>
      <c r="Q42" s="25"/>
      <c r="R42" s="23"/>
    </row>
    <row r="43" spans="2:18">
      <c r="B43" s="22"/>
      <c r="C43" s="25"/>
      <c r="D43" s="25"/>
      <c r="E43" s="25"/>
      <c r="F43" s="25"/>
      <c r="G43" s="25"/>
      <c r="H43" s="25"/>
      <c r="I43" s="25"/>
      <c r="J43" s="25"/>
      <c r="K43" s="25"/>
      <c r="L43" s="25"/>
      <c r="M43" s="25"/>
      <c r="N43" s="25"/>
      <c r="O43" s="25"/>
      <c r="P43" s="25"/>
      <c r="Q43" s="25"/>
      <c r="R43" s="23"/>
    </row>
    <row r="44" spans="2:18">
      <c r="B44" s="22"/>
      <c r="C44" s="25"/>
      <c r="D44" s="25"/>
      <c r="E44" s="25"/>
      <c r="F44" s="25"/>
      <c r="G44" s="25"/>
      <c r="H44" s="25"/>
      <c r="I44" s="25"/>
      <c r="J44" s="25"/>
      <c r="K44" s="25"/>
      <c r="L44" s="25"/>
      <c r="M44" s="25"/>
      <c r="N44" s="25"/>
      <c r="O44" s="25"/>
      <c r="P44" s="25"/>
      <c r="Q44" s="25"/>
      <c r="R44" s="23"/>
    </row>
    <row r="45" spans="2:18">
      <c r="B45" s="22"/>
      <c r="C45" s="25"/>
      <c r="D45" s="25"/>
      <c r="E45" s="25"/>
      <c r="F45" s="25"/>
      <c r="G45" s="25"/>
      <c r="H45" s="25"/>
      <c r="I45" s="25"/>
      <c r="J45" s="25"/>
      <c r="K45" s="25"/>
      <c r="L45" s="25"/>
      <c r="M45" s="25"/>
      <c r="N45" s="25"/>
      <c r="O45" s="25"/>
      <c r="P45" s="25"/>
      <c r="Q45" s="25"/>
      <c r="R45" s="23"/>
    </row>
    <row r="46" spans="2:18">
      <c r="B46" s="22"/>
      <c r="C46" s="25"/>
      <c r="D46" s="25"/>
      <c r="E46" s="25"/>
      <c r="F46" s="25"/>
      <c r="G46" s="25"/>
      <c r="H46" s="25"/>
      <c r="I46" s="25"/>
      <c r="J46" s="25"/>
      <c r="K46" s="25"/>
      <c r="L46" s="25"/>
      <c r="M46" s="25"/>
      <c r="N46" s="25"/>
      <c r="O46" s="25"/>
      <c r="P46" s="25"/>
      <c r="Q46" s="25"/>
      <c r="R46" s="23"/>
    </row>
    <row r="47" spans="2:18">
      <c r="B47" s="22"/>
      <c r="C47" s="25"/>
      <c r="D47" s="25"/>
      <c r="E47" s="25"/>
      <c r="F47" s="25"/>
      <c r="G47" s="25"/>
      <c r="H47" s="25"/>
      <c r="I47" s="25"/>
      <c r="J47" s="25"/>
      <c r="K47" s="25"/>
      <c r="L47" s="25"/>
      <c r="M47" s="25"/>
      <c r="N47" s="25"/>
      <c r="O47" s="25"/>
      <c r="P47" s="25"/>
      <c r="Q47" s="25"/>
      <c r="R47" s="23"/>
    </row>
    <row r="48" spans="2:18">
      <c r="B48" s="22"/>
      <c r="C48" s="25"/>
      <c r="D48" s="25"/>
      <c r="E48" s="25"/>
      <c r="F48" s="25"/>
      <c r="G48" s="25"/>
      <c r="H48" s="25"/>
      <c r="I48" s="25"/>
      <c r="J48" s="25"/>
      <c r="K48" s="25"/>
      <c r="L48" s="25"/>
      <c r="M48" s="25"/>
      <c r="N48" s="25"/>
      <c r="O48" s="25"/>
      <c r="P48" s="25"/>
      <c r="Q48" s="25"/>
      <c r="R48" s="23"/>
    </row>
    <row r="49" spans="2:18">
      <c r="B49" s="22"/>
      <c r="C49" s="25"/>
      <c r="D49" s="25"/>
      <c r="E49" s="25"/>
      <c r="F49" s="25"/>
      <c r="G49" s="25"/>
      <c r="H49" s="25"/>
      <c r="I49" s="25"/>
      <c r="J49" s="25"/>
      <c r="K49" s="25"/>
      <c r="L49" s="25"/>
      <c r="M49" s="25"/>
      <c r="N49" s="25"/>
      <c r="O49" s="25"/>
      <c r="P49" s="25"/>
      <c r="Q49" s="25"/>
      <c r="R49" s="23"/>
    </row>
    <row r="50" spans="2:18" s="1" customFormat="1" ht="15">
      <c r="B50" s="34"/>
      <c r="C50" s="35"/>
      <c r="D50" s="49" t="s">
        <v>56</v>
      </c>
      <c r="E50" s="50"/>
      <c r="F50" s="50"/>
      <c r="G50" s="50"/>
      <c r="H50" s="51"/>
      <c r="I50" s="35"/>
      <c r="J50" s="49" t="s">
        <v>57</v>
      </c>
      <c r="K50" s="50"/>
      <c r="L50" s="50"/>
      <c r="M50" s="50"/>
      <c r="N50" s="50"/>
      <c r="O50" s="50"/>
      <c r="P50" s="51"/>
      <c r="Q50" s="35"/>
      <c r="R50" s="36"/>
    </row>
    <row r="51" spans="2:18">
      <c r="B51" s="22"/>
      <c r="C51" s="25"/>
      <c r="D51" s="52"/>
      <c r="E51" s="25"/>
      <c r="F51" s="25"/>
      <c r="G51" s="25"/>
      <c r="H51" s="53"/>
      <c r="I51" s="25"/>
      <c r="J51" s="52"/>
      <c r="K51" s="25"/>
      <c r="L51" s="25"/>
      <c r="M51" s="25"/>
      <c r="N51" s="25"/>
      <c r="O51" s="25"/>
      <c r="P51" s="53"/>
      <c r="Q51" s="25"/>
      <c r="R51" s="23"/>
    </row>
    <row r="52" spans="2:18">
      <c r="B52" s="22"/>
      <c r="C52" s="25"/>
      <c r="D52" s="52"/>
      <c r="E52" s="25"/>
      <c r="F52" s="25"/>
      <c r="G52" s="25"/>
      <c r="H52" s="53"/>
      <c r="I52" s="25"/>
      <c r="J52" s="52"/>
      <c r="K52" s="25"/>
      <c r="L52" s="25"/>
      <c r="M52" s="25"/>
      <c r="N52" s="25"/>
      <c r="O52" s="25"/>
      <c r="P52" s="53"/>
      <c r="Q52" s="25"/>
      <c r="R52" s="23"/>
    </row>
    <row r="53" spans="2:18">
      <c r="B53" s="22"/>
      <c r="C53" s="25"/>
      <c r="D53" s="52"/>
      <c r="E53" s="25"/>
      <c r="F53" s="25"/>
      <c r="G53" s="25"/>
      <c r="H53" s="53"/>
      <c r="I53" s="25"/>
      <c r="J53" s="52"/>
      <c r="K53" s="25"/>
      <c r="L53" s="25"/>
      <c r="M53" s="25"/>
      <c r="N53" s="25"/>
      <c r="O53" s="25"/>
      <c r="P53" s="53"/>
      <c r="Q53" s="25"/>
      <c r="R53" s="23"/>
    </row>
    <row r="54" spans="2:18">
      <c r="B54" s="22"/>
      <c r="C54" s="25"/>
      <c r="D54" s="52"/>
      <c r="E54" s="25"/>
      <c r="F54" s="25"/>
      <c r="G54" s="25"/>
      <c r="H54" s="53"/>
      <c r="I54" s="25"/>
      <c r="J54" s="52"/>
      <c r="K54" s="25"/>
      <c r="L54" s="25"/>
      <c r="M54" s="25"/>
      <c r="N54" s="25"/>
      <c r="O54" s="25"/>
      <c r="P54" s="53"/>
      <c r="Q54" s="25"/>
      <c r="R54" s="23"/>
    </row>
    <row r="55" spans="2:18">
      <c r="B55" s="22"/>
      <c r="C55" s="25"/>
      <c r="D55" s="52"/>
      <c r="E55" s="25"/>
      <c r="F55" s="25"/>
      <c r="G55" s="25"/>
      <c r="H55" s="53"/>
      <c r="I55" s="25"/>
      <c r="J55" s="52"/>
      <c r="K55" s="25"/>
      <c r="L55" s="25"/>
      <c r="M55" s="25"/>
      <c r="N55" s="25"/>
      <c r="O55" s="25"/>
      <c r="P55" s="53"/>
      <c r="Q55" s="25"/>
      <c r="R55" s="23"/>
    </row>
    <row r="56" spans="2:18">
      <c r="B56" s="22"/>
      <c r="C56" s="25"/>
      <c r="D56" s="52"/>
      <c r="E56" s="25"/>
      <c r="F56" s="25"/>
      <c r="G56" s="25"/>
      <c r="H56" s="53"/>
      <c r="I56" s="25"/>
      <c r="J56" s="52"/>
      <c r="K56" s="25"/>
      <c r="L56" s="25"/>
      <c r="M56" s="25"/>
      <c r="N56" s="25"/>
      <c r="O56" s="25"/>
      <c r="P56" s="53"/>
      <c r="Q56" s="25"/>
      <c r="R56" s="23"/>
    </row>
    <row r="57" spans="2:18">
      <c r="B57" s="22"/>
      <c r="C57" s="25"/>
      <c r="D57" s="52"/>
      <c r="E57" s="25"/>
      <c r="F57" s="25"/>
      <c r="G57" s="25"/>
      <c r="H57" s="53"/>
      <c r="I57" s="25"/>
      <c r="J57" s="52"/>
      <c r="K57" s="25"/>
      <c r="L57" s="25"/>
      <c r="M57" s="25"/>
      <c r="N57" s="25"/>
      <c r="O57" s="25"/>
      <c r="P57" s="53"/>
      <c r="Q57" s="25"/>
      <c r="R57" s="23"/>
    </row>
    <row r="58" spans="2:18">
      <c r="B58" s="22"/>
      <c r="C58" s="25"/>
      <c r="D58" s="52"/>
      <c r="E58" s="25"/>
      <c r="F58" s="25"/>
      <c r="G58" s="25"/>
      <c r="H58" s="53"/>
      <c r="I58" s="25"/>
      <c r="J58" s="52"/>
      <c r="K58" s="25"/>
      <c r="L58" s="25"/>
      <c r="M58" s="25"/>
      <c r="N58" s="25"/>
      <c r="O58" s="25"/>
      <c r="P58" s="53"/>
      <c r="Q58" s="25"/>
      <c r="R58" s="23"/>
    </row>
    <row r="59" spans="2:18" s="1" customFormat="1" ht="15">
      <c r="B59" s="34"/>
      <c r="C59" s="35"/>
      <c r="D59" s="54" t="s">
        <v>58</v>
      </c>
      <c r="E59" s="55"/>
      <c r="F59" s="55"/>
      <c r="G59" s="56" t="s">
        <v>59</v>
      </c>
      <c r="H59" s="57"/>
      <c r="I59" s="35"/>
      <c r="J59" s="54" t="s">
        <v>58</v>
      </c>
      <c r="K59" s="55"/>
      <c r="L59" s="55"/>
      <c r="M59" s="55"/>
      <c r="N59" s="56" t="s">
        <v>59</v>
      </c>
      <c r="O59" s="55"/>
      <c r="P59" s="57"/>
      <c r="Q59" s="35"/>
      <c r="R59" s="36"/>
    </row>
    <row r="60" spans="2:18">
      <c r="B60" s="22"/>
      <c r="C60" s="25"/>
      <c r="D60" s="25"/>
      <c r="E60" s="25"/>
      <c r="F60" s="25"/>
      <c r="G60" s="25"/>
      <c r="H60" s="25"/>
      <c r="I60" s="25"/>
      <c r="J60" s="25"/>
      <c r="K60" s="25"/>
      <c r="L60" s="25"/>
      <c r="M60" s="25"/>
      <c r="N60" s="25"/>
      <c r="O60" s="25"/>
      <c r="P60" s="25"/>
      <c r="Q60" s="25"/>
      <c r="R60" s="23"/>
    </row>
    <row r="61" spans="2:18" s="1" customFormat="1" ht="15">
      <c r="B61" s="34"/>
      <c r="C61" s="35"/>
      <c r="D61" s="49" t="s">
        <v>60</v>
      </c>
      <c r="E61" s="50"/>
      <c r="F61" s="50"/>
      <c r="G61" s="50"/>
      <c r="H61" s="51"/>
      <c r="I61" s="35"/>
      <c r="J61" s="49" t="s">
        <v>61</v>
      </c>
      <c r="K61" s="50"/>
      <c r="L61" s="50"/>
      <c r="M61" s="50"/>
      <c r="N61" s="50"/>
      <c r="O61" s="50"/>
      <c r="P61" s="51"/>
      <c r="Q61" s="35"/>
      <c r="R61" s="36"/>
    </row>
    <row r="62" spans="2:18">
      <c r="B62" s="22"/>
      <c r="C62" s="25"/>
      <c r="D62" s="52"/>
      <c r="E62" s="25"/>
      <c r="F62" s="25"/>
      <c r="G62" s="25"/>
      <c r="H62" s="53"/>
      <c r="I62" s="25"/>
      <c r="J62" s="52"/>
      <c r="K62" s="25"/>
      <c r="L62" s="25"/>
      <c r="M62" s="25"/>
      <c r="N62" s="25"/>
      <c r="O62" s="25"/>
      <c r="P62" s="53"/>
      <c r="Q62" s="25"/>
      <c r="R62" s="23"/>
    </row>
    <row r="63" spans="2:18">
      <c r="B63" s="22"/>
      <c r="C63" s="25"/>
      <c r="D63" s="52"/>
      <c r="E63" s="25"/>
      <c r="F63" s="25"/>
      <c r="G63" s="25"/>
      <c r="H63" s="53"/>
      <c r="I63" s="25"/>
      <c r="J63" s="52"/>
      <c r="K63" s="25"/>
      <c r="L63" s="25"/>
      <c r="M63" s="25"/>
      <c r="N63" s="25"/>
      <c r="O63" s="25"/>
      <c r="P63" s="53"/>
      <c r="Q63" s="25"/>
      <c r="R63" s="23"/>
    </row>
    <row r="64" spans="2:18">
      <c r="B64" s="22"/>
      <c r="C64" s="25"/>
      <c r="D64" s="52"/>
      <c r="E64" s="25"/>
      <c r="F64" s="25"/>
      <c r="G64" s="25"/>
      <c r="H64" s="53"/>
      <c r="I64" s="25"/>
      <c r="J64" s="52"/>
      <c r="K64" s="25"/>
      <c r="L64" s="25"/>
      <c r="M64" s="25"/>
      <c r="N64" s="25"/>
      <c r="O64" s="25"/>
      <c r="P64" s="53"/>
      <c r="Q64" s="25"/>
      <c r="R64" s="23"/>
    </row>
    <row r="65" spans="2:21">
      <c r="B65" s="22"/>
      <c r="C65" s="25"/>
      <c r="D65" s="52"/>
      <c r="E65" s="25"/>
      <c r="F65" s="25"/>
      <c r="G65" s="25"/>
      <c r="H65" s="53"/>
      <c r="I65" s="25"/>
      <c r="J65" s="52"/>
      <c r="K65" s="25"/>
      <c r="L65" s="25"/>
      <c r="M65" s="25"/>
      <c r="N65" s="25"/>
      <c r="O65" s="25"/>
      <c r="P65" s="53"/>
      <c r="Q65" s="25"/>
      <c r="R65" s="23"/>
    </row>
    <row r="66" spans="2:21">
      <c r="B66" s="22"/>
      <c r="C66" s="25"/>
      <c r="D66" s="52"/>
      <c r="E66" s="25"/>
      <c r="F66" s="25"/>
      <c r="G66" s="25"/>
      <c r="H66" s="53"/>
      <c r="I66" s="25"/>
      <c r="J66" s="52"/>
      <c r="K66" s="25"/>
      <c r="L66" s="25"/>
      <c r="M66" s="25"/>
      <c r="N66" s="25"/>
      <c r="O66" s="25"/>
      <c r="P66" s="53"/>
      <c r="Q66" s="25"/>
      <c r="R66" s="23"/>
    </row>
    <row r="67" spans="2:21">
      <c r="B67" s="22"/>
      <c r="C67" s="25"/>
      <c r="D67" s="52"/>
      <c r="E67" s="25"/>
      <c r="F67" s="25"/>
      <c r="G67" s="25"/>
      <c r="H67" s="53"/>
      <c r="I67" s="25"/>
      <c r="J67" s="52"/>
      <c r="K67" s="25"/>
      <c r="L67" s="25"/>
      <c r="M67" s="25"/>
      <c r="N67" s="25"/>
      <c r="O67" s="25"/>
      <c r="P67" s="53"/>
      <c r="Q67" s="25"/>
      <c r="R67" s="23"/>
    </row>
    <row r="68" spans="2:21">
      <c r="B68" s="22"/>
      <c r="C68" s="25"/>
      <c r="D68" s="52"/>
      <c r="E68" s="25"/>
      <c r="F68" s="25"/>
      <c r="G68" s="25"/>
      <c r="H68" s="53"/>
      <c r="I68" s="25"/>
      <c r="J68" s="52"/>
      <c r="K68" s="25"/>
      <c r="L68" s="25"/>
      <c r="M68" s="25"/>
      <c r="N68" s="25"/>
      <c r="O68" s="25"/>
      <c r="P68" s="53"/>
      <c r="Q68" s="25"/>
      <c r="R68" s="23"/>
    </row>
    <row r="69" spans="2:21">
      <c r="B69" s="22"/>
      <c r="C69" s="25"/>
      <c r="D69" s="52"/>
      <c r="E69" s="25"/>
      <c r="F69" s="25"/>
      <c r="G69" s="25"/>
      <c r="H69" s="53"/>
      <c r="I69" s="25"/>
      <c r="J69" s="52"/>
      <c r="K69" s="25"/>
      <c r="L69" s="25"/>
      <c r="M69" s="25"/>
      <c r="N69" s="25"/>
      <c r="O69" s="25"/>
      <c r="P69" s="53"/>
      <c r="Q69" s="25"/>
      <c r="R69" s="23"/>
    </row>
    <row r="70" spans="2:21" s="1" customFormat="1" ht="15">
      <c r="B70" s="34"/>
      <c r="C70" s="35"/>
      <c r="D70" s="54" t="s">
        <v>58</v>
      </c>
      <c r="E70" s="55"/>
      <c r="F70" s="55"/>
      <c r="G70" s="56" t="s">
        <v>59</v>
      </c>
      <c r="H70" s="57"/>
      <c r="I70" s="35"/>
      <c r="J70" s="54" t="s">
        <v>58</v>
      </c>
      <c r="K70" s="55"/>
      <c r="L70" s="55"/>
      <c r="M70" s="55"/>
      <c r="N70" s="56" t="s">
        <v>59</v>
      </c>
      <c r="O70" s="55"/>
      <c r="P70" s="57"/>
      <c r="Q70" s="35"/>
      <c r="R70" s="36"/>
    </row>
    <row r="71" spans="2:21" s="1" customFormat="1" ht="14.45" customHeight="1">
      <c r="B71" s="58"/>
      <c r="C71" s="59"/>
      <c r="D71" s="59"/>
      <c r="E71" s="59"/>
      <c r="F71" s="59"/>
      <c r="G71" s="59"/>
      <c r="H71" s="59"/>
      <c r="I71" s="59"/>
      <c r="J71" s="59"/>
      <c r="K71" s="59"/>
      <c r="L71" s="59"/>
      <c r="M71" s="59"/>
      <c r="N71" s="59"/>
      <c r="O71" s="59"/>
      <c r="P71" s="59"/>
      <c r="Q71" s="59"/>
      <c r="R71" s="60"/>
    </row>
    <row r="75" spans="2:21" s="1" customFormat="1" ht="6.95" customHeight="1">
      <c r="B75" s="125"/>
      <c r="C75" s="126"/>
      <c r="D75" s="126"/>
      <c r="E75" s="126"/>
      <c r="F75" s="126"/>
      <c r="G75" s="126"/>
      <c r="H75" s="126"/>
      <c r="I75" s="126"/>
      <c r="J75" s="126"/>
      <c r="K75" s="126"/>
      <c r="L75" s="126"/>
      <c r="M75" s="126"/>
      <c r="N75" s="126"/>
      <c r="O75" s="126"/>
      <c r="P75" s="126"/>
      <c r="Q75" s="126"/>
      <c r="R75" s="127"/>
    </row>
    <row r="76" spans="2:21" s="1" customFormat="1" ht="36.950000000000003" customHeight="1">
      <c r="B76" s="34"/>
      <c r="C76" s="203" t="s">
        <v>131</v>
      </c>
      <c r="D76" s="204"/>
      <c r="E76" s="204"/>
      <c r="F76" s="204"/>
      <c r="G76" s="204"/>
      <c r="H76" s="204"/>
      <c r="I76" s="204"/>
      <c r="J76" s="204"/>
      <c r="K76" s="204"/>
      <c r="L76" s="204"/>
      <c r="M76" s="204"/>
      <c r="N76" s="204"/>
      <c r="O76" s="204"/>
      <c r="P76" s="204"/>
      <c r="Q76" s="204"/>
      <c r="R76" s="36"/>
      <c r="T76" s="128"/>
      <c r="U76" s="128"/>
    </row>
    <row r="77" spans="2:21" s="1" customFormat="1" ht="6.95" customHeight="1">
      <c r="B77" s="34"/>
      <c r="C77" s="35"/>
      <c r="D77" s="35"/>
      <c r="E77" s="35"/>
      <c r="F77" s="35"/>
      <c r="G77" s="35"/>
      <c r="H77" s="35"/>
      <c r="I77" s="35"/>
      <c r="J77" s="35"/>
      <c r="K77" s="35"/>
      <c r="L77" s="35"/>
      <c r="M77" s="35"/>
      <c r="N77" s="35"/>
      <c r="O77" s="35"/>
      <c r="P77" s="35"/>
      <c r="Q77" s="35"/>
      <c r="R77" s="36"/>
      <c r="T77" s="128"/>
      <c r="U77" s="128"/>
    </row>
    <row r="78" spans="2:21" s="1" customFormat="1" ht="30" customHeight="1">
      <c r="B78" s="34"/>
      <c r="C78" s="29" t="s">
        <v>18</v>
      </c>
      <c r="D78" s="35"/>
      <c r="E78" s="35"/>
      <c r="F78" s="237" t="str">
        <f>F6</f>
        <v>Revitalizácia predpolia radnice v Kežmarku - vodný prvok</v>
      </c>
      <c r="G78" s="238"/>
      <c r="H78" s="238"/>
      <c r="I78" s="238"/>
      <c r="J78" s="238"/>
      <c r="K78" s="238"/>
      <c r="L78" s="238"/>
      <c r="M78" s="238"/>
      <c r="N78" s="238"/>
      <c r="O78" s="238"/>
      <c r="P78" s="238"/>
      <c r="Q78" s="35"/>
      <c r="R78" s="36"/>
      <c r="T78" s="128"/>
      <c r="U78" s="128"/>
    </row>
    <row r="79" spans="2:21" s="1" customFormat="1" ht="36.950000000000003" customHeight="1">
      <c r="B79" s="34"/>
      <c r="C79" s="68" t="s">
        <v>128</v>
      </c>
      <c r="D79" s="35"/>
      <c r="E79" s="35"/>
      <c r="F79" s="205" t="str">
        <f>F7</f>
        <v>SO 07 - Zeleň</v>
      </c>
      <c r="G79" s="230"/>
      <c r="H79" s="230"/>
      <c r="I79" s="230"/>
      <c r="J79" s="230"/>
      <c r="K79" s="230"/>
      <c r="L79" s="230"/>
      <c r="M79" s="230"/>
      <c r="N79" s="230"/>
      <c r="O79" s="230"/>
      <c r="P79" s="230"/>
      <c r="Q79" s="35"/>
      <c r="R79" s="36"/>
      <c r="T79" s="128"/>
      <c r="U79" s="128"/>
    </row>
    <row r="80" spans="2:21" s="1" customFormat="1" ht="6.95" customHeight="1">
      <c r="B80" s="34"/>
      <c r="C80" s="35"/>
      <c r="D80" s="35"/>
      <c r="E80" s="35"/>
      <c r="F80" s="35"/>
      <c r="G80" s="35"/>
      <c r="H80" s="35"/>
      <c r="I80" s="35"/>
      <c r="J80" s="35"/>
      <c r="K80" s="35"/>
      <c r="L80" s="35"/>
      <c r="M80" s="35"/>
      <c r="N80" s="35"/>
      <c r="O80" s="35"/>
      <c r="P80" s="35"/>
      <c r="Q80" s="35"/>
      <c r="R80" s="36"/>
      <c r="T80" s="128"/>
      <c r="U80" s="128"/>
    </row>
    <row r="81" spans="2:65" s="1" customFormat="1" ht="18" customHeight="1">
      <c r="B81" s="34"/>
      <c r="C81" s="29" t="s">
        <v>23</v>
      </c>
      <c r="D81" s="35"/>
      <c r="E81" s="35"/>
      <c r="F81" s="27" t="str">
        <f>F9</f>
        <v>Kežmarok, parc.č. KN-C 3221/1, 3221/2</v>
      </c>
      <c r="G81" s="35"/>
      <c r="H81" s="35"/>
      <c r="I81" s="35"/>
      <c r="J81" s="35"/>
      <c r="K81" s="29" t="s">
        <v>25</v>
      </c>
      <c r="L81" s="35"/>
      <c r="M81" s="240" t="str">
        <f>IF(O9="","",O9)</f>
        <v>26. 2. 2019</v>
      </c>
      <c r="N81" s="240"/>
      <c r="O81" s="240"/>
      <c r="P81" s="240"/>
      <c r="Q81" s="35"/>
      <c r="R81" s="36"/>
      <c r="T81" s="128"/>
      <c r="U81" s="128"/>
    </row>
    <row r="82" spans="2:65" s="1" customFormat="1" ht="6.95" customHeight="1">
      <c r="B82" s="34"/>
      <c r="C82" s="35"/>
      <c r="D82" s="35"/>
      <c r="E82" s="35"/>
      <c r="F82" s="35"/>
      <c r="G82" s="35"/>
      <c r="H82" s="35"/>
      <c r="I82" s="35"/>
      <c r="J82" s="35"/>
      <c r="K82" s="35"/>
      <c r="L82" s="35"/>
      <c r="M82" s="35"/>
      <c r="N82" s="35"/>
      <c r="O82" s="35"/>
      <c r="P82" s="35"/>
      <c r="Q82" s="35"/>
      <c r="R82" s="36"/>
      <c r="T82" s="128"/>
      <c r="U82" s="128"/>
    </row>
    <row r="83" spans="2:65" s="1" customFormat="1" ht="15">
      <c r="B83" s="34"/>
      <c r="C83" s="29" t="s">
        <v>27</v>
      </c>
      <c r="D83" s="35"/>
      <c r="E83" s="35"/>
      <c r="F83" s="27" t="str">
        <f>E12</f>
        <v>Mesto Kežmarok</v>
      </c>
      <c r="G83" s="35"/>
      <c r="H83" s="35"/>
      <c r="I83" s="35"/>
      <c r="J83" s="35"/>
      <c r="K83" s="29" t="s">
        <v>35</v>
      </c>
      <c r="L83" s="35"/>
      <c r="M83" s="218" t="str">
        <f>E18</f>
        <v>Ing. Arch. Jozef Figlár</v>
      </c>
      <c r="N83" s="218"/>
      <c r="O83" s="218"/>
      <c r="P83" s="218"/>
      <c r="Q83" s="218"/>
      <c r="R83" s="36"/>
      <c r="T83" s="128"/>
      <c r="U83" s="128"/>
    </row>
    <row r="84" spans="2:65" s="1" customFormat="1" ht="14.45" customHeight="1">
      <c r="B84" s="34"/>
      <c r="C84" s="29" t="s">
        <v>33</v>
      </c>
      <c r="D84" s="35"/>
      <c r="E84" s="35"/>
      <c r="F84" s="27" t="str">
        <f>IF(E15="","",E15)</f>
        <v>Vyplň údaj</v>
      </c>
      <c r="G84" s="35"/>
      <c r="H84" s="35"/>
      <c r="I84" s="35"/>
      <c r="J84" s="35"/>
      <c r="K84" s="29" t="s">
        <v>40</v>
      </c>
      <c r="L84" s="35"/>
      <c r="M84" s="218" t="str">
        <f>E21</f>
        <v xml:space="preserve"> </v>
      </c>
      <c r="N84" s="218"/>
      <c r="O84" s="218"/>
      <c r="P84" s="218"/>
      <c r="Q84" s="218"/>
      <c r="R84" s="36"/>
      <c r="T84" s="128"/>
      <c r="U84" s="128"/>
    </row>
    <row r="85" spans="2:65" s="1" customFormat="1" ht="10.35" customHeight="1">
      <c r="B85" s="34"/>
      <c r="C85" s="35"/>
      <c r="D85" s="35"/>
      <c r="E85" s="35"/>
      <c r="F85" s="35"/>
      <c r="G85" s="35"/>
      <c r="H85" s="35"/>
      <c r="I85" s="35"/>
      <c r="J85" s="35"/>
      <c r="K85" s="35"/>
      <c r="L85" s="35"/>
      <c r="M85" s="35"/>
      <c r="N85" s="35"/>
      <c r="O85" s="35"/>
      <c r="P85" s="35"/>
      <c r="Q85" s="35"/>
      <c r="R85" s="36"/>
      <c r="T85" s="128"/>
      <c r="U85" s="128"/>
    </row>
    <row r="86" spans="2:65" s="1" customFormat="1" ht="29.25" customHeight="1">
      <c r="B86" s="34"/>
      <c r="C86" s="262" t="s">
        <v>132</v>
      </c>
      <c r="D86" s="263"/>
      <c r="E86" s="263"/>
      <c r="F86" s="263"/>
      <c r="G86" s="263"/>
      <c r="H86" s="117"/>
      <c r="I86" s="117"/>
      <c r="J86" s="117"/>
      <c r="K86" s="117"/>
      <c r="L86" s="117"/>
      <c r="M86" s="117"/>
      <c r="N86" s="262" t="s">
        <v>133</v>
      </c>
      <c r="O86" s="263"/>
      <c r="P86" s="263"/>
      <c r="Q86" s="263"/>
      <c r="R86" s="36"/>
      <c r="T86" s="128"/>
      <c r="U86" s="128"/>
    </row>
    <row r="87" spans="2:65" s="1" customFormat="1" ht="10.35" customHeight="1">
      <c r="B87" s="34"/>
      <c r="C87" s="35"/>
      <c r="D87" s="35"/>
      <c r="E87" s="35"/>
      <c r="F87" s="35"/>
      <c r="G87" s="35"/>
      <c r="H87" s="35"/>
      <c r="I87" s="35"/>
      <c r="J87" s="35"/>
      <c r="K87" s="35"/>
      <c r="L87" s="35"/>
      <c r="M87" s="35"/>
      <c r="N87" s="35"/>
      <c r="O87" s="35"/>
      <c r="P87" s="35"/>
      <c r="Q87" s="35"/>
      <c r="R87" s="36"/>
      <c r="T87" s="128"/>
      <c r="U87" s="128"/>
    </row>
    <row r="88" spans="2:65" s="1" customFormat="1" ht="29.25" customHeight="1">
      <c r="B88" s="34"/>
      <c r="C88" s="129" t="s">
        <v>134</v>
      </c>
      <c r="D88" s="35"/>
      <c r="E88" s="35"/>
      <c r="F88" s="35"/>
      <c r="G88" s="35"/>
      <c r="H88" s="35"/>
      <c r="I88" s="35"/>
      <c r="J88" s="35"/>
      <c r="K88" s="35"/>
      <c r="L88" s="35"/>
      <c r="M88" s="35"/>
      <c r="N88" s="182">
        <f>N119</f>
        <v>0</v>
      </c>
      <c r="O88" s="264"/>
      <c r="P88" s="264"/>
      <c r="Q88" s="264"/>
      <c r="R88" s="36"/>
      <c r="T88" s="128"/>
      <c r="U88" s="128"/>
      <c r="AU88" s="18" t="s">
        <v>135</v>
      </c>
    </row>
    <row r="89" spans="2:65" s="6" customFormat="1" ht="24.95" customHeight="1">
      <c r="B89" s="130"/>
      <c r="C89" s="131"/>
      <c r="D89" s="132" t="s">
        <v>136</v>
      </c>
      <c r="E89" s="131"/>
      <c r="F89" s="131"/>
      <c r="G89" s="131"/>
      <c r="H89" s="131"/>
      <c r="I89" s="131"/>
      <c r="J89" s="131"/>
      <c r="K89" s="131"/>
      <c r="L89" s="131"/>
      <c r="M89" s="131"/>
      <c r="N89" s="261">
        <f>N120</f>
        <v>0</v>
      </c>
      <c r="O89" s="265"/>
      <c r="P89" s="265"/>
      <c r="Q89" s="265"/>
      <c r="R89" s="133"/>
      <c r="T89" s="134"/>
      <c r="U89" s="134"/>
    </row>
    <row r="90" spans="2:65" s="7" customFormat="1" ht="19.899999999999999" customHeight="1">
      <c r="B90" s="135"/>
      <c r="C90" s="136"/>
      <c r="D90" s="105" t="s">
        <v>137</v>
      </c>
      <c r="E90" s="136"/>
      <c r="F90" s="136"/>
      <c r="G90" s="136"/>
      <c r="H90" s="136"/>
      <c r="I90" s="136"/>
      <c r="J90" s="136"/>
      <c r="K90" s="136"/>
      <c r="L90" s="136"/>
      <c r="M90" s="136"/>
      <c r="N90" s="189">
        <f>N121</f>
        <v>0</v>
      </c>
      <c r="O90" s="266"/>
      <c r="P90" s="266"/>
      <c r="Q90" s="266"/>
      <c r="R90" s="137"/>
      <c r="T90" s="138"/>
      <c r="U90" s="138"/>
    </row>
    <row r="91" spans="2:65" s="7" customFormat="1" ht="19.899999999999999" customHeight="1">
      <c r="B91" s="135"/>
      <c r="C91" s="136"/>
      <c r="D91" s="105" t="s">
        <v>140</v>
      </c>
      <c r="E91" s="136"/>
      <c r="F91" s="136"/>
      <c r="G91" s="136"/>
      <c r="H91" s="136"/>
      <c r="I91" s="136"/>
      <c r="J91" s="136"/>
      <c r="K91" s="136"/>
      <c r="L91" s="136"/>
      <c r="M91" s="136"/>
      <c r="N91" s="189">
        <f>N131</f>
        <v>0</v>
      </c>
      <c r="O91" s="266"/>
      <c r="P91" s="266"/>
      <c r="Q91" s="266"/>
      <c r="R91" s="137"/>
      <c r="T91" s="138"/>
      <c r="U91" s="138"/>
    </row>
    <row r="92" spans="2:65" s="6" customFormat="1" ht="21.75" customHeight="1">
      <c r="B92" s="130"/>
      <c r="C92" s="131"/>
      <c r="D92" s="132" t="s">
        <v>144</v>
      </c>
      <c r="E92" s="131"/>
      <c r="F92" s="131"/>
      <c r="G92" s="131"/>
      <c r="H92" s="131"/>
      <c r="I92" s="131"/>
      <c r="J92" s="131"/>
      <c r="K92" s="131"/>
      <c r="L92" s="131"/>
      <c r="M92" s="131"/>
      <c r="N92" s="260">
        <f>N133</f>
        <v>0</v>
      </c>
      <c r="O92" s="265"/>
      <c r="P92" s="265"/>
      <c r="Q92" s="265"/>
      <c r="R92" s="133"/>
      <c r="T92" s="134"/>
      <c r="U92" s="134"/>
    </row>
    <row r="93" spans="2:65" s="1" customFormat="1" ht="21.75" customHeight="1">
      <c r="B93" s="34"/>
      <c r="C93" s="35"/>
      <c r="D93" s="35"/>
      <c r="E93" s="35"/>
      <c r="F93" s="35"/>
      <c r="G93" s="35"/>
      <c r="H93" s="35"/>
      <c r="I93" s="35"/>
      <c r="J93" s="35"/>
      <c r="K93" s="35"/>
      <c r="L93" s="35"/>
      <c r="M93" s="35"/>
      <c r="N93" s="35"/>
      <c r="O93" s="35"/>
      <c r="P93" s="35"/>
      <c r="Q93" s="35"/>
      <c r="R93" s="36"/>
      <c r="T93" s="128"/>
      <c r="U93" s="128"/>
    </row>
    <row r="94" spans="2:65" s="1" customFormat="1" ht="29.25" customHeight="1">
      <c r="B94" s="34"/>
      <c r="C94" s="129" t="s">
        <v>145</v>
      </c>
      <c r="D94" s="35"/>
      <c r="E94" s="35"/>
      <c r="F94" s="35"/>
      <c r="G94" s="35"/>
      <c r="H94" s="35"/>
      <c r="I94" s="35"/>
      <c r="J94" s="35"/>
      <c r="K94" s="35"/>
      <c r="L94" s="35"/>
      <c r="M94" s="35"/>
      <c r="N94" s="264">
        <f>ROUND(N95+N96+N97+N98+N99+N100,2)</f>
        <v>0</v>
      </c>
      <c r="O94" s="267"/>
      <c r="P94" s="267"/>
      <c r="Q94" s="267"/>
      <c r="R94" s="36"/>
      <c r="T94" s="139"/>
      <c r="U94" s="140" t="s">
        <v>46</v>
      </c>
    </row>
    <row r="95" spans="2:65" s="1" customFormat="1" ht="18" customHeight="1">
      <c r="B95" s="34"/>
      <c r="C95" s="35"/>
      <c r="D95" s="191" t="s">
        <v>146</v>
      </c>
      <c r="E95" s="192"/>
      <c r="F95" s="192"/>
      <c r="G95" s="192"/>
      <c r="H95" s="192"/>
      <c r="I95" s="35"/>
      <c r="J95" s="35"/>
      <c r="K95" s="35"/>
      <c r="L95" s="35"/>
      <c r="M95" s="35"/>
      <c r="N95" s="190">
        <f>ROUND(N88*T95,2)</f>
        <v>0</v>
      </c>
      <c r="O95" s="189"/>
      <c r="P95" s="189"/>
      <c r="Q95" s="189"/>
      <c r="R95" s="36"/>
      <c r="S95" s="141"/>
      <c r="T95" s="142"/>
      <c r="U95" s="143" t="s">
        <v>49</v>
      </c>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41"/>
      <c r="AY95" s="144" t="s">
        <v>147</v>
      </c>
      <c r="AZ95" s="141"/>
      <c r="BA95" s="141"/>
      <c r="BB95" s="141"/>
      <c r="BC95" s="141"/>
      <c r="BD95" s="141"/>
      <c r="BE95" s="145">
        <f t="shared" ref="BE95:BE100" si="0">IF(U95="základná",N95,0)</f>
        <v>0</v>
      </c>
      <c r="BF95" s="145">
        <f t="shared" ref="BF95:BF100" si="1">IF(U95="znížená",N95,0)</f>
        <v>0</v>
      </c>
      <c r="BG95" s="145">
        <f t="shared" ref="BG95:BG100" si="2">IF(U95="zákl. prenesená",N95,0)</f>
        <v>0</v>
      </c>
      <c r="BH95" s="145">
        <f t="shared" ref="BH95:BH100" si="3">IF(U95="zníž. prenesená",N95,0)</f>
        <v>0</v>
      </c>
      <c r="BI95" s="145">
        <f t="shared" ref="BI95:BI100" si="4">IF(U95="nulová",N95,0)</f>
        <v>0</v>
      </c>
      <c r="BJ95" s="144" t="s">
        <v>148</v>
      </c>
      <c r="BK95" s="141"/>
      <c r="BL95" s="141"/>
      <c r="BM95" s="141"/>
    </row>
    <row r="96" spans="2:65" s="1" customFormat="1" ht="18" customHeight="1">
      <c r="B96" s="34"/>
      <c r="C96" s="35"/>
      <c r="D96" s="191" t="s">
        <v>149</v>
      </c>
      <c r="E96" s="192"/>
      <c r="F96" s="192"/>
      <c r="G96" s="192"/>
      <c r="H96" s="192"/>
      <c r="I96" s="35"/>
      <c r="J96" s="35"/>
      <c r="K96" s="35"/>
      <c r="L96" s="35"/>
      <c r="M96" s="35"/>
      <c r="N96" s="190">
        <f>ROUND(N88*T96,2)</f>
        <v>0</v>
      </c>
      <c r="O96" s="189"/>
      <c r="P96" s="189"/>
      <c r="Q96" s="189"/>
      <c r="R96" s="36"/>
      <c r="S96" s="141"/>
      <c r="T96" s="142"/>
      <c r="U96" s="143" t="s">
        <v>49</v>
      </c>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141"/>
      <c r="AV96" s="141"/>
      <c r="AW96" s="141"/>
      <c r="AX96" s="141"/>
      <c r="AY96" s="144" t="s">
        <v>147</v>
      </c>
      <c r="AZ96" s="141"/>
      <c r="BA96" s="141"/>
      <c r="BB96" s="141"/>
      <c r="BC96" s="141"/>
      <c r="BD96" s="141"/>
      <c r="BE96" s="145">
        <f t="shared" si="0"/>
        <v>0</v>
      </c>
      <c r="BF96" s="145">
        <f t="shared" si="1"/>
        <v>0</v>
      </c>
      <c r="BG96" s="145">
        <f t="shared" si="2"/>
        <v>0</v>
      </c>
      <c r="BH96" s="145">
        <f t="shared" si="3"/>
        <v>0</v>
      </c>
      <c r="BI96" s="145">
        <f t="shared" si="4"/>
        <v>0</v>
      </c>
      <c r="BJ96" s="144" t="s">
        <v>148</v>
      </c>
      <c r="BK96" s="141"/>
      <c r="BL96" s="141"/>
      <c r="BM96" s="141"/>
    </row>
    <row r="97" spans="2:65" s="1" customFormat="1" ht="18" customHeight="1">
      <c r="B97" s="34"/>
      <c r="C97" s="35"/>
      <c r="D97" s="191" t="s">
        <v>150</v>
      </c>
      <c r="E97" s="192"/>
      <c r="F97" s="192"/>
      <c r="G97" s="192"/>
      <c r="H97" s="192"/>
      <c r="I97" s="35"/>
      <c r="J97" s="35"/>
      <c r="K97" s="35"/>
      <c r="L97" s="35"/>
      <c r="M97" s="35"/>
      <c r="N97" s="190">
        <f>ROUND(N88*T97,2)</f>
        <v>0</v>
      </c>
      <c r="O97" s="189"/>
      <c r="P97" s="189"/>
      <c r="Q97" s="189"/>
      <c r="R97" s="36"/>
      <c r="S97" s="141"/>
      <c r="T97" s="142"/>
      <c r="U97" s="143" t="s">
        <v>49</v>
      </c>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4" t="s">
        <v>147</v>
      </c>
      <c r="AZ97" s="141"/>
      <c r="BA97" s="141"/>
      <c r="BB97" s="141"/>
      <c r="BC97" s="141"/>
      <c r="BD97" s="141"/>
      <c r="BE97" s="145">
        <f t="shared" si="0"/>
        <v>0</v>
      </c>
      <c r="BF97" s="145">
        <f t="shared" si="1"/>
        <v>0</v>
      </c>
      <c r="BG97" s="145">
        <f t="shared" si="2"/>
        <v>0</v>
      </c>
      <c r="BH97" s="145">
        <f t="shared" si="3"/>
        <v>0</v>
      </c>
      <c r="BI97" s="145">
        <f t="shared" si="4"/>
        <v>0</v>
      </c>
      <c r="BJ97" s="144" t="s">
        <v>148</v>
      </c>
      <c r="BK97" s="141"/>
      <c r="BL97" s="141"/>
      <c r="BM97" s="141"/>
    </row>
    <row r="98" spans="2:65" s="1" customFormat="1" ht="18" customHeight="1">
      <c r="B98" s="34"/>
      <c r="C98" s="35"/>
      <c r="D98" s="191" t="s">
        <v>151</v>
      </c>
      <c r="E98" s="192"/>
      <c r="F98" s="192"/>
      <c r="G98" s="192"/>
      <c r="H98" s="192"/>
      <c r="I98" s="35"/>
      <c r="J98" s="35"/>
      <c r="K98" s="35"/>
      <c r="L98" s="35"/>
      <c r="M98" s="35"/>
      <c r="N98" s="190">
        <f>ROUND(N88*T98,2)</f>
        <v>0</v>
      </c>
      <c r="O98" s="189"/>
      <c r="P98" s="189"/>
      <c r="Q98" s="189"/>
      <c r="R98" s="36"/>
      <c r="S98" s="141"/>
      <c r="T98" s="142"/>
      <c r="U98" s="143" t="s">
        <v>49</v>
      </c>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4" t="s">
        <v>147</v>
      </c>
      <c r="AZ98" s="141"/>
      <c r="BA98" s="141"/>
      <c r="BB98" s="141"/>
      <c r="BC98" s="141"/>
      <c r="BD98" s="141"/>
      <c r="BE98" s="145">
        <f t="shared" si="0"/>
        <v>0</v>
      </c>
      <c r="BF98" s="145">
        <f t="shared" si="1"/>
        <v>0</v>
      </c>
      <c r="BG98" s="145">
        <f t="shared" si="2"/>
        <v>0</v>
      </c>
      <c r="BH98" s="145">
        <f t="shared" si="3"/>
        <v>0</v>
      </c>
      <c r="BI98" s="145">
        <f t="shared" si="4"/>
        <v>0</v>
      </c>
      <c r="BJ98" s="144" t="s">
        <v>148</v>
      </c>
      <c r="BK98" s="141"/>
      <c r="BL98" s="141"/>
      <c r="BM98" s="141"/>
    </row>
    <row r="99" spans="2:65" s="1" customFormat="1" ht="18" customHeight="1">
      <c r="B99" s="34"/>
      <c r="C99" s="35"/>
      <c r="D99" s="191" t="s">
        <v>152</v>
      </c>
      <c r="E99" s="192"/>
      <c r="F99" s="192"/>
      <c r="G99" s="192"/>
      <c r="H99" s="192"/>
      <c r="I99" s="35"/>
      <c r="J99" s="35"/>
      <c r="K99" s="35"/>
      <c r="L99" s="35"/>
      <c r="M99" s="35"/>
      <c r="N99" s="190">
        <f>ROUND(N88*T99,2)</f>
        <v>0</v>
      </c>
      <c r="O99" s="189"/>
      <c r="P99" s="189"/>
      <c r="Q99" s="189"/>
      <c r="R99" s="36"/>
      <c r="S99" s="141"/>
      <c r="T99" s="142"/>
      <c r="U99" s="143" t="s">
        <v>49</v>
      </c>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4" t="s">
        <v>147</v>
      </c>
      <c r="AZ99" s="141"/>
      <c r="BA99" s="141"/>
      <c r="BB99" s="141"/>
      <c r="BC99" s="141"/>
      <c r="BD99" s="141"/>
      <c r="BE99" s="145">
        <f t="shared" si="0"/>
        <v>0</v>
      </c>
      <c r="BF99" s="145">
        <f t="shared" si="1"/>
        <v>0</v>
      </c>
      <c r="BG99" s="145">
        <f t="shared" si="2"/>
        <v>0</v>
      </c>
      <c r="BH99" s="145">
        <f t="shared" si="3"/>
        <v>0</v>
      </c>
      <c r="BI99" s="145">
        <f t="shared" si="4"/>
        <v>0</v>
      </c>
      <c r="BJ99" s="144" t="s">
        <v>148</v>
      </c>
      <c r="BK99" s="141"/>
      <c r="BL99" s="141"/>
      <c r="BM99" s="141"/>
    </row>
    <row r="100" spans="2:65" s="1" customFormat="1" ht="18" customHeight="1">
      <c r="B100" s="34"/>
      <c r="C100" s="35"/>
      <c r="D100" s="105" t="s">
        <v>153</v>
      </c>
      <c r="E100" s="35"/>
      <c r="F100" s="35"/>
      <c r="G100" s="35"/>
      <c r="H100" s="35"/>
      <c r="I100" s="35"/>
      <c r="J100" s="35"/>
      <c r="K100" s="35"/>
      <c r="L100" s="35"/>
      <c r="M100" s="35"/>
      <c r="N100" s="190">
        <f>ROUND(N88*T100,2)</f>
        <v>0</v>
      </c>
      <c r="O100" s="189"/>
      <c r="P100" s="189"/>
      <c r="Q100" s="189"/>
      <c r="R100" s="36"/>
      <c r="S100" s="141"/>
      <c r="T100" s="146"/>
      <c r="U100" s="147" t="s">
        <v>49</v>
      </c>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4" t="s">
        <v>154</v>
      </c>
      <c r="AZ100" s="141"/>
      <c r="BA100" s="141"/>
      <c r="BB100" s="141"/>
      <c r="BC100" s="141"/>
      <c r="BD100" s="141"/>
      <c r="BE100" s="145">
        <f t="shared" si="0"/>
        <v>0</v>
      </c>
      <c r="BF100" s="145">
        <f t="shared" si="1"/>
        <v>0</v>
      </c>
      <c r="BG100" s="145">
        <f t="shared" si="2"/>
        <v>0</v>
      </c>
      <c r="BH100" s="145">
        <f t="shared" si="3"/>
        <v>0</v>
      </c>
      <c r="BI100" s="145">
        <f t="shared" si="4"/>
        <v>0</v>
      </c>
      <c r="BJ100" s="144" t="s">
        <v>148</v>
      </c>
      <c r="BK100" s="141"/>
      <c r="BL100" s="141"/>
      <c r="BM100" s="141"/>
    </row>
    <row r="101" spans="2:65" s="1" customFormat="1">
      <c r="B101" s="34"/>
      <c r="C101" s="35"/>
      <c r="D101" s="35"/>
      <c r="E101" s="35"/>
      <c r="F101" s="35"/>
      <c r="G101" s="35"/>
      <c r="H101" s="35"/>
      <c r="I101" s="35"/>
      <c r="J101" s="35"/>
      <c r="K101" s="35"/>
      <c r="L101" s="35"/>
      <c r="M101" s="35"/>
      <c r="N101" s="35"/>
      <c r="O101" s="35"/>
      <c r="P101" s="35"/>
      <c r="Q101" s="35"/>
      <c r="R101" s="36"/>
      <c r="T101" s="128"/>
      <c r="U101" s="128"/>
    </row>
    <row r="102" spans="2:65" s="1" customFormat="1" ht="29.25" customHeight="1">
      <c r="B102" s="34"/>
      <c r="C102" s="116" t="s">
        <v>121</v>
      </c>
      <c r="D102" s="117"/>
      <c r="E102" s="117"/>
      <c r="F102" s="117"/>
      <c r="G102" s="117"/>
      <c r="H102" s="117"/>
      <c r="I102" s="117"/>
      <c r="J102" s="117"/>
      <c r="K102" s="117"/>
      <c r="L102" s="183">
        <f>ROUND(SUM(N88+N94),2)</f>
        <v>0</v>
      </c>
      <c r="M102" s="183"/>
      <c r="N102" s="183"/>
      <c r="O102" s="183"/>
      <c r="P102" s="183"/>
      <c r="Q102" s="183"/>
      <c r="R102" s="36"/>
      <c r="T102" s="128"/>
      <c r="U102" s="128"/>
    </row>
    <row r="103" spans="2:65" s="1" customFormat="1" ht="6.95" customHeight="1">
      <c r="B103" s="58"/>
      <c r="C103" s="59"/>
      <c r="D103" s="59"/>
      <c r="E103" s="59"/>
      <c r="F103" s="59"/>
      <c r="G103" s="59"/>
      <c r="H103" s="59"/>
      <c r="I103" s="59"/>
      <c r="J103" s="59"/>
      <c r="K103" s="59"/>
      <c r="L103" s="59"/>
      <c r="M103" s="59"/>
      <c r="N103" s="59"/>
      <c r="O103" s="59"/>
      <c r="P103" s="59"/>
      <c r="Q103" s="59"/>
      <c r="R103" s="60"/>
      <c r="T103" s="128"/>
      <c r="U103" s="128"/>
    </row>
    <row r="107" spans="2:65" s="1" customFormat="1" ht="6.95" customHeight="1">
      <c r="B107" s="61"/>
      <c r="C107" s="62"/>
      <c r="D107" s="62"/>
      <c r="E107" s="62"/>
      <c r="F107" s="62"/>
      <c r="G107" s="62"/>
      <c r="H107" s="62"/>
      <c r="I107" s="62"/>
      <c r="J107" s="62"/>
      <c r="K107" s="62"/>
      <c r="L107" s="62"/>
      <c r="M107" s="62"/>
      <c r="N107" s="62"/>
      <c r="O107" s="62"/>
      <c r="P107" s="62"/>
      <c r="Q107" s="62"/>
      <c r="R107" s="63"/>
    </row>
    <row r="108" spans="2:65" s="1" customFormat="1" ht="36.950000000000003" customHeight="1">
      <c r="B108" s="34"/>
      <c r="C108" s="203" t="s">
        <v>155</v>
      </c>
      <c r="D108" s="230"/>
      <c r="E108" s="230"/>
      <c r="F108" s="230"/>
      <c r="G108" s="230"/>
      <c r="H108" s="230"/>
      <c r="I108" s="230"/>
      <c r="J108" s="230"/>
      <c r="K108" s="230"/>
      <c r="L108" s="230"/>
      <c r="M108" s="230"/>
      <c r="N108" s="230"/>
      <c r="O108" s="230"/>
      <c r="P108" s="230"/>
      <c r="Q108" s="230"/>
      <c r="R108" s="36"/>
    </row>
    <row r="109" spans="2:65" s="1" customFormat="1" ht="6.95" customHeight="1">
      <c r="B109" s="34"/>
      <c r="C109" s="35"/>
      <c r="D109" s="35"/>
      <c r="E109" s="35"/>
      <c r="F109" s="35"/>
      <c r="G109" s="35"/>
      <c r="H109" s="35"/>
      <c r="I109" s="35"/>
      <c r="J109" s="35"/>
      <c r="K109" s="35"/>
      <c r="L109" s="35"/>
      <c r="M109" s="35"/>
      <c r="N109" s="35"/>
      <c r="O109" s="35"/>
      <c r="P109" s="35"/>
      <c r="Q109" s="35"/>
      <c r="R109" s="36"/>
    </row>
    <row r="110" spans="2:65" s="1" customFormat="1" ht="30" customHeight="1">
      <c r="B110" s="34"/>
      <c r="C110" s="29" t="s">
        <v>18</v>
      </c>
      <c r="D110" s="35"/>
      <c r="E110" s="35"/>
      <c r="F110" s="237" t="str">
        <f>F6</f>
        <v>Revitalizácia predpolia radnice v Kežmarku - vodný prvok</v>
      </c>
      <c r="G110" s="238"/>
      <c r="H110" s="238"/>
      <c r="I110" s="238"/>
      <c r="J110" s="238"/>
      <c r="K110" s="238"/>
      <c r="L110" s="238"/>
      <c r="M110" s="238"/>
      <c r="N110" s="238"/>
      <c r="O110" s="238"/>
      <c r="P110" s="238"/>
      <c r="Q110" s="35"/>
      <c r="R110" s="36"/>
    </row>
    <row r="111" spans="2:65" s="1" customFormat="1" ht="36.950000000000003" customHeight="1">
      <c r="B111" s="34"/>
      <c r="C111" s="68" t="s">
        <v>128</v>
      </c>
      <c r="D111" s="35"/>
      <c r="E111" s="35"/>
      <c r="F111" s="205" t="str">
        <f>F7</f>
        <v>SO 07 - Zeleň</v>
      </c>
      <c r="G111" s="230"/>
      <c r="H111" s="230"/>
      <c r="I111" s="230"/>
      <c r="J111" s="230"/>
      <c r="K111" s="230"/>
      <c r="L111" s="230"/>
      <c r="M111" s="230"/>
      <c r="N111" s="230"/>
      <c r="O111" s="230"/>
      <c r="P111" s="230"/>
      <c r="Q111" s="35"/>
      <c r="R111" s="36"/>
    </row>
    <row r="112" spans="2:65" s="1" customFormat="1" ht="6.95" customHeight="1">
      <c r="B112" s="34"/>
      <c r="C112" s="35"/>
      <c r="D112" s="35"/>
      <c r="E112" s="35"/>
      <c r="F112" s="35"/>
      <c r="G112" s="35"/>
      <c r="H112" s="35"/>
      <c r="I112" s="35"/>
      <c r="J112" s="35"/>
      <c r="K112" s="35"/>
      <c r="L112" s="35"/>
      <c r="M112" s="35"/>
      <c r="N112" s="35"/>
      <c r="O112" s="35"/>
      <c r="P112" s="35"/>
      <c r="Q112" s="35"/>
      <c r="R112" s="36"/>
    </row>
    <row r="113" spans="2:65" s="1" customFormat="1" ht="18" customHeight="1">
      <c r="B113" s="34"/>
      <c r="C113" s="29" t="s">
        <v>23</v>
      </c>
      <c r="D113" s="35"/>
      <c r="E113" s="35"/>
      <c r="F113" s="27" t="str">
        <f>F9</f>
        <v>Kežmarok, parc.č. KN-C 3221/1, 3221/2</v>
      </c>
      <c r="G113" s="35"/>
      <c r="H113" s="35"/>
      <c r="I113" s="35"/>
      <c r="J113" s="35"/>
      <c r="K113" s="29" t="s">
        <v>25</v>
      </c>
      <c r="L113" s="35"/>
      <c r="M113" s="240" t="str">
        <f>IF(O9="","",O9)</f>
        <v>26. 2. 2019</v>
      </c>
      <c r="N113" s="240"/>
      <c r="O113" s="240"/>
      <c r="P113" s="240"/>
      <c r="Q113" s="35"/>
      <c r="R113" s="36"/>
    </row>
    <row r="114" spans="2:65" s="1" customFormat="1" ht="6.95" customHeight="1">
      <c r="B114" s="34"/>
      <c r="C114" s="35"/>
      <c r="D114" s="35"/>
      <c r="E114" s="35"/>
      <c r="F114" s="35"/>
      <c r="G114" s="35"/>
      <c r="H114" s="35"/>
      <c r="I114" s="35"/>
      <c r="J114" s="35"/>
      <c r="K114" s="35"/>
      <c r="L114" s="35"/>
      <c r="M114" s="35"/>
      <c r="N114" s="35"/>
      <c r="O114" s="35"/>
      <c r="P114" s="35"/>
      <c r="Q114" s="35"/>
      <c r="R114" s="36"/>
    </row>
    <row r="115" spans="2:65" s="1" customFormat="1" ht="15">
      <c r="B115" s="34"/>
      <c r="C115" s="29" t="s">
        <v>27</v>
      </c>
      <c r="D115" s="35"/>
      <c r="E115" s="35"/>
      <c r="F115" s="27" t="str">
        <f>E12</f>
        <v>Mesto Kežmarok</v>
      </c>
      <c r="G115" s="35"/>
      <c r="H115" s="35"/>
      <c r="I115" s="35"/>
      <c r="J115" s="35"/>
      <c r="K115" s="29" t="s">
        <v>35</v>
      </c>
      <c r="L115" s="35"/>
      <c r="M115" s="218" t="str">
        <f>E18</f>
        <v>Ing. Arch. Jozef Figlár</v>
      </c>
      <c r="N115" s="218"/>
      <c r="O115" s="218"/>
      <c r="P115" s="218"/>
      <c r="Q115" s="218"/>
      <c r="R115" s="36"/>
    </row>
    <row r="116" spans="2:65" s="1" customFormat="1" ht="14.45" customHeight="1">
      <c r="B116" s="34"/>
      <c r="C116" s="29" t="s">
        <v>33</v>
      </c>
      <c r="D116" s="35"/>
      <c r="E116" s="35"/>
      <c r="F116" s="27" t="str">
        <f>IF(E15="","",E15)</f>
        <v>Vyplň údaj</v>
      </c>
      <c r="G116" s="35"/>
      <c r="H116" s="35"/>
      <c r="I116" s="35"/>
      <c r="J116" s="35"/>
      <c r="K116" s="29" t="s">
        <v>40</v>
      </c>
      <c r="L116" s="35"/>
      <c r="M116" s="218" t="str">
        <f>E21</f>
        <v xml:space="preserve"> </v>
      </c>
      <c r="N116" s="218"/>
      <c r="O116" s="218"/>
      <c r="P116" s="218"/>
      <c r="Q116" s="218"/>
      <c r="R116" s="36"/>
    </row>
    <row r="117" spans="2:65" s="1" customFormat="1" ht="10.35" customHeight="1">
      <c r="B117" s="34"/>
      <c r="C117" s="35"/>
      <c r="D117" s="35"/>
      <c r="E117" s="35"/>
      <c r="F117" s="35"/>
      <c r="G117" s="35"/>
      <c r="H117" s="35"/>
      <c r="I117" s="35"/>
      <c r="J117" s="35"/>
      <c r="K117" s="35"/>
      <c r="L117" s="35"/>
      <c r="M117" s="35"/>
      <c r="N117" s="35"/>
      <c r="O117" s="35"/>
      <c r="P117" s="35"/>
      <c r="Q117" s="35"/>
      <c r="R117" s="36"/>
    </row>
    <row r="118" spans="2:65" s="8" customFormat="1" ht="29.25" customHeight="1">
      <c r="B118" s="148"/>
      <c r="C118" s="149" t="s">
        <v>156</v>
      </c>
      <c r="D118" s="150" t="s">
        <v>157</v>
      </c>
      <c r="E118" s="150" t="s">
        <v>64</v>
      </c>
      <c r="F118" s="256" t="s">
        <v>158</v>
      </c>
      <c r="G118" s="256"/>
      <c r="H118" s="256"/>
      <c r="I118" s="256"/>
      <c r="J118" s="150" t="s">
        <v>159</v>
      </c>
      <c r="K118" s="150" t="s">
        <v>160</v>
      </c>
      <c r="L118" s="256" t="s">
        <v>161</v>
      </c>
      <c r="M118" s="256"/>
      <c r="N118" s="256" t="s">
        <v>133</v>
      </c>
      <c r="O118" s="256"/>
      <c r="P118" s="256"/>
      <c r="Q118" s="257"/>
      <c r="R118" s="151"/>
      <c r="T118" s="79" t="s">
        <v>162</v>
      </c>
      <c r="U118" s="80" t="s">
        <v>46</v>
      </c>
      <c r="V118" s="80" t="s">
        <v>163</v>
      </c>
      <c r="W118" s="80" t="s">
        <v>164</v>
      </c>
      <c r="X118" s="80" t="s">
        <v>165</v>
      </c>
      <c r="Y118" s="80" t="s">
        <v>166</v>
      </c>
      <c r="Z118" s="80" t="s">
        <v>167</v>
      </c>
      <c r="AA118" s="81" t="s">
        <v>168</v>
      </c>
    </row>
    <row r="119" spans="2:65" s="1" customFormat="1" ht="29.25" customHeight="1">
      <c r="B119" s="34"/>
      <c r="C119" s="83" t="s">
        <v>130</v>
      </c>
      <c r="D119" s="35"/>
      <c r="E119" s="35"/>
      <c r="F119" s="35"/>
      <c r="G119" s="35"/>
      <c r="H119" s="35"/>
      <c r="I119" s="35"/>
      <c r="J119" s="35"/>
      <c r="K119" s="35"/>
      <c r="L119" s="35"/>
      <c r="M119" s="35"/>
      <c r="N119" s="258">
        <f>BK119</f>
        <v>0</v>
      </c>
      <c r="O119" s="259"/>
      <c r="P119" s="259"/>
      <c r="Q119" s="259"/>
      <c r="R119" s="36"/>
      <c r="T119" s="82"/>
      <c r="U119" s="50"/>
      <c r="V119" s="50"/>
      <c r="W119" s="152">
        <f>W120+W133</f>
        <v>0</v>
      </c>
      <c r="X119" s="50"/>
      <c r="Y119" s="152">
        <f>Y120+Y133</f>
        <v>0.54172100000000001</v>
      </c>
      <c r="Z119" s="50"/>
      <c r="AA119" s="153">
        <f>AA120+AA133</f>
        <v>0</v>
      </c>
      <c r="AT119" s="18" t="s">
        <v>81</v>
      </c>
      <c r="AU119" s="18" t="s">
        <v>135</v>
      </c>
      <c r="BK119" s="154">
        <f>BK120+BK133</f>
        <v>0</v>
      </c>
    </row>
    <row r="120" spans="2:65" s="9" customFormat="1" ht="37.35" customHeight="1">
      <c r="B120" s="155"/>
      <c r="C120" s="156"/>
      <c r="D120" s="157" t="s">
        <v>136</v>
      </c>
      <c r="E120" s="157"/>
      <c r="F120" s="157"/>
      <c r="G120" s="157"/>
      <c r="H120" s="157"/>
      <c r="I120" s="157"/>
      <c r="J120" s="157"/>
      <c r="K120" s="157"/>
      <c r="L120" s="157"/>
      <c r="M120" s="157"/>
      <c r="N120" s="260">
        <f>BK120</f>
        <v>0</v>
      </c>
      <c r="O120" s="261"/>
      <c r="P120" s="261"/>
      <c r="Q120" s="261"/>
      <c r="R120" s="158"/>
      <c r="T120" s="159"/>
      <c r="U120" s="156"/>
      <c r="V120" s="156"/>
      <c r="W120" s="160">
        <f>W121+W131</f>
        <v>0</v>
      </c>
      <c r="X120" s="156"/>
      <c r="Y120" s="160">
        <f>Y121+Y131</f>
        <v>0.54172100000000001</v>
      </c>
      <c r="Z120" s="156"/>
      <c r="AA120" s="161">
        <f>AA121+AA131</f>
        <v>0</v>
      </c>
      <c r="AR120" s="162" t="s">
        <v>90</v>
      </c>
      <c r="AT120" s="163" t="s">
        <v>81</v>
      </c>
      <c r="AU120" s="163" t="s">
        <v>82</v>
      </c>
      <c r="AY120" s="162" t="s">
        <v>169</v>
      </c>
      <c r="BK120" s="164">
        <f>BK121+BK131</f>
        <v>0</v>
      </c>
    </row>
    <row r="121" spans="2:65" s="9" customFormat="1" ht="19.899999999999999" customHeight="1">
      <c r="B121" s="155"/>
      <c r="C121" s="156"/>
      <c r="D121" s="165" t="s">
        <v>137</v>
      </c>
      <c r="E121" s="165"/>
      <c r="F121" s="165"/>
      <c r="G121" s="165"/>
      <c r="H121" s="165"/>
      <c r="I121" s="165"/>
      <c r="J121" s="165"/>
      <c r="K121" s="165"/>
      <c r="L121" s="165"/>
      <c r="M121" s="165"/>
      <c r="N121" s="245">
        <f>BK121</f>
        <v>0</v>
      </c>
      <c r="O121" s="246"/>
      <c r="P121" s="246"/>
      <c r="Q121" s="246"/>
      <c r="R121" s="158"/>
      <c r="T121" s="159"/>
      <c r="U121" s="156"/>
      <c r="V121" s="156"/>
      <c r="W121" s="160">
        <f>SUM(W122:W130)</f>
        <v>0</v>
      </c>
      <c r="X121" s="156"/>
      <c r="Y121" s="160">
        <f>SUM(Y122:Y130)</f>
        <v>0.54172100000000001</v>
      </c>
      <c r="Z121" s="156"/>
      <c r="AA121" s="161">
        <f>SUM(AA122:AA130)</f>
        <v>0</v>
      </c>
      <c r="AR121" s="162" t="s">
        <v>90</v>
      </c>
      <c r="AT121" s="163" t="s">
        <v>81</v>
      </c>
      <c r="AU121" s="163" t="s">
        <v>90</v>
      </c>
      <c r="AY121" s="162" t="s">
        <v>169</v>
      </c>
      <c r="BK121" s="164">
        <f>SUM(BK122:BK130)</f>
        <v>0</v>
      </c>
    </row>
    <row r="122" spans="2:65" s="1" customFormat="1" ht="25.5" customHeight="1">
      <c r="B122" s="34"/>
      <c r="C122" s="166" t="s">
        <v>90</v>
      </c>
      <c r="D122" s="166" t="s">
        <v>170</v>
      </c>
      <c r="E122" s="167" t="s">
        <v>698</v>
      </c>
      <c r="F122" s="253" t="s">
        <v>699</v>
      </c>
      <c r="G122" s="253"/>
      <c r="H122" s="253"/>
      <c r="I122" s="253"/>
      <c r="J122" s="168" t="s">
        <v>203</v>
      </c>
      <c r="K122" s="169">
        <v>51.4</v>
      </c>
      <c r="L122" s="249">
        <v>0</v>
      </c>
      <c r="M122" s="250"/>
      <c r="N122" s="243">
        <f t="shared" ref="N122:N130" si="5">ROUND(L122*K122,2)</f>
        <v>0</v>
      </c>
      <c r="O122" s="243"/>
      <c r="P122" s="243"/>
      <c r="Q122" s="243"/>
      <c r="R122" s="36"/>
      <c r="T122" s="170" t="s">
        <v>21</v>
      </c>
      <c r="U122" s="43" t="s">
        <v>49</v>
      </c>
      <c r="V122" s="35"/>
      <c r="W122" s="171">
        <f t="shared" ref="W122:W130" si="6">V122*K122</f>
        <v>0</v>
      </c>
      <c r="X122" s="171">
        <v>0</v>
      </c>
      <c r="Y122" s="171">
        <f t="shared" ref="Y122:Y130" si="7">X122*K122</f>
        <v>0</v>
      </c>
      <c r="Z122" s="171">
        <v>0</v>
      </c>
      <c r="AA122" s="172">
        <f t="shared" ref="AA122:AA130" si="8">Z122*K122</f>
        <v>0</v>
      </c>
      <c r="AR122" s="18" t="s">
        <v>174</v>
      </c>
      <c r="AT122" s="18" t="s">
        <v>170</v>
      </c>
      <c r="AU122" s="18" t="s">
        <v>148</v>
      </c>
      <c r="AY122" s="18" t="s">
        <v>169</v>
      </c>
      <c r="BE122" s="109">
        <f t="shared" ref="BE122:BE130" si="9">IF(U122="základná",N122,0)</f>
        <v>0</v>
      </c>
      <c r="BF122" s="109">
        <f t="shared" ref="BF122:BF130" si="10">IF(U122="znížená",N122,0)</f>
        <v>0</v>
      </c>
      <c r="BG122" s="109">
        <f t="shared" ref="BG122:BG130" si="11">IF(U122="zákl. prenesená",N122,0)</f>
        <v>0</v>
      </c>
      <c r="BH122" s="109">
        <f t="shared" ref="BH122:BH130" si="12">IF(U122="zníž. prenesená",N122,0)</f>
        <v>0</v>
      </c>
      <c r="BI122" s="109">
        <f t="shared" ref="BI122:BI130" si="13">IF(U122="nulová",N122,0)</f>
        <v>0</v>
      </c>
      <c r="BJ122" s="18" t="s">
        <v>148</v>
      </c>
      <c r="BK122" s="109">
        <f t="shared" ref="BK122:BK130" si="14">ROUND(L122*K122,2)</f>
        <v>0</v>
      </c>
      <c r="BL122" s="18" t="s">
        <v>174</v>
      </c>
      <c r="BM122" s="18" t="s">
        <v>700</v>
      </c>
    </row>
    <row r="123" spans="2:65" s="1" customFormat="1" ht="16.5" customHeight="1">
      <c r="B123" s="34"/>
      <c r="C123" s="173" t="s">
        <v>148</v>
      </c>
      <c r="D123" s="173" t="s">
        <v>195</v>
      </c>
      <c r="E123" s="174" t="s">
        <v>701</v>
      </c>
      <c r="F123" s="254" t="s">
        <v>702</v>
      </c>
      <c r="G123" s="254"/>
      <c r="H123" s="254"/>
      <c r="I123" s="254"/>
      <c r="J123" s="175" t="s">
        <v>203</v>
      </c>
      <c r="K123" s="176">
        <v>51.4</v>
      </c>
      <c r="L123" s="251">
        <v>0</v>
      </c>
      <c r="M123" s="252"/>
      <c r="N123" s="244">
        <f t="shared" si="5"/>
        <v>0</v>
      </c>
      <c r="O123" s="243"/>
      <c r="P123" s="243"/>
      <c r="Q123" s="243"/>
      <c r="R123" s="36"/>
      <c r="T123" s="170" t="s">
        <v>21</v>
      </c>
      <c r="U123" s="43" t="s">
        <v>49</v>
      </c>
      <c r="V123" s="35"/>
      <c r="W123" s="171">
        <f t="shared" si="6"/>
        <v>0</v>
      </c>
      <c r="X123" s="171">
        <v>3.5000000000000001E-3</v>
      </c>
      <c r="Y123" s="171">
        <f t="shared" si="7"/>
        <v>0.1799</v>
      </c>
      <c r="Z123" s="171">
        <v>0</v>
      </c>
      <c r="AA123" s="172">
        <f t="shared" si="8"/>
        <v>0</v>
      </c>
      <c r="AR123" s="18" t="s">
        <v>199</v>
      </c>
      <c r="AT123" s="18" t="s">
        <v>195</v>
      </c>
      <c r="AU123" s="18" t="s">
        <v>148</v>
      </c>
      <c r="AY123" s="18" t="s">
        <v>169</v>
      </c>
      <c r="BE123" s="109">
        <f t="shared" si="9"/>
        <v>0</v>
      </c>
      <c r="BF123" s="109">
        <f t="shared" si="10"/>
        <v>0</v>
      </c>
      <c r="BG123" s="109">
        <f t="shared" si="11"/>
        <v>0</v>
      </c>
      <c r="BH123" s="109">
        <f t="shared" si="12"/>
        <v>0</v>
      </c>
      <c r="BI123" s="109">
        <f t="shared" si="13"/>
        <v>0</v>
      </c>
      <c r="BJ123" s="18" t="s">
        <v>148</v>
      </c>
      <c r="BK123" s="109">
        <f t="shared" si="14"/>
        <v>0</v>
      </c>
      <c r="BL123" s="18" t="s">
        <v>174</v>
      </c>
      <c r="BM123" s="18" t="s">
        <v>703</v>
      </c>
    </row>
    <row r="124" spans="2:65" s="1" customFormat="1" ht="25.5" customHeight="1">
      <c r="B124" s="34"/>
      <c r="C124" s="166" t="s">
        <v>179</v>
      </c>
      <c r="D124" s="166" t="s">
        <v>170</v>
      </c>
      <c r="E124" s="167" t="s">
        <v>704</v>
      </c>
      <c r="F124" s="253" t="s">
        <v>705</v>
      </c>
      <c r="G124" s="253"/>
      <c r="H124" s="253"/>
      <c r="I124" s="253"/>
      <c r="J124" s="168" t="s">
        <v>203</v>
      </c>
      <c r="K124" s="169">
        <v>51.4</v>
      </c>
      <c r="L124" s="249">
        <v>0</v>
      </c>
      <c r="M124" s="250"/>
      <c r="N124" s="243">
        <f t="shared" si="5"/>
        <v>0</v>
      </c>
      <c r="O124" s="243"/>
      <c r="P124" s="243"/>
      <c r="Q124" s="243"/>
      <c r="R124" s="36"/>
      <c r="T124" s="170" t="s">
        <v>21</v>
      </c>
      <c r="U124" s="43" t="s">
        <v>49</v>
      </c>
      <c r="V124" s="35"/>
      <c r="W124" s="171">
        <f t="shared" si="6"/>
        <v>0</v>
      </c>
      <c r="X124" s="171">
        <v>0</v>
      </c>
      <c r="Y124" s="171">
        <f t="shared" si="7"/>
        <v>0</v>
      </c>
      <c r="Z124" s="171">
        <v>0</v>
      </c>
      <c r="AA124" s="172">
        <f t="shared" si="8"/>
        <v>0</v>
      </c>
      <c r="AR124" s="18" t="s">
        <v>174</v>
      </c>
      <c r="AT124" s="18" t="s">
        <v>170</v>
      </c>
      <c r="AU124" s="18" t="s">
        <v>148</v>
      </c>
      <c r="AY124" s="18" t="s">
        <v>169</v>
      </c>
      <c r="BE124" s="109">
        <f t="shared" si="9"/>
        <v>0</v>
      </c>
      <c r="BF124" s="109">
        <f t="shared" si="10"/>
        <v>0</v>
      </c>
      <c r="BG124" s="109">
        <f t="shared" si="11"/>
        <v>0</v>
      </c>
      <c r="BH124" s="109">
        <f t="shared" si="12"/>
        <v>0</v>
      </c>
      <c r="BI124" s="109">
        <f t="shared" si="13"/>
        <v>0</v>
      </c>
      <c r="BJ124" s="18" t="s">
        <v>148</v>
      </c>
      <c r="BK124" s="109">
        <f t="shared" si="14"/>
        <v>0</v>
      </c>
      <c r="BL124" s="18" t="s">
        <v>174</v>
      </c>
      <c r="BM124" s="18" t="s">
        <v>706</v>
      </c>
    </row>
    <row r="125" spans="2:65" s="1" customFormat="1" ht="38.25" customHeight="1">
      <c r="B125" s="34"/>
      <c r="C125" s="166" t="s">
        <v>174</v>
      </c>
      <c r="D125" s="166" t="s">
        <v>170</v>
      </c>
      <c r="E125" s="167" t="s">
        <v>707</v>
      </c>
      <c r="F125" s="253" t="s">
        <v>708</v>
      </c>
      <c r="G125" s="253"/>
      <c r="H125" s="253"/>
      <c r="I125" s="253"/>
      <c r="J125" s="168" t="s">
        <v>203</v>
      </c>
      <c r="K125" s="169">
        <v>51.4</v>
      </c>
      <c r="L125" s="249">
        <v>0</v>
      </c>
      <c r="M125" s="250"/>
      <c r="N125" s="243">
        <f t="shared" si="5"/>
        <v>0</v>
      </c>
      <c r="O125" s="243"/>
      <c r="P125" s="243"/>
      <c r="Q125" s="243"/>
      <c r="R125" s="36"/>
      <c r="T125" s="170" t="s">
        <v>21</v>
      </c>
      <c r="U125" s="43" t="s">
        <v>49</v>
      </c>
      <c r="V125" s="35"/>
      <c r="W125" s="171">
        <f t="shared" si="6"/>
        <v>0</v>
      </c>
      <c r="X125" s="171">
        <v>0</v>
      </c>
      <c r="Y125" s="171">
        <f t="shared" si="7"/>
        <v>0</v>
      </c>
      <c r="Z125" s="171">
        <v>0</v>
      </c>
      <c r="AA125" s="172">
        <f t="shared" si="8"/>
        <v>0</v>
      </c>
      <c r="AR125" s="18" t="s">
        <v>174</v>
      </c>
      <c r="AT125" s="18" t="s">
        <v>170</v>
      </c>
      <c r="AU125" s="18" t="s">
        <v>148</v>
      </c>
      <c r="AY125" s="18" t="s">
        <v>169</v>
      </c>
      <c r="BE125" s="109">
        <f t="shared" si="9"/>
        <v>0</v>
      </c>
      <c r="BF125" s="109">
        <f t="shared" si="10"/>
        <v>0</v>
      </c>
      <c r="BG125" s="109">
        <f t="shared" si="11"/>
        <v>0</v>
      </c>
      <c r="BH125" s="109">
        <f t="shared" si="12"/>
        <v>0</v>
      </c>
      <c r="BI125" s="109">
        <f t="shared" si="13"/>
        <v>0</v>
      </c>
      <c r="BJ125" s="18" t="s">
        <v>148</v>
      </c>
      <c r="BK125" s="109">
        <f t="shared" si="14"/>
        <v>0</v>
      </c>
      <c r="BL125" s="18" t="s">
        <v>174</v>
      </c>
      <c r="BM125" s="18" t="s">
        <v>709</v>
      </c>
    </row>
    <row r="126" spans="2:65" s="1" customFormat="1" ht="38.25" customHeight="1">
      <c r="B126" s="34"/>
      <c r="C126" s="166" t="s">
        <v>186</v>
      </c>
      <c r="D126" s="166" t="s">
        <v>170</v>
      </c>
      <c r="E126" s="167" t="s">
        <v>710</v>
      </c>
      <c r="F126" s="253" t="s">
        <v>711</v>
      </c>
      <c r="G126" s="253"/>
      <c r="H126" s="253"/>
      <c r="I126" s="253"/>
      <c r="J126" s="168" t="s">
        <v>203</v>
      </c>
      <c r="K126" s="169">
        <v>51.4</v>
      </c>
      <c r="L126" s="249">
        <v>0</v>
      </c>
      <c r="M126" s="250"/>
      <c r="N126" s="243">
        <f t="shared" si="5"/>
        <v>0</v>
      </c>
      <c r="O126" s="243"/>
      <c r="P126" s="243"/>
      <c r="Q126" s="243"/>
      <c r="R126" s="36"/>
      <c r="T126" s="170" t="s">
        <v>21</v>
      </c>
      <c r="U126" s="43" t="s">
        <v>49</v>
      </c>
      <c r="V126" s="35"/>
      <c r="W126" s="171">
        <f t="shared" si="6"/>
        <v>0</v>
      </c>
      <c r="X126" s="171">
        <v>0</v>
      </c>
      <c r="Y126" s="171">
        <f t="shared" si="7"/>
        <v>0</v>
      </c>
      <c r="Z126" s="171">
        <v>0</v>
      </c>
      <c r="AA126" s="172">
        <f t="shared" si="8"/>
        <v>0</v>
      </c>
      <c r="AR126" s="18" t="s">
        <v>174</v>
      </c>
      <c r="AT126" s="18" t="s">
        <v>170</v>
      </c>
      <c r="AU126" s="18" t="s">
        <v>148</v>
      </c>
      <c r="AY126" s="18" t="s">
        <v>169</v>
      </c>
      <c r="BE126" s="109">
        <f t="shared" si="9"/>
        <v>0</v>
      </c>
      <c r="BF126" s="109">
        <f t="shared" si="10"/>
        <v>0</v>
      </c>
      <c r="BG126" s="109">
        <f t="shared" si="11"/>
        <v>0</v>
      </c>
      <c r="BH126" s="109">
        <f t="shared" si="12"/>
        <v>0</v>
      </c>
      <c r="BI126" s="109">
        <f t="shared" si="13"/>
        <v>0</v>
      </c>
      <c r="BJ126" s="18" t="s">
        <v>148</v>
      </c>
      <c r="BK126" s="109">
        <f t="shared" si="14"/>
        <v>0</v>
      </c>
      <c r="BL126" s="18" t="s">
        <v>174</v>
      </c>
      <c r="BM126" s="18" t="s">
        <v>712</v>
      </c>
    </row>
    <row r="127" spans="2:65" s="1" customFormat="1" ht="38.25" customHeight="1">
      <c r="B127" s="34"/>
      <c r="C127" s="166" t="s">
        <v>190</v>
      </c>
      <c r="D127" s="166" t="s">
        <v>170</v>
      </c>
      <c r="E127" s="167" t="s">
        <v>713</v>
      </c>
      <c r="F127" s="253" t="s">
        <v>714</v>
      </c>
      <c r="G127" s="253"/>
      <c r="H127" s="253"/>
      <c r="I127" s="253"/>
      <c r="J127" s="168" t="s">
        <v>356</v>
      </c>
      <c r="K127" s="169">
        <v>20</v>
      </c>
      <c r="L127" s="249">
        <v>0</v>
      </c>
      <c r="M127" s="250"/>
      <c r="N127" s="243">
        <f t="shared" si="5"/>
        <v>0</v>
      </c>
      <c r="O127" s="243"/>
      <c r="P127" s="243"/>
      <c r="Q127" s="243"/>
      <c r="R127" s="36"/>
      <c r="T127" s="170" t="s">
        <v>21</v>
      </c>
      <c r="U127" s="43" t="s">
        <v>49</v>
      </c>
      <c r="V127" s="35"/>
      <c r="W127" s="171">
        <f t="shared" si="6"/>
        <v>0</v>
      </c>
      <c r="X127" s="171">
        <v>1.4999999999999999E-2</v>
      </c>
      <c r="Y127" s="171">
        <f t="shared" si="7"/>
        <v>0.3</v>
      </c>
      <c r="Z127" s="171">
        <v>0</v>
      </c>
      <c r="AA127" s="172">
        <f t="shared" si="8"/>
        <v>0</v>
      </c>
      <c r="AR127" s="18" t="s">
        <v>174</v>
      </c>
      <c r="AT127" s="18" t="s">
        <v>170</v>
      </c>
      <c r="AU127" s="18" t="s">
        <v>148</v>
      </c>
      <c r="AY127" s="18" t="s">
        <v>169</v>
      </c>
      <c r="BE127" s="109">
        <f t="shared" si="9"/>
        <v>0</v>
      </c>
      <c r="BF127" s="109">
        <f t="shared" si="10"/>
        <v>0</v>
      </c>
      <c r="BG127" s="109">
        <f t="shared" si="11"/>
        <v>0</v>
      </c>
      <c r="BH127" s="109">
        <f t="shared" si="12"/>
        <v>0</v>
      </c>
      <c r="BI127" s="109">
        <f t="shared" si="13"/>
        <v>0</v>
      </c>
      <c r="BJ127" s="18" t="s">
        <v>148</v>
      </c>
      <c r="BK127" s="109">
        <f t="shared" si="14"/>
        <v>0</v>
      </c>
      <c r="BL127" s="18" t="s">
        <v>174</v>
      </c>
      <c r="BM127" s="18" t="s">
        <v>715</v>
      </c>
    </row>
    <row r="128" spans="2:65" s="1" customFormat="1" ht="16.5" customHeight="1">
      <c r="B128" s="34"/>
      <c r="C128" s="173" t="s">
        <v>194</v>
      </c>
      <c r="D128" s="173" t="s">
        <v>195</v>
      </c>
      <c r="E128" s="174" t="s">
        <v>716</v>
      </c>
      <c r="F128" s="254" t="s">
        <v>717</v>
      </c>
      <c r="G128" s="254"/>
      <c r="H128" s="254"/>
      <c r="I128" s="254"/>
      <c r="J128" s="175" t="s">
        <v>356</v>
      </c>
      <c r="K128" s="176">
        <v>20.6</v>
      </c>
      <c r="L128" s="251">
        <v>0</v>
      </c>
      <c r="M128" s="252"/>
      <c r="N128" s="244">
        <f t="shared" si="5"/>
        <v>0</v>
      </c>
      <c r="O128" s="243"/>
      <c r="P128" s="243"/>
      <c r="Q128" s="243"/>
      <c r="R128" s="36"/>
      <c r="T128" s="170" t="s">
        <v>21</v>
      </c>
      <c r="U128" s="43" t="s">
        <v>49</v>
      </c>
      <c r="V128" s="35"/>
      <c r="W128" s="171">
        <f t="shared" si="6"/>
        <v>0</v>
      </c>
      <c r="X128" s="171">
        <v>3.0000000000000001E-3</v>
      </c>
      <c r="Y128" s="171">
        <f t="shared" si="7"/>
        <v>6.1800000000000008E-2</v>
      </c>
      <c r="Z128" s="171">
        <v>0</v>
      </c>
      <c r="AA128" s="172">
        <f t="shared" si="8"/>
        <v>0</v>
      </c>
      <c r="AR128" s="18" t="s">
        <v>199</v>
      </c>
      <c r="AT128" s="18" t="s">
        <v>195</v>
      </c>
      <c r="AU128" s="18" t="s">
        <v>148</v>
      </c>
      <c r="AY128" s="18" t="s">
        <v>169</v>
      </c>
      <c r="BE128" s="109">
        <f t="shared" si="9"/>
        <v>0</v>
      </c>
      <c r="BF128" s="109">
        <f t="shared" si="10"/>
        <v>0</v>
      </c>
      <c r="BG128" s="109">
        <f t="shared" si="11"/>
        <v>0</v>
      </c>
      <c r="BH128" s="109">
        <f t="shared" si="12"/>
        <v>0</v>
      </c>
      <c r="BI128" s="109">
        <f t="shared" si="13"/>
        <v>0</v>
      </c>
      <c r="BJ128" s="18" t="s">
        <v>148</v>
      </c>
      <c r="BK128" s="109">
        <f t="shared" si="14"/>
        <v>0</v>
      </c>
      <c r="BL128" s="18" t="s">
        <v>174</v>
      </c>
      <c r="BM128" s="18" t="s">
        <v>718</v>
      </c>
    </row>
    <row r="129" spans="2:65" s="1" customFormat="1" ht="25.5" customHeight="1">
      <c r="B129" s="34"/>
      <c r="C129" s="166" t="s">
        <v>199</v>
      </c>
      <c r="D129" s="166" t="s">
        <v>170</v>
      </c>
      <c r="E129" s="167" t="s">
        <v>719</v>
      </c>
      <c r="F129" s="253" t="s">
        <v>720</v>
      </c>
      <c r="G129" s="253"/>
      <c r="H129" s="253"/>
      <c r="I129" s="253"/>
      <c r="J129" s="168" t="s">
        <v>203</v>
      </c>
      <c r="K129" s="169">
        <v>51.4</v>
      </c>
      <c r="L129" s="249">
        <v>0</v>
      </c>
      <c r="M129" s="250"/>
      <c r="N129" s="243">
        <f t="shared" si="5"/>
        <v>0</v>
      </c>
      <c r="O129" s="243"/>
      <c r="P129" s="243"/>
      <c r="Q129" s="243"/>
      <c r="R129" s="36"/>
      <c r="T129" s="170" t="s">
        <v>21</v>
      </c>
      <c r="U129" s="43" t="s">
        <v>49</v>
      </c>
      <c r="V129" s="35"/>
      <c r="W129" s="171">
        <f t="shared" si="6"/>
        <v>0</v>
      </c>
      <c r="X129" s="171">
        <v>0</v>
      </c>
      <c r="Y129" s="171">
        <f t="shared" si="7"/>
        <v>0</v>
      </c>
      <c r="Z129" s="171">
        <v>0</v>
      </c>
      <c r="AA129" s="172">
        <f t="shared" si="8"/>
        <v>0</v>
      </c>
      <c r="AR129" s="18" t="s">
        <v>174</v>
      </c>
      <c r="AT129" s="18" t="s">
        <v>170</v>
      </c>
      <c r="AU129" s="18" t="s">
        <v>148</v>
      </c>
      <c r="AY129" s="18" t="s">
        <v>169</v>
      </c>
      <c r="BE129" s="109">
        <f t="shared" si="9"/>
        <v>0</v>
      </c>
      <c r="BF129" s="109">
        <f t="shared" si="10"/>
        <v>0</v>
      </c>
      <c r="BG129" s="109">
        <f t="shared" si="11"/>
        <v>0</v>
      </c>
      <c r="BH129" s="109">
        <f t="shared" si="12"/>
        <v>0</v>
      </c>
      <c r="BI129" s="109">
        <f t="shared" si="13"/>
        <v>0</v>
      </c>
      <c r="BJ129" s="18" t="s">
        <v>148</v>
      </c>
      <c r="BK129" s="109">
        <f t="shared" si="14"/>
        <v>0</v>
      </c>
      <c r="BL129" s="18" t="s">
        <v>174</v>
      </c>
      <c r="BM129" s="18" t="s">
        <v>721</v>
      </c>
    </row>
    <row r="130" spans="2:65" s="1" customFormat="1" ht="25.5" customHeight="1">
      <c r="B130" s="34"/>
      <c r="C130" s="173" t="s">
        <v>205</v>
      </c>
      <c r="D130" s="173" t="s">
        <v>195</v>
      </c>
      <c r="E130" s="174" t="s">
        <v>722</v>
      </c>
      <c r="F130" s="254" t="s">
        <v>723</v>
      </c>
      <c r="G130" s="254"/>
      <c r="H130" s="254"/>
      <c r="I130" s="254"/>
      <c r="J130" s="175" t="s">
        <v>724</v>
      </c>
      <c r="K130" s="176">
        <v>2.1000000000000001E-2</v>
      </c>
      <c r="L130" s="251">
        <v>0</v>
      </c>
      <c r="M130" s="252"/>
      <c r="N130" s="244">
        <f t="shared" si="5"/>
        <v>0</v>
      </c>
      <c r="O130" s="243"/>
      <c r="P130" s="243"/>
      <c r="Q130" s="243"/>
      <c r="R130" s="36"/>
      <c r="T130" s="170" t="s">
        <v>21</v>
      </c>
      <c r="U130" s="43" t="s">
        <v>49</v>
      </c>
      <c r="V130" s="35"/>
      <c r="W130" s="171">
        <f t="shared" si="6"/>
        <v>0</v>
      </c>
      <c r="X130" s="171">
        <v>1E-3</v>
      </c>
      <c r="Y130" s="171">
        <f t="shared" si="7"/>
        <v>2.1000000000000002E-5</v>
      </c>
      <c r="Z130" s="171">
        <v>0</v>
      </c>
      <c r="AA130" s="172">
        <f t="shared" si="8"/>
        <v>0</v>
      </c>
      <c r="AR130" s="18" t="s">
        <v>199</v>
      </c>
      <c r="AT130" s="18" t="s">
        <v>195</v>
      </c>
      <c r="AU130" s="18" t="s">
        <v>148</v>
      </c>
      <c r="AY130" s="18" t="s">
        <v>169</v>
      </c>
      <c r="BE130" s="109">
        <f t="shared" si="9"/>
        <v>0</v>
      </c>
      <c r="BF130" s="109">
        <f t="shared" si="10"/>
        <v>0</v>
      </c>
      <c r="BG130" s="109">
        <f t="shared" si="11"/>
        <v>0</v>
      </c>
      <c r="BH130" s="109">
        <f t="shared" si="12"/>
        <v>0</v>
      </c>
      <c r="BI130" s="109">
        <f t="shared" si="13"/>
        <v>0</v>
      </c>
      <c r="BJ130" s="18" t="s">
        <v>148</v>
      </c>
      <c r="BK130" s="109">
        <f t="shared" si="14"/>
        <v>0</v>
      </c>
      <c r="BL130" s="18" t="s">
        <v>174</v>
      </c>
      <c r="BM130" s="18" t="s">
        <v>725</v>
      </c>
    </row>
    <row r="131" spans="2:65" s="9" customFormat="1" ht="29.85" customHeight="1">
      <c r="B131" s="155"/>
      <c r="C131" s="156"/>
      <c r="D131" s="165" t="s">
        <v>140</v>
      </c>
      <c r="E131" s="165"/>
      <c r="F131" s="165"/>
      <c r="G131" s="165"/>
      <c r="H131" s="165"/>
      <c r="I131" s="165"/>
      <c r="J131" s="165"/>
      <c r="K131" s="165"/>
      <c r="L131" s="165"/>
      <c r="M131" s="165"/>
      <c r="N131" s="241">
        <f>BK131</f>
        <v>0</v>
      </c>
      <c r="O131" s="242"/>
      <c r="P131" s="242"/>
      <c r="Q131" s="242"/>
      <c r="R131" s="158"/>
      <c r="T131" s="159"/>
      <c r="U131" s="156"/>
      <c r="V131" s="156"/>
      <c r="W131" s="160">
        <f>W132</f>
        <v>0</v>
      </c>
      <c r="X131" s="156"/>
      <c r="Y131" s="160">
        <f>Y132</f>
        <v>0</v>
      </c>
      <c r="Z131" s="156"/>
      <c r="AA131" s="161">
        <f>AA132</f>
        <v>0</v>
      </c>
      <c r="AR131" s="162" t="s">
        <v>90</v>
      </c>
      <c r="AT131" s="163" t="s">
        <v>81</v>
      </c>
      <c r="AU131" s="163" t="s">
        <v>90</v>
      </c>
      <c r="AY131" s="162" t="s">
        <v>169</v>
      </c>
      <c r="BK131" s="164">
        <f>BK132</f>
        <v>0</v>
      </c>
    </row>
    <row r="132" spans="2:65" s="1" customFormat="1" ht="38.25" customHeight="1">
      <c r="B132" s="34"/>
      <c r="C132" s="166" t="s">
        <v>209</v>
      </c>
      <c r="D132" s="166" t="s">
        <v>170</v>
      </c>
      <c r="E132" s="167" t="s">
        <v>424</v>
      </c>
      <c r="F132" s="253" t="s">
        <v>425</v>
      </c>
      <c r="G132" s="253"/>
      <c r="H132" s="253"/>
      <c r="I132" s="253"/>
      <c r="J132" s="168" t="s">
        <v>198</v>
      </c>
      <c r="K132" s="169">
        <v>0.54200000000000004</v>
      </c>
      <c r="L132" s="249">
        <v>0</v>
      </c>
      <c r="M132" s="250"/>
      <c r="N132" s="243">
        <f>ROUND(L132*K132,2)</f>
        <v>0</v>
      </c>
      <c r="O132" s="243"/>
      <c r="P132" s="243"/>
      <c r="Q132" s="243"/>
      <c r="R132" s="36"/>
      <c r="T132" s="170" t="s">
        <v>21</v>
      </c>
      <c r="U132" s="43" t="s">
        <v>49</v>
      </c>
      <c r="V132" s="35"/>
      <c r="W132" s="171">
        <f>V132*K132</f>
        <v>0</v>
      </c>
      <c r="X132" s="171">
        <v>0</v>
      </c>
      <c r="Y132" s="171">
        <f>X132*K132</f>
        <v>0</v>
      </c>
      <c r="Z132" s="171">
        <v>0</v>
      </c>
      <c r="AA132" s="172">
        <f>Z132*K132</f>
        <v>0</v>
      </c>
      <c r="AR132" s="18" t="s">
        <v>174</v>
      </c>
      <c r="AT132" s="18" t="s">
        <v>170</v>
      </c>
      <c r="AU132" s="18" t="s">
        <v>148</v>
      </c>
      <c r="AY132" s="18" t="s">
        <v>169</v>
      </c>
      <c r="BE132" s="109">
        <f>IF(U132="základná",N132,0)</f>
        <v>0</v>
      </c>
      <c r="BF132" s="109">
        <f>IF(U132="znížená",N132,0)</f>
        <v>0</v>
      </c>
      <c r="BG132" s="109">
        <f>IF(U132="zákl. prenesená",N132,0)</f>
        <v>0</v>
      </c>
      <c r="BH132" s="109">
        <f>IF(U132="zníž. prenesená",N132,0)</f>
        <v>0</v>
      </c>
      <c r="BI132" s="109">
        <f>IF(U132="nulová",N132,0)</f>
        <v>0</v>
      </c>
      <c r="BJ132" s="18" t="s">
        <v>148</v>
      </c>
      <c r="BK132" s="109">
        <f>ROUND(L132*K132,2)</f>
        <v>0</v>
      </c>
      <c r="BL132" s="18" t="s">
        <v>174</v>
      </c>
      <c r="BM132" s="18" t="s">
        <v>726</v>
      </c>
    </row>
    <row r="133" spans="2:65" s="1" customFormat="1" ht="49.9" customHeight="1">
      <c r="B133" s="34"/>
      <c r="C133" s="35"/>
      <c r="D133" s="157" t="s">
        <v>277</v>
      </c>
      <c r="E133" s="35"/>
      <c r="F133" s="35"/>
      <c r="G133" s="35"/>
      <c r="H133" s="35"/>
      <c r="I133" s="35"/>
      <c r="J133" s="35"/>
      <c r="K133" s="35"/>
      <c r="L133" s="35"/>
      <c r="M133" s="35"/>
      <c r="N133" s="268">
        <f t="shared" ref="N133:N138" si="15">BK133</f>
        <v>0</v>
      </c>
      <c r="O133" s="269"/>
      <c r="P133" s="269"/>
      <c r="Q133" s="269"/>
      <c r="R133" s="36"/>
      <c r="T133" s="142"/>
      <c r="U133" s="35"/>
      <c r="V133" s="35"/>
      <c r="W133" s="35"/>
      <c r="X133" s="35"/>
      <c r="Y133" s="35"/>
      <c r="Z133" s="35"/>
      <c r="AA133" s="77"/>
      <c r="AT133" s="18" t="s">
        <v>81</v>
      </c>
      <c r="AU133" s="18" t="s">
        <v>82</v>
      </c>
      <c r="AY133" s="18" t="s">
        <v>278</v>
      </c>
      <c r="BK133" s="109">
        <f>SUM(BK134:BK138)</f>
        <v>0</v>
      </c>
    </row>
    <row r="134" spans="2:65" s="1" customFormat="1" ht="22.35" customHeight="1">
      <c r="B134" s="34"/>
      <c r="C134" s="177" t="s">
        <v>21</v>
      </c>
      <c r="D134" s="177" t="s">
        <v>170</v>
      </c>
      <c r="E134" s="178" t="s">
        <v>21</v>
      </c>
      <c r="F134" s="255" t="s">
        <v>21</v>
      </c>
      <c r="G134" s="255"/>
      <c r="H134" s="255"/>
      <c r="I134" s="255"/>
      <c r="J134" s="179" t="s">
        <v>21</v>
      </c>
      <c r="K134" s="180"/>
      <c r="L134" s="249"/>
      <c r="M134" s="243"/>
      <c r="N134" s="243">
        <f t="shared" si="15"/>
        <v>0</v>
      </c>
      <c r="O134" s="243"/>
      <c r="P134" s="243"/>
      <c r="Q134" s="243"/>
      <c r="R134" s="36"/>
      <c r="T134" s="170" t="s">
        <v>21</v>
      </c>
      <c r="U134" s="181" t="s">
        <v>49</v>
      </c>
      <c r="V134" s="35"/>
      <c r="W134" s="35"/>
      <c r="X134" s="35"/>
      <c r="Y134" s="35"/>
      <c r="Z134" s="35"/>
      <c r="AA134" s="77"/>
      <c r="AT134" s="18" t="s">
        <v>278</v>
      </c>
      <c r="AU134" s="18" t="s">
        <v>90</v>
      </c>
      <c r="AY134" s="18" t="s">
        <v>278</v>
      </c>
      <c r="BE134" s="109">
        <f>IF(U134="základná",N134,0)</f>
        <v>0</v>
      </c>
      <c r="BF134" s="109">
        <f>IF(U134="znížená",N134,0)</f>
        <v>0</v>
      </c>
      <c r="BG134" s="109">
        <f>IF(U134="zákl. prenesená",N134,0)</f>
        <v>0</v>
      </c>
      <c r="BH134" s="109">
        <f>IF(U134="zníž. prenesená",N134,0)</f>
        <v>0</v>
      </c>
      <c r="BI134" s="109">
        <f>IF(U134="nulová",N134,0)</f>
        <v>0</v>
      </c>
      <c r="BJ134" s="18" t="s">
        <v>148</v>
      </c>
      <c r="BK134" s="109">
        <f>L134*K134</f>
        <v>0</v>
      </c>
    </row>
    <row r="135" spans="2:65" s="1" customFormat="1" ht="22.35" customHeight="1">
      <c r="B135" s="34"/>
      <c r="C135" s="177" t="s">
        <v>21</v>
      </c>
      <c r="D135" s="177" t="s">
        <v>170</v>
      </c>
      <c r="E135" s="178" t="s">
        <v>21</v>
      </c>
      <c r="F135" s="255" t="s">
        <v>21</v>
      </c>
      <c r="G135" s="255"/>
      <c r="H135" s="255"/>
      <c r="I135" s="255"/>
      <c r="J135" s="179" t="s">
        <v>21</v>
      </c>
      <c r="K135" s="180"/>
      <c r="L135" s="249"/>
      <c r="M135" s="243"/>
      <c r="N135" s="243">
        <f t="shared" si="15"/>
        <v>0</v>
      </c>
      <c r="O135" s="243"/>
      <c r="P135" s="243"/>
      <c r="Q135" s="243"/>
      <c r="R135" s="36"/>
      <c r="T135" s="170" t="s">
        <v>21</v>
      </c>
      <c r="U135" s="181" t="s">
        <v>49</v>
      </c>
      <c r="V135" s="35"/>
      <c r="W135" s="35"/>
      <c r="X135" s="35"/>
      <c r="Y135" s="35"/>
      <c r="Z135" s="35"/>
      <c r="AA135" s="77"/>
      <c r="AT135" s="18" t="s">
        <v>278</v>
      </c>
      <c r="AU135" s="18" t="s">
        <v>90</v>
      </c>
      <c r="AY135" s="18" t="s">
        <v>278</v>
      </c>
      <c r="BE135" s="109">
        <f>IF(U135="základná",N135,0)</f>
        <v>0</v>
      </c>
      <c r="BF135" s="109">
        <f>IF(U135="znížená",N135,0)</f>
        <v>0</v>
      </c>
      <c r="BG135" s="109">
        <f>IF(U135="zákl. prenesená",N135,0)</f>
        <v>0</v>
      </c>
      <c r="BH135" s="109">
        <f>IF(U135="zníž. prenesená",N135,0)</f>
        <v>0</v>
      </c>
      <c r="BI135" s="109">
        <f>IF(U135="nulová",N135,0)</f>
        <v>0</v>
      </c>
      <c r="BJ135" s="18" t="s">
        <v>148</v>
      </c>
      <c r="BK135" s="109">
        <f>L135*K135</f>
        <v>0</v>
      </c>
    </row>
    <row r="136" spans="2:65" s="1" customFormat="1" ht="22.35" customHeight="1">
      <c r="B136" s="34"/>
      <c r="C136" s="177" t="s">
        <v>21</v>
      </c>
      <c r="D136" s="177" t="s">
        <v>170</v>
      </c>
      <c r="E136" s="178" t="s">
        <v>21</v>
      </c>
      <c r="F136" s="255" t="s">
        <v>21</v>
      </c>
      <c r="G136" s="255"/>
      <c r="H136" s="255"/>
      <c r="I136" s="255"/>
      <c r="J136" s="179" t="s">
        <v>21</v>
      </c>
      <c r="K136" s="180"/>
      <c r="L136" s="249"/>
      <c r="M136" s="243"/>
      <c r="N136" s="243">
        <f t="shared" si="15"/>
        <v>0</v>
      </c>
      <c r="O136" s="243"/>
      <c r="P136" s="243"/>
      <c r="Q136" s="243"/>
      <c r="R136" s="36"/>
      <c r="T136" s="170" t="s">
        <v>21</v>
      </c>
      <c r="U136" s="181" t="s">
        <v>49</v>
      </c>
      <c r="V136" s="35"/>
      <c r="W136" s="35"/>
      <c r="X136" s="35"/>
      <c r="Y136" s="35"/>
      <c r="Z136" s="35"/>
      <c r="AA136" s="77"/>
      <c r="AT136" s="18" t="s">
        <v>278</v>
      </c>
      <c r="AU136" s="18" t="s">
        <v>90</v>
      </c>
      <c r="AY136" s="18" t="s">
        <v>278</v>
      </c>
      <c r="BE136" s="109">
        <f>IF(U136="základná",N136,0)</f>
        <v>0</v>
      </c>
      <c r="BF136" s="109">
        <f>IF(U136="znížená",N136,0)</f>
        <v>0</v>
      </c>
      <c r="BG136" s="109">
        <f>IF(U136="zákl. prenesená",N136,0)</f>
        <v>0</v>
      </c>
      <c r="BH136" s="109">
        <f>IF(U136="zníž. prenesená",N136,0)</f>
        <v>0</v>
      </c>
      <c r="BI136" s="109">
        <f>IF(U136="nulová",N136,0)</f>
        <v>0</v>
      </c>
      <c r="BJ136" s="18" t="s">
        <v>148</v>
      </c>
      <c r="BK136" s="109">
        <f>L136*K136</f>
        <v>0</v>
      </c>
    </row>
    <row r="137" spans="2:65" s="1" customFormat="1" ht="22.35" customHeight="1">
      <c r="B137" s="34"/>
      <c r="C137" s="177" t="s">
        <v>21</v>
      </c>
      <c r="D137" s="177" t="s">
        <v>170</v>
      </c>
      <c r="E137" s="178" t="s">
        <v>21</v>
      </c>
      <c r="F137" s="255" t="s">
        <v>21</v>
      </c>
      <c r="G137" s="255"/>
      <c r="H137" s="255"/>
      <c r="I137" s="255"/>
      <c r="J137" s="179" t="s">
        <v>21</v>
      </c>
      <c r="K137" s="180"/>
      <c r="L137" s="249"/>
      <c r="M137" s="243"/>
      <c r="N137" s="243">
        <f t="shared" si="15"/>
        <v>0</v>
      </c>
      <c r="O137" s="243"/>
      <c r="P137" s="243"/>
      <c r="Q137" s="243"/>
      <c r="R137" s="36"/>
      <c r="T137" s="170" t="s">
        <v>21</v>
      </c>
      <c r="U137" s="181" t="s">
        <v>49</v>
      </c>
      <c r="V137" s="35"/>
      <c r="W137" s="35"/>
      <c r="X137" s="35"/>
      <c r="Y137" s="35"/>
      <c r="Z137" s="35"/>
      <c r="AA137" s="77"/>
      <c r="AT137" s="18" t="s">
        <v>278</v>
      </c>
      <c r="AU137" s="18" t="s">
        <v>90</v>
      </c>
      <c r="AY137" s="18" t="s">
        <v>278</v>
      </c>
      <c r="BE137" s="109">
        <f>IF(U137="základná",N137,0)</f>
        <v>0</v>
      </c>
      <c r="BF137" s="109">
        <f>IF(U137="znížená",N137,0)</f>
        <v>0</v>
      </c>
      <c r="BG137" s="109">
        <f>IF(U137="zákl. prenesená",N137,0)</f>
        <v>0</v>
      </c>
      <c r="BH137" s="109">
        <f>IF(U137="zníž. prenesená",N137,0)</f>
        <v>0</v>
      </c>
      <c r="BI137" s="109">
        <f>IF(U137="nulová",N137,0)</f>
        <v>0</v>
      </c>
      <c r="BJ137" s="18" t="s">
        <v>148</v>
      </c>
      <c r="BK137" s="109">
        <f>L137*K137</f>
        <v>0</v>
      </c>
    </row>
    <row r="138" spans="2:65" s="1" customFormat="1" ht="22.35" customHeight="1">
      <c r="B138" s="34"/>
      <c r="C138" s="177" t="s">
        <v>21</v>
      </c>
      <c r="D138" s="177" t="s">
        <v>170</v>
      </c>
      <c r="E138" s="178" t="s">
        <v>21</v>
      </c>
      <c r="F138" s="255" t="s">
        <v>21</v>
      </c>
      <c r="G138" s="255"/>
      <c r="H138" s="255"/>
      <c r="I138" s="255"/>
      <c r="J138" s="179" t="s">
        <v>21</v>
      </c>
      <c r="K138" s="180"/>
      <c r="L138" s="249"/>
      <c r="M138" s="243"/>
      <c r="N138" s="243">
        <f t="shared" si="15"/>
        <v>0</v>
      </c>
      <c r="O138" s="243"/>
      <c r="P138" s="243"/>
      <c r="Q138" s="243"/>
      <c r="R138" s="36"/>
      <c r="T138" s="170" t="s">
        <v>21</v>
      </c>
      <c r="U138" s="181" t="s">
        <v>49</v>
      </c>
      <c r="V138" s="55"/>
      <c r="W138" s="55"/>
      <c r="X138" s="55"/>
      <c r="Y138" s="55"/>
      <c r="Z138" s="55"/>
      <c r="AA138" s="57"/>
      <c r="AT138" s="18" t="s">
        <v>278</v>
      </c>
      <c r="AU138" s="18" t="s">
        <v>90</v>
      </c>
      <c r="AY138" s="18" t="s">
        <v>278</v>
      </c>
      <c r="BE138" s="109">
        <f>IF(U138="základná",N138,0)</f>
        <v>0</v>
      </c>
      <c r="BF138" s="109">
        <f>IF(U138="znížená",N138,0)</f>
        <v>0</v>
      </c>
      <c r="BG138" s="109">
        <f>IF(U138="zákl. prenesená",N138,0)</f>
        <v>0</v>
      </c>
      <c r="BH138" s="109">
        <f>IF(U138="zníž. prenesená",N138,0)</f>
        <v>0</v>
      </c>
      <c r="BI138" s="109">
        <f>IF(U138="nulová",N138,0)</f>
        <v>0</v>
      </c>
      <c r="BJ138" s="18" t="s">
        <v>148</v>
      </c>
      <c r="BK138" s="109">
        <f>L138*K138</f>
        <v>0</v>
      </c>
    </row>
    <row r="139" spans="2:65" s="1" customFormat="1" ht="6.95" customHeight="1">
      <c r="B139" s="58"/>
      <c r="C139" s="59"/>
      <c r="D139" s="59"/>
      <c r="E139" s="59"/>
      <c r="F139" s="59"/>
      <c r="G139" s="59"/>
      <c r="H139" s="59"/>
      <c r="I139" s="59"/>
      <c r="J139" s="59"/>
      <c r="K139" s="59"/>
      <c r="L139" s="59"/>
      <c r="M139" s="59"/>
      <c r="N139" s="59"/>
      <c r="O139" s="59"/>
      <c r="P139" s="59"/>
      <c r="Q139" s="59"/>
      <c r="R139" s="60"/>
    </row>
  </sheetData>
  <sheetProtection algorithmName="SHA-512" hashValue="QAB9nUsKcIg2QzBJfu8aEVHE56CI8ps/g3Q2qh2eiFabRV/I5glj7vOqjyHTB53P66Jsb3aKcE5mQlHcUsWLzw==" saltValue="kmHhFJqXaQbGoBlqc3uV+S0oXc+8JtIenpKvG9Is1B9e4t8wY9Oopa316X88DFVJs5nZh1uJ2pRIxivHTquEYg==" spinCount="10" sheet="1" objects="1" scenarios="1" formatColumns="0" formatRows="0"/>
  <mergeCells count="116">
    <mergeCell ref="D96:H96"/>
    <mergeCell ref="D95:H95"/>
    <mergeCell ref="D97:H97"/>
    <mergeCell ref="D98:H98"/>
    <mergeCell ref="D99:H99"/>
    <mergeCell ref="E24:L24"/>
    <mergeCell ref="S2:AC2"/>
    <mergeCell ref="M27:P27"/>
    <mergeCell ref="M28:P28"/>
    <mergeCell ref="M30:P30"/>
    <mergeCell ref="H32:J32"/>
    <mergeCell ref="M32:P32"/>
    <mergeCell ref="H33:J33"/>
    <mergeCell ref="M33:P33"/>
    <mergeCell ref="H34:J34"/>
    <mergeCell ref="M34:P34"/>
    <mergeCell ref="H35:J35"/>
    <mergeCell ref="M35:P35"/>
    <mergeCell ref="H36:J36"/>
    <mergeCell ref="M36:P36"/>
    <mergeCell ref="L38:P38"/>
    <mergeCell ref="C76:Q76"/>
    <mergeCell ref="F79:P79"/>
    <mergeCell ref="F78:P78"/>
    <mergeCell ref="F138:I138"/>
    <mergeCell ref="F135:I135"/>
    <mergeCell ref="F134:I134"/>
    <mergeCell ref="L134:M134"/>
    <mergeCell ref="N134:Q134"/>
    <mergeCell ref="L135:M135"/>
    <mergeCell ref="N135:Q135"/>
    <mergeCell ref="F136:I136"/>
    <mergeCell ref="L136:M136"/>
    <mergeCell ref="N136:Q136"/>
    <mergeCell ref="F137:I137"/>
    <mergeCell ref="L137:M137"/>
    <mergeCell ref="N137:Q137"/>
    <mergeCell ref="L138:M138"/>
    <mergeCell ref="N138:Q138"/>
    <mergeCell ref="M81:P81"/>
    <mergeCell ref="M83:Q83"/>
    <mergeCell ref="M84:Q84"/>
    <mergeCell ref="C86:G86"/>
    <mergeCell ref="N86:Q86"/>
    <mergeCell ref="N88:Q88"/>
    <mergeCell ref="N89:Q89"/>
    <mergeCell ref="N90:Q90"/>
    <mergeCell ref="N91:Q91"/>
    <mergeCell ref="N92:Q92"/>
    <mergeCell ref="N94:Q94"/>
    <mergeCell ref="N97:Q97"/>
    <mergeCell ref="N95:Q95"/>
    <mergeCell ref="N96:Q96"/>
    <mergeCell ref="N98:Q98"/>
    <mergeCell ref="N99:Q99"/>
    <mergeCell ref="N100:Q100"/>
    <mergeCell ref="L102:Q102"/>
    <mergeCell ref="C108:Q108"/>
    <mergeCell ref="F110:P110"/>
    <mergeCell ref="F111:P111"/>
    <mergeCell ref="M113:P113"/>
    <mergeCell ref="M115:Q115"/>
    <mergeCell ref="M116:Q116"/>
    <mergeCell ref="F118:I118"/>
    <mergeCell ref="L118:M118"/>
    <mergeCell ref="N118:Q118"/>
    <mergeCell ref="N119:Q119"/>
    <mergeCell ref="N120:Q120"/>
    <mergeCell ref="N121:Q121"/>
    <mergeCell ref="F122:I122"/>
    <mergeCell ref="F124:I124"/>
    <mergeCell ref="L122:M122"/>
    <mergeCell ref="N122:Q122"/>
    <mergeCell ref="F123:I123"/>
    <mergeCell ref="L123:M123"/>
    <mergeCell ref="N123:Q123"/>
    <mergeCell ref="L124:M124"/>
    <mergeCell ref="N124:Q124"/>
    <mergeCell ref="F129:I129"/>
    <mergeCell ref="L129:M129"/>
    <mergeCell ref="N129:Q129"/>
    <mergeCell ref="L130:M130"/>
    <mergeCell ref="N130:Q130"/>
    <mergeCell ref="F125:I125"/>
    <mergeCell ref="F127:I127"/>
    <mergeCell ref="F126:I126"/>
    <mergeCell ref="L125:M125"/>
    <mergeCell ref="N125:Q125"/>
    <mergeCell ref="L126:M126"/>
    <mergeCell ref="N126:Q126"/>
    <mergeCell ref="L127:M127"/>
    <mergeCell ref="N127:Q127"/>
    <mergeCell ref="F132:I132"/>
    <mergeCell ref="L132:M132"/>
    <mergeCell ref="N132:Q132"/>
    <mergeCell ref="N131:Q131"/>
    <mergeCell ref="N133:Q133"/>
    <mergeCell ref="H1:K1"/>
    <mergeCell ref="C2:Q2"/>
    <mergeCell ref="C4:Q4"/>
    <mergeCell ref="F6:P6"/>
    <mergeCell ref="F7:P7"/>
    <mergeCell ref="O9:P9"/>
    <mergeCell ref="O11:P11"/>
    <mergeCell ref="O12:P12"/>
    <mergeCell ref="O14:P14"/>
    <mergeCell ref="E15:L15"/>
    <mergeCell ref="O15:P15"/>
    <mergeCell ref="O17:P17"/>
    <mergeCell ref="O18:P18"/>
    <mergeCell ref="O20:P20"/>
    <mergeCell ref="O21:P21"/>
    <mergeCell ref="F128:I128"/>
    <mergeCell ref="F130:I130"/>
    <mergeCell ref="L128:M128"/>
    <mergeCell ref="N128:Q128"/>
  </mergeCells>
  <dataValidations count="2">
    <dataValidation type="list" allowBlank="1" showInputMessage="1" showErrorMessage="1" error="Povolené sú hodnoty K, M." sqref="D134:D139">
      <formula1>"K, M"</formula1>
    </dataValidation>
    <dataValidation type="list" allowBlank="1" showInputMessage="1" showErrorMessage="1" error="Povolené sú hodnoty základná, znížená, nulová." sqref="U134:U139">
      <formula1>"základná, znížená, nulová"</formula1>
    </dataValidation>
  </dataValidations>
  <hyperlinks>
    <hyperlink ref="F1:G1" location="C2" display="1) Krycí list rozpočtu"/>
    <hyperlink ref="H1:K1" location="C86" display="2) Rekapitulácia rozpočtu"/>
    <hyperlink ref="L1" location="C118" display="3) Rozpočet"/>
    <hyperlink ref="S1:T1" location="'Rekapitulácia stavby'!C2" display="Rekapitulácia stavby"/>
  </hyperlinks>
  <pageMargins left="0.58333330000000005" right="0.58333330000000005" top="0.5" bottom="0.46666669999999999" header="0" footer="0"/>
  <pageSetup paperSize="9" fitToHeight="100"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77"/>
  <sheetViews>
    <sheetView showGridLines="0" zoomScale="140" zoomScaleNormal="140" workbookViewId="0">
      <pane ySplit="1" topLeftCell="A145"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8"/>
      <c r="B1" s="11"/>
      <c r="C1" s="11"/>
      <c r="D1" s="12" t="s">
        <v>1</v>
      </c>
      <c r="E1" s="11"/>
      <c r="F1" s="13" t="s">
        <v>122</v>
      </c>
      <c r="G1" s="13"/>
      <c r="H1" s="236" t="s">
        <v>123</v>
      </c>
      <c r="I1" s="236"/>
      <c r="J1" s="236"/>
      <c r="K1" s="236"/>
      <c r="L1" s="13" t="s">
        <v>124</v>
      </c>
      <c r="M1" s="11"/>
      <c r="N1" s="11"/>
      <c r="O1" s="12" t="s">
        <v>125</v>
      </c>
      <c r="P1" s="11"/>
      <c r="Q1" s="11"/>
      <c r="R1" s="11"/>
      <c r="S1" s="13" t="s">
        <v>126</v>
      </c>
      <c r="T1" s="13"/>
      <c r="U1" s="118"/>
      <c r="V1" s="118"/>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6.950000000000003" customHeight="1">
      <c r="C2" s="214" t="s">
        <v>7</v>
      </c>
      <c r="D2" s="215"/>
      <c r="E2" s="215"/>
      <c r="F2" s="215"/>
      <c r="G2" s="215"/>
      <c r="H2" s="215"/>
      <c r="I2" s="215"/>
      <c r="J2" s="215"/>
      <c r="K2" s="215"/>
      <c r="L2" s="215"/>
      <c r="M2" s="215"/>
      <c r="N2" s="215"/>
      <c r="O2" s="215"/>
      <c r="P2" s="215"/>
      <c r="Q2" s="215"/>
      <c r="S2" s="216" t="s">
        <v>8</v>
      </c>
      <c r="T2" s="217"/>
      <c r="U2" s="217"/>
      <c r="V2" s="217"/>
      <c r="W2" s="217"/>
      <c r="X2" s="217"/>
      <c r="Y2" s="217"/>
      <c r="Z2" s="217"/>
      <c r="AA2" s="217"/>
      <c r="AB2" s="217"/>
      <c r="AC2" s="217"/>
      <c r="AT2" s="18" t="s">
        <v>112</v>
      </c>
    </row>
    <row r="3" spans="1:66" ht="6.95" customHeight="1">
      <c r="B3" s="19"/>
      <c r="C3" s="20"/>
      <c r="D3" s="20"/>
      <c r="E3" s="20"/>
      <c r="F3" s="20"/>
      <c r="G3" s="20"/>
      <c r="H3" s="20"/>
      <c r="I3" s="20"/>
      <c r="J3" s="20"/>
      <c r="K3" s="20"/>
      <c r="L3" s="20"/>
      <c r="M3" s="20"/>
      <c r="N3" s="20"/>
      <c r="O3" s="20"/>
      <c r="P3" s="20"/>
      <c r="Q3" s="20"/>
      <c r="R3" s="21"/>
      <c r="AT3" s="18" t="s">
        <v>82</v>
      </c>
    </row>
    <row r="4" spans="1:66" ht="36.950000000000003" customHeight="1">
      <c r="B4" s="22"/>
      <c r="C4" s="203" t="s">
        <v>127</v>
      </c>
      <c r="D4" s="204"/>
      <c r="E4" s="204"/>
      <c r="F4" s="204"/>
      <c r="G4" s="204"/>
      <c r="H4" s="204"/>
      <c r="I4" s="204"/>
      <c r="J4" s="204"/>
      <c r="K4" s="204"/>
      <c r="L4" s="204"/>
      <c r="M4" s="204"/>
      <c r="N4" s="204"/>
      <c r="O4" s="204"/>
      <c r="P4" s="204"/>
      <c r="Q4" s="204"/>
      <c r="R4" s="23"/>
      <c r="T4" s="17" t="s">
        <v>12</v>
      </c>
      <c r="AT4" s="18" t="s">
        <v>6</v>
      </c>
    </row>
    <row r="5" spans="1:66" ht="6.95" customHeight="1">
      <c r="B5" s="22"/>
      <c r="C5" s="25"/>
      <c r="D5" s="25"/>
      <c r="E5" s="25"/>
      <c r="F5" s="25"/>
      <c r="G5" s="25"/>
      <c r="H5" s="25"/>
      <c r="I5" s="25"/>
      <c r="J5" s="25"/>
      <c r="K5" s="25"/>
      <c r="L5" s="25"/>
      <c r="M5" s="25"/>
      <c r="N5" s="25"/>
      <c r="O5" s="25"/>
      <c r="P5" s="25"/>
      <c r="Q5" s="25"/>
      <c r="R5" s="23"/>
    </row>
    <row r="6" spans="1:66" ht="25.35" customHeight="1">
      <c r="B6" s="22"/>
      <c r="C6" s="25"/>
      <c r="D6" s="29" t="s">
        <v>18</v>
      </c>
      <c r="E6" s="25"/>
      <c r="F6" s="237" t="str">
        <f>'Rekapitulácia stavby'!K6</f>
        <v>Revitalizácia predpolia radnice v Kežmarku - vodný prvok</v>
      </c>
      <c r="G6" s="238"/>
      <c r="H6" s="238"/>
      <c r="I6" s="238"/>
      <c r="J6" s="238"/>
      <c r="K6" s="238"/>
      <c r="L6" s="238"/>
      <c r="M6" s="238"/>
      <c r="N6" s="238"/>
      <c r="O6" s="238"/>
      <c r="P6" s="238"/>
      <c r="Q6" s="25"/>
      <c r="R6" s="23"/>
    </row>
    <row r="7" spans="1:66" s="1" customFormat="1" ht="32.85" customHeight="1">
      <c r="B7" s="34"/>
      <c r="C7" s="35"/>
      <c r="D7" s="28" t="s">
        <v>128</v>
      </c>
      <c r="E7" s="35"/>
      <c r="F7" s="220" t="s">
        <v>727</v>
      </c>
      <c r="G7" s="230"/>
      <c r="H7" s="230"/>
      <c r="I7" s="230"/>
      <c r="J7" s="230"/>
      <c r="K7" s="230"/>
      <c r="L7" s="230"/>
      <c r="M7" s="230"/>
      <c r="N7" s="230"/>
      <c r="O7" s="230"/>
      <c r="P7" s="230"/>
      <c r="Q7" s="35"/>
      <c r="R7" s="36"/>
    </row>
    <row r="8" spans="1:66" s="1" customFormat="1" ht="14.45" customHeight="1">
      <c r="B8" s="34"/>
      <c r="C8" s="35"/>
      <c r="D8" s="29" t="s">
        <v>20</v>
      </c>
      <c r="E8" s="35"/>
      <c r="F8" s="27" t="s">
        <v>21</v>
      </c>
      <c r="G8" s="35"/>
      <c r="H8" s="35"/>
      <c r="I8" s="35"/>
      <c r="J8" s="35"/>
      <c r="K8" s="35"/>
      <c r="L8" s="35"/>
      <c r="M8" s="29" t="s">
        <v>22</v>
      </c>
      <c r="N8" s="35"/>
      <c r="O8" s="27" t="s">
        <v>21</v>
      </c>
      <c r="P8" s="35"/>
      <c r="Q8" s="35"/>
      <c r="R8" s="36"/>
    </row>
    <row r="9" spans="1:66" s="1" customFormat="1" ht="14.45" customHeight="1">
      <c r="B9" s="34"/>
      <c r="C9" s="35"/>
      <c r="D9" s="29" t="s">
        <v>23</v>
      </c>
      <c r="E9" s="35"/>
      <c r="F9" s="27" t="s">
        <v>24</v>
      </c>
      <c r="G9" s="35"/>
      <c r="H9" s="35"/>
      <c r="I9" s="35"/>
      <c r="J9" s="35"/>
      <c r="K9" s="35"/>
      <c r="L9" s="35"/>
      <c r="M9" s="29" t="s">
        <v>25</v>
      </c>
      <c r="N9" s="35"/>
      <c r="O9" s="239" t="str">
        <f>'Rekapitulácia stavby'!AN8</f>
        <v>26. 2. 2019</v>
      </c>
      <c r="P9" s="240"/>
      <c r="Q9" s="35"/>
      <c r="R9" s="36"/>
    </row>
    <row r="10" spans="1:66" s="1" customFormat="1" ht="10.9" customHeight="1">
      <c r="B10" s="34"/>
      <c r="C10" s="35"/>
      <c r="D10" s="35"/>
      <c r="E10" s="35"/>
      <c r="F10" s="35"/>
      <c r="G10" s="35"/>
      <c r="H10" s="35"/>
      <c r="I10" s="35"/>
      <c r="J10" s="35"/>
      <c r="K10" s="35"/>
      <c r="L10" s="35"/>
      <c r="M10" s="35"/>
      <c r="N10" s="35"/>
      <c r="O10" s="35"/>
      <c r="P10" s="35"/>
      <c r="Q10" s="35"/>
      <c r="R10" s="36"/>
    </row>
    <row r="11" spans="1:66" s="1" customFormat="1" ht="14.45" customHeight="1">
      <c r="B11" s="34"/>
      <c r="C11" s="35"/>
      <c r="D11" s="29" t="s">
        <v>27</v>
      </c>
      <c r="E11" s="35"/>
      <c r="F11" s="35"/>
      <c r="G11" s="35"/>
      <c r="H11" s="35"/>
      <c r="I11" s="35"/>
      <c r="J11" s="35"/>
      <c r="K11" s="35"/>
      <c r="L11" s="35"/>
      <c r="M11" s="29" t="s">
        <v>28</v>
      </c>
      <c r="N11" s="35"/>
      <c r="O11" s="218" t="s">
        <v>29</v>
      </c>
      <c r="P11" s="218"/>
      <c r="Q11" s="35"/>
      <c r="R11" s="36"/>
    </row>
    <row r="12" spans="1:66" s="1" customFormat="1" ht="18" customHeight="1">
      <c r="B12" s="34"/>
      <c r="C12" s="35"/>
      <c r="D12" s="35"/>
      <c r="E12" s="27" t="s">
        <v>30</v>
      </c>
      <c r="F12" s="35"/>
      <c r="G12" s="35"/>
      <c r="H12" s="35"/>
      <c r="I12" s="35"/>
      <c r="J12" s="35"/>
      <c r="K12" s="35"/>
      <c r="L12" s="35"/>
      <c r="M12" s="29" t="s">
        <v>31</v>
      </c>
      <c r="N12" s="35"/>
      <c r="O12" s="218" t="s">
        <v>32</v>
      </c>
      <c r="P12" s="218"/>
      <c r="Q12" s="35"/>
      <c r="R12" s="36"/>
    </row>
    <row r="13" spans="1:66" s="1" customFormat="1" ht="6.95" customHeight="1">
      <c r="B13" s="34"/>
      <c r="C13" s="35"/>
      <c r="D13" s="35"/>
      <c r="E13" s="35"/>
      <c r="F13" s="35"/>
      <c r="G13" s="35"/>
      <c r="H13" s="35"/>
      <c r="I13" s="35"/>
      <c r="J13" s="35"/>
      <c r="K13" s="35"/>
      <c r="L13" s="35"/>
      <c r="M13" s="35"/>
      <c r="N13" s="35"/>
      <c r="O13" s="35"/>
      <c r="P13" s="35"/>
      <c r="Q13" s="35"/>
      <c r="R13" s="36"/>
    </row>
    <row r="14" spans="1:66" s="1" customFormat="1" ht="14.45" customHeight="1">
      <c r="B14" s="34"/>
      <c r="C14" s="35"/>
      <c r="D14" s="29" t="s">
        <v>33</v>
      </c>
      <c r="E14" s="35"/>
      <c r="F14" s="35"/>
      <c r="G14" s="35"/>
      <c r="H14" s="35"/>
      <c r="I14" s="35"/>
      <c r="J14" s="35"/>
      <c r="K14" s="35"/>
      <c r="L14" s="35"/>
      <c r="M14" s="29" t="s">
        <v>28</v>
      </c>
      <c r="N14" s="35"/>
      <c r="O14" s="234" t="str">
        <f>IF('Rekapitulácia stavby'!AN13="","",'Rekapitulácia stavby'!AN13)</f>
        <v>Vyplň údaj</v>
      </c>
      <c r="P14" s="218"/>
      <c r="Q14" s="35"/>
      <c r="R14" s="36"/>
    </row>
    <row r="15" spans="1:66" s="1" customFormat="1" ht="18" customHeight="1">
      <c r="B15" s="34"/>
      <c r="C15" s="35"/>
      <c r="D15" s="35"/>
      <c r="E15" s="234" t="str">
        <f>IF('Rekapitulácia stavby'!E14="","",'Rekapitulácia stavby'!E14)</f>
        <v>Vyplň údaj</v>
      </c>
      <c r="F15" s="235"/>
      <c r="G15" s="235"/>
      <c r="H15" s="235"/>
      <c r="I15" s="235"/>
      <c r="J15" s="235"/>
      <c r="K15" s="235"/>
      <c r="L15" s="235"/>
      <c r="M15" s="29" t="s">
        <v>31</v>
      </c>
      <c r="N15" s="35"/>
      <c r="O15" s="234" t="str">
        <f>IF('Rekapitulácia stavby'!AN14="","",'Rekapitulácia stavby'!AN14)</f>
        <v>Vyplň údaj</v>
      </c>
      <c r="P15" s="218"/>
      <c r="Q15" s="35"/>
      <c r="R15" s="36"/>
    </row>
    <row r="16" spans="1:66" s="1" customFormat="1" ht="6.95" customHeight="1">
      <c r="B16" s="34"/>
      <c r="C16" s="35"/>
      <c r="D16" s="35"/>
      <c r="E16" s="35"/>
      <c r="F16" s="35"/>
      <c r="G16" s="35"/>
      <c r="H16" s="35"/>
      <c r="I16" s="35"/>
      <c r="J16" s="35"/>
      <c r="K16" s="35"/>
      <c r="L16" s="35"/>
      <c r="M16" s="35"/>
      <c r="N16" s="35"/>
      <c r="O16" s="35"/>
      <c r="P16" s="35"/>
      <c r="Q16" s="35"/>
      <c r="R16" s="36"/>
    </row>
    <row r="17" spans="2:18" s="1" customFormat="1" ht="14.45" customHeight="1">
      <c r="B17" s="34"/>
      <c r="C17" s="35"/>
      <c r="D17" s="29" t="s">
        <v>35</v>
      </c>
      <c r="E17" s="35"/>
      <c r="F17" s="35"/>
      <c r="G17" s="35"/>
      <c r="H17" s="35"/>
      <c r="I17" s="35"/>
      <c r="J17" s="35"/>
      <c r="K17" s="35"/>
      <c r="L17" s="35"/>
      <c r="M17" s="29" t="s">
        <v>28</v>
      </c>
      <c r="N17" s="35"/>
      <c r="O17" s="218" t="s">
        <v>36</v>
      </c>
      <c r="P17" s="218"/>
      <c r="Q17" s="35"/>
      <c r="R17" s="36"/>
    </row>
    <row r="18" spans="2:18" s="1" customFormat="1" ht="18" customHeight="1">
      <c r="B18" s="34"/>
      <c r="C18" s="35"/>
      <c r="D18" s="35"/>
      <c r="E18" s="27" t="s">
        <v>37</v>
      </c>
      <c r="F18" s="35"/>
      <c r="G18" s="35"/>
      <c r="H18" s="35"/>
      <c r="I18" s="35"/>
      <c r="J18" s="35"/>
      <c r="K18" s="35"/>
      <c r="L18" s="35"/>
      <c r="M18" s="29" t="s">
        <v>31</v>
      </c>
      <c r="N18" s="35"/>
      <c r="O18" s="218" t="s">
        <v>38</v>
      </c>
      <c r="P18" s="218"/>
      <c r="Q18" s="35"/>
      <c r="R18" s="36"/>
    </row>
    <row r="19" spans="2:18" s="1" customFormat="1" ht="6.95" customHeight="1">
      <c r="B19" s="34"/>
      <c r="C19" s="35"/>
      <c r="D19" s="35"/>
      <c r="E19" s="35"/>
      <c r="F19" s="35"/>
      <c r="G19" s="35"/>
      <c r="H19" s="35"/>
      <c r="I19" s="35"/>
      <c r="J19" s="35"/>
      <c r="K19" s="35"/>
      <c r="L19" s="35"/>
      <c r="M19" s="35"/>
      <c r="N19" s="35"/>
      <c r="O19" s="35"/>
      <c r="P19" s="35"/>
      <c r="Q19" s="35"/>
      <c r="R19" s="36"/>
    </row>
    <row r="20" spans="2:18" s="1" customFormat="1" ht="14.45" customHeight="1">
      <c r="B20" s="34"/>
      <c r="C20" s="35"/>
      <c r="D20" s="29" t="s">
        <v>40</v>
      </c>
      <c r="E20" s="35"/>
      <c r="F20" s="35"/>
      <c r="G20" s="35"/>
      <c r="H20" s="35"/>
      <c r="I20" s="35"/>
      <c r="J20" s="35"/>
      <c r="K20" s="35"/>
      <c r="L20" s="35"/>
      <c r="M20" s="29" t="s">
        <v>28</v>
      </c>
      <c r="N20" s="35"/>
      <c r="O20" s="218" t="str">
        <f>IF('Rekapitulácia stavby'!AN19="","",'Rekapitulácia stavby'!AN19)</f>
        <v/>
      </c>
      <c r="P20" s="218"/>
      <c r="Q20" s="35"/>
      <c r="R20" s="36"/>
    </row>
    <row r="21" spans="2:18" s="1" customFormat="1" ht="18" customHeight="1">
      <c r="B21" s="34"/>
      <c r="C21" s="35"/>
      <c r="D21" s="35"/>
      <c r="E21" s="27" t="str">
        <f>IF('Rekapitulácia stavby'!E20="","",'Rekapitulácia stavby'!E20)</f>
        <v xml:space="preserve"> </v>
      </c>
      <c r="F21" s="35"/>
      <c r="G21" s="35"/>
      <c r="H21" s="35"/>
      <c r="I21" s="35"/>
      <c r="J21" s="35"/>
      <c r="K21" s="35"/>
      <c r="L21" s="35"/>
      <c r="M21" s="29" t="s">
        <v>31</v>
      </c>
      <c r="N21" s="35"/>
      <c r="O21" s="218" t="str">
        <f>IF('Rekapitulácia stavby'!AN20="","",'Rekapitulácia stavby'!AN20)</f>
        <v/>
      </c>
      <c r="P21" s="218"/>
      <c r="Q21" s="35"/>
      <c r="R21" s="36"/>
    </row>
    <row r="22" spans="2:18" s="1" customFormat="1" ht="6.95" customHeight="1">
      <c r="B22" s="34"/>
      <c r="C22" s="35"/>
      <c r="D22" s="35"/>
      <c r="E22" s="35"/>
      <c r="F22" s="35"/>
      <c r="G22" s="35"/>
      <c r="H22" s="35"/>
      <c r="I22" s="35"/>
      <c r="J22" s="35"/>
      <c r="K22" s="35"/>
      <c r="L22" s="35"/>
      <c r="M22" s="35"/>
      <c r="N22" s="35"/>
      <c r="O22" s="35"/>
      <c r="P22" s="35"/>
      <c r="Q22" s="35"/>
      <c r="R22" s="36"/>
    </row>
    <row r="23" spans="2:18" s="1" customFormat="1" ht="14.45" customHeight="1">
      <c r="B23" s="34"/>
      <c r="C23" s="35"/>
      <c r="D23" s="29" t="s">
        <v>42</v>
      </c>
      <c r="E23" s="35"/>
      <c r="F23" s="35"/>
      <c r="G23" s="35"/>
      <c r="H23" s="35"/>
      <c r="I23" s="35"/>
      <c r="J23" s="35"/>
      <c r="K23" s="35"/>
      <c r="L23" s="35"/>
      <c r="M23" s="35"/>
      <c r="N23" s="35"/>
      <c r="O23" s="35"/>
      <c r="P23" s="35"/>
      <c r="Q23" s="35"/>
      <c r="R23" s="36"/>
    </row>
    <row r="24" spans="2:18" s="1" customFormat="1" ht="16.5" customHeight="1">
      <c r="B24" s="34"/>
      <c r="C24" s="35"/>
      <c r="D24" s="35"/>
      <c r="E24" s="225" t="s">
        <v>21</v>
      </c>
      <c r="F24" s="225"/>
      <c r="G24" s="225"/>
      <c r="H24" s="225"/>
      <c r="I24" s="225"/>
      <c r="J24" s="225"/>
      <c r="K24" s="225"/>
      <c r="L24" s="225"/>
      <c r="M24" s="35"/>
      <c r="N24" s="35"/>
      <c r="O24" s="35"/>
      <c r="P24" s="35"/>
      <c r="Q24" s="35"/>
      <c r="R24" s="36"/>
    </row>
    <row r="25" spans="2:18" s="1" customFormat="1" ht="6.95" customHeight="1">
      <c r="B25" s="34"/>
      <c r="C25" s="35"/>
      <c r="D25" s="35"/>
      <c r="E25" s="35"/>
      <c r="F25" s="35"/>
      <c r="G25" s="35"/>
      <c r="H25" s="35"/>
      <c r="I25" s="35"/>
      <c r="J25" s="35"/>
      <c r="K25" s="35"/>
      <c r="L25" s="35"/>
      <c r="M25" s="35"/>
      <c r="N25" s="35"/>
      <c r="O25" s="35"/>
      <c r="P25" s="35"/>
      <c r="Q25" s="35"/>
      <c r="R25" s="36"/>
    </row>
    <row r="26" spans="2:18" s="1" customFormat="1" ht="6.95" customHeight="1">
      <c r="B26" s="34"/>
      <c r="C26" s="35"/>
      <c r="D26" s="50"/>
      <c r="E26" s="50"/>
      <c r="F26" s="50"/>
      <c r="G26" s="50"/>
      <c r="H26" s="50"/>
      <c r="I26" s="50"/>
      <c r="J26" s="50"/>
      <c r="K26" s="50"/>
      <c r="L26" s="50"/>
      <c r="M26" s="50"/>
      <c r="N26" s="50"/>
      <c r="O26" s="50"/>
      <c r="P26" s="50"/>
      <c r="Q26" s="35"/>
      <c r="R26" s="36"/>
    </row>
    <row r="27" spans="2:18" s="1" customFormat="1" ht="14.45" customHeight="1">
      <c r="B27" s="34"/>
      <c r="C27" s="35"/>
      <c r="D27" s="119" t="s">
        <v>130</v>
      </c>
      <c r="E27" s="35"/>
      <c r="F27" s="35"/>
      <c r="G27" s="35"/>
      <c r="H27" s="35"/>
      <c r="I27" s="35"/>
      <c r="J27" s="35"/>
      <c r="K27" s="35"/>
      <c r="L27" s="35"/>
      <c r="M27" s="226">
        <f>N88</f>
        <v>0</v>
      </c>
      <c r="N27" s="226"/>
      <c r="O27" s="226"/>
      <c r="P27" s="226"/>
      <c r="Q27" s="35"/>
      <c r="R27" s="36"/>
    </row>
    <row r="28" spans="2:18" s="1" customFormat="1" ht="14.45" customHeight="1">
      <c r="B28" s="34"/>
      <c r="C28" s="35"/>
      <c r="D28" s="33" t="s">
        <v>116</v>
      </c>
      <c r="E28" s="35"/>
      <c r="F28" s="35"/>
      <c r="G28" s="35"/>
      <c r="H28" s="35"/>
      <c r="I28" s="35"/>
      <c r="J28" s="35"/>
      <c r="K28" s="35"/>
      <c r="L28" s="35"/>
      <c r="M28" s="226">
        <f>N101</f>
        <v>0</v>
      </c>
      <c r="N28" s="226"/>
      <c r="O28" s="226"/>
      <c r="P28" s="226"/>
      <c r="Q28" s="35"/>
      <c r="R28" s="36"/>
    </row>
    <row r="29" spans="2:18" s="1" customFormat="1" ht="6.95" customHeight="1">
      <c r="B29" s="34"/>
      <c r="C29" s="35"/>
      <c r="D29" s="35"/>
      <c r="E29" s="35"/>
      <c r="F29" s="35"/>
      <c r="G29" s="35"/>
      <c r="H29" s="35"/>
      <c r="I29" s="35"/>
      <c r="J29" s="35"/>
      <c r="K29" s="35"/>
      <c r="L29" s="35"/>
      <c r="M29" s="35"/>
      <c r="N29" s="35"/>
      <c r="O29" s="35"/>
      <c r="P29" s="35"/>
      <c r="Q29" s="35"/>
      <c r="R29" s="36"/>
    </row>
    <row r="30" spans="2:18" s="1" customFormat="1" ht="25.35" customHeight="1">
      <c r="B30" s="34"/>
      <c r="C30" s="35"/>
      <c r="D30" s="120" t="s">
        <v>45</v>
      </c>
      <c r="E30" s="35"/>
      <c r="F30" s="35"/>
      <c r="G30" s="35"/>
      <c r="H30" s="35"/>
      <c r="I30" s="35"/>
      <c r="J30" s="35"/>
      <c r="K30" s="35"/>
      <c r="L30" s="35"/>
      <c r="M30" s="233">
        <f>ROUND(M27+M28,2)</f>
        <v>0</v>
      </c>
      <c r="N30" s="230"/>
      <c r="O30" s="230"/>
      <c r="P30" s="230"/>
      <c r="Q30" s="35"/>
      <c r="R30" s="36"/>
    </row>
    <row r="31" spans="2:18" s="1" customFormat="1" ht="6.95" customHeight="1">
      <c r="B31" s="34"/>
      <c r="C31" s="35"/>
      <c r="D31" s="50"/>
      <c r="E31" s="50"/>
      <c r="F31" s="50"/>
      <c r="G31" s="50"/>
      <c r="H31" s="50"/>
      <c r="I31" s="50"/>
      <c r="J31" s="50"/>
      <c r="K31" s="50"/>
      <c r="L31" s="50"/>
      <c r="M31" s="50"/>
      <c r="N31" s="50"/>
      <c r="O31" s="50"/>
      <c r="P31" s="50"/>
      <c r="Q31" s="35"/>
      <c r="R31" s="36"/>
    </row>
    <row r="32" spans="2:18" s="1" customFormat="1" ht="14.45" customHeight="1">
      <c r="B32" s="34"/>
      <c r="C32" s="35"/>
      <c r="D32" s="41" t="s">
        <v>46</v>
      </c>
      <c r="E32" s="41" t="s">
        <v>47</v>
      </c>
      <c r="F32" s="42">
        <v>0.2</v>
      </c>
      <c r="G32" s="121" t="s">
        <v>48</v>
      </c>
      <c r="H32" s="229">
        <f>ROUND((((SUM(BE101:BE108)+SUM(BE126:BE170))+SUM(BE172:BE176))),2)</f>
        <v>0</v>
      </c>
      <c r="I32" s="230"/>
      <c r="J32" s="230"/>
      <c r="K32" s="35"/>
      <c r="L32" s="35"/>
      <c r="M32" s="229">
        <f>ROUND(((ROUND((SUM(BE101:BE108)+SUM(BE126:BE170)), 2)*F32)+SUM(BE172:BE176)*F32),2)</f>
        <v>0</v>
      </c>
      <c r="N32" s="230"/>
      <c r="O32" s="230"/>
      <c r="P32" s="230"/>
      <c r="Q32" s="35"/>
      <c r="R32" s="36"/>
    </row>
    <row r="33" spans="2:18" s="1" customFormat="1" ht="14.45" customHeight="1">
      <c r="B33" s="34"/>
      <c r="C33" s="35"/>
      <c r="D33" s="35"/>
      <c r="E33" s="41" t="s">
        <v>49</v>
      </c>
      <c r="F33" s="42">
        <v>0.2</v>
      </c>
      <c r="G33" s="121" t="s">
        <v>48</v>
      </c>
      <c r="H33" s="229">
        <f>ROUND((((SUM(BF101:BF108)+SUM(BF126:BF170))+SUM(BF172:BF176))),2)</f>
        <v>0</v>
      </c>
      <c r="I33" s="230"/>
      <c r="J33" s="230"/>
      <c r="K33" s="35"/>
      <c r="L33" s="35"/>
      <c r="M33" s="229">
        <f>ROUND(((ROUND((SUM(BF101:BF108)+SUM(BF126:BF170)), 2)*F33)+SUM(BF172:BF176)*F33),2)</f>
        <v>0</v>
      </c>
      <c r="N33" s="230"/>
      <c r="O33" s="230"/>
      <c r="P33" s="230"/>
      <c r="Q33" s="35"/>
      <c r="R33" s="36"/>
    </row>
    <row r="34" spans="2:18" s="1" customFormat="1" ht="14.45" hidden="1" customHeight="1">
      <c r="B34" s="34"/>
      <c r="C34" s="35"/>
      <c r="D34" s="35"/>
      <c r="E34" s="41" t="s">
        <v>50</v>
      </c>
      <c r="F34" s="42">
        <v>0.2</v>
      </c>
      <c r="G34" s="121" t="s">
        <v>48</v>
      </c>
      <c r="H34" s="229">
        <f>ROUND((((SUM(BG101:BG108)+SUM(BG126:BG170))+SUM(BG172:BG176))),2)</f>
        <v>0</v>
      </c>
      <c r="I34" s="230"/>
      <c r="J34" s="230"/>
      <c r="K34" s="35"/>
      <c r="L34" s="35"/>
      <c r="M34" s="229">
        <v>0</v>
      </c>
      <c r="N34" s="230"/>
      <c r="O34" s="230"/>
      <c r="P34" s="230"/>
      <c r="Q34" s="35"/>
      <c r="R34" s="36"/>
    </row>
    <row r="35" spans="2:18" s="1" customFormat="1" ht="14.45" hidden="1" customHeight="1">
      <c r="B35" s="34"/>
      <c r="C35" s="35"/>
      <c r="D35" s="35"/>
      <c r="E35" s="41" t="s">
        <v>51</v>
      </c>
      <c r="F35" s="42">
        <v>0.2</v>
      </c>
      <c r="G35" s="121" t="s">
        <v>48</v>
      </c>
      <c r="H35" s="229">
        <f>ROUND((((SUM(BH101:BH108)+SUM(BH126:BH170))+SUM(BH172:BH176))),2)</f>
        <v>0</v>
      </c>
      <c r="I35" s="230"/>
      <c r="J35" s="230"/>
      <c r="K35" s="35"/>
      <c r="L35" s="35"/>
      <c r="M35" s="229">
        <v>0</v>
      </c>
      <c r="N35" s="230"/>
      <c r="O35" s="230"/>
      <c r="P35" s="230"/>
      <c r="Q35" s="35"/>
      <c r="R35" s="36"/>
    </row>
    <row r="36" spans="2:18" s="1" customFormat="1" ht="14.45" hidden="1" customHeight="1">
      <c r="B36" s="34"/>
      <c r="C36" s="35"/>
      <c r="D36" s="35"/>
      <c r="E36" s="41" t="s">
        <v>52</v>
      </c>
      <c r="F36" s="42">
        <v>0</v>
      </c>
      <c r="G36" s="121" t="s">
        <v>48</v>
      </c>
      <c r="H36" s="229">
        <f>ROUND((((SUM(BI101:BI108)+SUM(BI126:BI170))+SUM(BI172:BI176))),2)</f>
        <v>0</v>
      </c>
      <c r="I36" s="230"/>
      <c r="J36" s="230"/>
      <c r="K36" s="35"/>
      <c r="L36" s="35"/>
      <c r="M36" s="229">
        <v>0</v>
      </c>
      <c r="N36" s="230"/>
      <c r="O36" s="230"/>
      <c r="P36" s="230"/>
      <c r="Q36" s="35"/>
      <c r="R36" s="36"/>
    </row>
    <row r="37" spans="2:18" s="1" customFormat="1" ht="6.95" customHeight="1">
      <c r="B37" s="34"/>
      <c r="C37" s="35"/>
      <c r="D37" s="35"/>
      <c r="E37" s="35"/>
      <c r="F37" s="35"/>
      <c r="G37" s="35"/>
      <c r="H37" s="35"/>
      <c r="I37" s="35"/>
      <c r="J37" s="35"/>
      <c r="K37" s="35"/>
      <c r="L37" s="35"/>
      <c r="M37" s="35"/>
      <c r="N37" s="35"/>
      <c r="O37" s="35"/>
      <c r="P37" s="35"/>
      <c r="Q37" s="35"/>
      <c r="R37" s="36"/>
    </row>
    <row r="38" spans="2:18" s="1" customFormat="1" ht="25.35" customHeight="1">
      <c r="B38" s="34"/>
      <c r="C38" s="117"/>
      <c r="D38" s="122" t="s">
        <v>53</v>
      </c>
      <c r="E38" s="78"/>
      <c r="F38" s="78"/>
      <c r="G38" s="123" t="s">
        <v>54</v>
      </c>
      <c r="H38" s="124" t="s">
        <v>55</v>
      </c>
      <c r="I38" s="78"/>
      <c r="J38" s="78"/>
      <c r="K38" s="78"/>
      <c r="L38" s="231">
        <f>SUM(M30:M36)</f>
        <v>0</v>
      </c>
      <c r="M38" s="231"/>
      <c r="N38" s="231"/>
      <c r="O38" s="231"/>
      <c r="P38" s="232"/>
      <c r="Q38" s="117"/>
      <c r="R38" s="36"/>
    </row>
    <row r="39" spans="2:18" s="1" customFormat="1" ht="14.45" customHeight="1">
      <c r="B39" s="34"/>
      <c r="C39" s="35"/>
      <c r="D39" s="35"/>
      <c r="E39" s="35"/>
      <c r="F39" s="35"/>
      <c r="G39" s="35"/>
      <c r="H39" s="35"/>
      <c r="I39" s="35"/>
      <c r="J39" s="35"/>
      <c r="K39" s="35"/>
      <c r="L39" s="35"/>
      <c r="M39" s="35"/>
      <c r="N39" s="35"/>
      <c r="O39" s="35"/>
      <c r="P39" s="35"/>
      <c r="Q39" s="35"/>
      <c r="R39" s="36"/>
    </row>
    <row r="40" spans="2:18" s="1" customFormat="1" ht="14.45" customHeight="1">
      <c r="B40" s="34"/>
      <c r="C40" s="35"/>
      <c r="D40" s="35"/>
      <c r="E40" s="35"/>
      <c r="F40" s="35"/>
      <c r="G40" s="35"/>
      <c r="H40" s="35"/>
      <c r="I40" s="35"/>
      <c r="J40" s="35"/>
      <c r="K40" s="35"/>
      <c r="L40" s="35"/>
      <c r="M40" s="35"/>
      <c r="N40" s="35"/>
      <c r="O40" s="35"/>
      <c r="P40" s="35"/>
      <c r="Q40" s="35"/>
      <c r="R40" s="36"/>
    </row>
    <row r="41" spans="2:18">
      <c r="B41" s="22"/>
      <c r="C41" s="25"/>
      <c r="D41" s="25"/>
      <c r="E41" s="25"/>
      <c r="F41" s="25"/>
      <c r="G41" s="25"/>
      <c r="H41" s="25"/>
      <c r="I41" s="25"/>
      <c r="J41" s="25"/>
      <c r="K41" s="25"/>
      <c r="L41" s="25"/>
      <c r="M41" s="25"/>
      <c r="N41" s="25"/>
      <c r="O41" s="25"/>
      <c r="P41" s="25"/>
      <c r="Q41" s="25"/>
      <c r="R41" s="23"/>
    </row>
    <row r="42" spans="2:18">
      <c r="B42" s="22"/>
      <c r="C42" s="25"/>
      <c r="D42" s="25"/>
      <c r="E42" s="25"/>
      <c r="F42" s="25"/>
      <c r="G42" s="25"/>
      <c r="H42" s="25"/>
      <c r="I42" s="25"/>
      <c r="J42" s="25"/>
      <c r="K42" s="25"/>
      <c r="L42" s="25"/>
      <c r="M42" s="25"/>
      <c r="N42" s="25"/>
      <c r="O42" s="25"/>
      <c r="P42" s="25"/>
      <c r="Q42" s="25"/>
      <c r="R42" s="23"/>
    </row>
    <row r="43" spans="2:18">
      <c r="B43" s="22"/>
      <c r="C43" s="25"/>
      <c r="D43" s="25"/>
      <c r="E43" s="25"/>
      <c r="F43" s="25"/>
      <c r="G43" s="25"/>
      <c r="H43" s="25"/>
      <c r="I43" s="25"/>
      <c r="J43" s="25"/>
      <c r="K43" s="25"/>
      <c r="L43" s="25"/>
      <c r="M43" s="25"/>
      <c r="N43" s="25"/>
      <c r="O43" s="25"/>
      <c r="P43" s="25"/>
      <c r="Q43" s="25"/>
      <c r="R43" s="23"/>
    </row>
    <row r="44" spans="2:18">
      <c r="B44" s="22"/>
      <c r="C44" s="25"/>
      <c r="D44" s="25"/>
      <c r="E44" s="25"/>
      <c r="F44" s="25"/>
      <c r="G44" s="25"/>
      <c r="H44" s="25"/>
      <c r="I44" s="25"/>
      <c r="J44" s="25"/>
      <c r="K44" s="25"/>
      <c r="L44" s="25"/>
      <c r="M44" s="25"/>
      <c r="N44" s="25"/>
      <c r="O44" s="25"/>
      <c r="P44" s="25"/>
      <c r="Q44" s="25"/>
      <c r="R44" s="23"/>
    </row>
    <row r="45" spans="2:18">
      <c r="B45" s="22"/>
      <c r="C45" s="25"/>
      <c r="D45" s="25"/>
      <c r="E45" s="25"/>
      <c r="F45" s="25"/>
      <c r="G45" s="25"/>
      <c r="H45" s="25"/>
      <c r="I45" s="25"/>
      <c r="J45" s="25"/>
      <c r="K45" s="25"/>
      <c r="L45" s="25"/>
      <c r="M45" s="25"/>
      <c r="N45" s="25"/>
      <c r="O45" s="25"/>
      <c r="P45" s="25"/>
      <c r="Q45" s="25"/>
      <c r="R45" s="23"/>
    </row>
    <row r="46" spans="2:18">
      <c r="B46" s="22"/>
      <c r="C46" s="25"/>
      <c r="D46" s="25"/>
      <c r="E46" s="25"/>
      <c r="F46" s="25"/>
      <c r="G46" s="25"/>
      <c r="H46" s="25"/>
      <c r="I46" s="25"/>
      <c r="J46" s="25"/>
      <c r="K46" s="25"/>
      <c r="L46" s="25"/>
      <c r="M46" s="25"/>
      <c r="N46" s="25"/>
      <c r="O46" s="25"/>
      <c r="P46" s="25"/>
      <c r="Q46" s="25"/>
      <c r="R46" s="23"/>
    </row>
    <row r="47" spans="2:18">
      <c r="B47" s="22"/>
      <c r="C47" s="25"/>
      <c r="D47" s="25"/>
      <c r="E47" s="25"/>
      <c r="F47" s="25"/>
      <c r="G47" s="25"/>
      <c r="H47" s="25"/>
      <c r="I47" s="25"/>
      <c r="J47" s="25"/>
      <c r="K47" s="25"/>
      <c r="L47" s="25"/>
      <c r="M47" s="25"/>
      <c r="N47" s="25"/>
      <c r="O47" s="25"/>
      <c r="P47" s="25"/>
      <c r="Q47" s="25"/>
      <c r="R47" s="23"/>
    </row>
    <row r="48" spans="2:18">
      <c r="B48" s="22"/>
      <c r="C48" s="25"/>
      <c r="D48" s="25"/>
      <c r="E48" s="25"/>
      <c r="F48" s="25"/>
      <c r="G48" s="25"/>
      <c r="H48" s="25"/>
      <c r="I48" s="25"/>
      <c r="J48" s="25"/>
      <c r="K48" s="25"/>
      <c r="L48" s="25"/>
      <c r="M48" s="25"/>
      <c r="N48" s="25"/>
      <c r="O48" s="25"/>
      <c r="P48" s="25"/>
      <c r="Q48" s="25"/>
      <c r="R48" s="23"/>
    </row>
    <row r="49" spans="2:18">
      <c r="B49" s="22"/>
      <c r="C49" s="25"/>
      <c r="D49" s="25"/>
      <c r="E49" s="25"/>
      <c r="F49" s="25"/>
      <c r="G49" s="25"/>
      <c r="H49" s="25"/>
      <c r="I49" s="25"/>
      <c r="J49" s="25"/>
      <c r="K49" s="25"/>
      <c r="L49" s="25"/>
      <c r="M49" s="25"/>
      <c r="N49" s="25"/>
      <c r="O49" s="25"/>
      <c r="P49" s="25"/>
      <c r="Q49" s="25"/>
      <c r="R49" s="23"/>
    </row>
    <row r="50" spans="2:18" s="1" customFormat="1" ht="15">
      <c r="B50" s="34"/>
      <c r="C50" s="35"/>
      <c r="D50" s="49" t="s">
        <v>56</v>
      </c>
      <c r="E50" s="50"/>
      <c r="F50" s="50"/>
      <c r="G50" s="50"/>
      <c r="H50" s="51"/>
      <c r="I50" s="35"/>
      <c r="J50" s="49" t="s">
        <v>57</v>
      </c>
      <c r="K50" s="50"/>
      <c r="L50" s="50"/>
      <c r="M50" s="50"/>
      <c r="N50" s="50"/>
      <c r="O50" s="50"/>
      <c r="P50" s="51"/>
      <c r="Q50" s="35"/>
      <c r="R50" s="36"/>
    </row>
    <row r="51" spans="2:18">
      <c r="B51" s="22"/>
      <c r="C51" s="25"/>
      <c r="D51" s="52"/>
      <c r="E51" s="25"/>
      <c r="F51" s="25"/>
      <c r="G51" s="25"/>
      <c r="H51" s="53"/>
      <c r="I51" s="25"/>
      <c r="J51" s="52"/>
      <c r="K51" s="25"/>
      <c r="L51" s="25"/>
      <c r="M51" s="25"/>
      <c r="N51" s="25"/>
      <c r="O51" s="25"/>
      <c r="P51" s="53"/>
      <c r="Q51" s="25"/>
      <c r="R51" s="23"/>
    </row>
    <row r="52" spans="2:18">
      <c r="B52" s="22"/>
      <c r="C52" s="25"/>
      <c r="D52" s="52"/>
      <c r="E52" s="25"/>
      <c r="F52" s="25"/>
      <c r="G52" s="25"/>
      <c r="H52" s="53"/>
      <c r="I52" s="25"/>
      <c r="J52" s="52"/>
      <c r="K52" s="25"/>
      <c r="L52" s="25"/>
      <c r="M52" s="25"/>
      <c r="N52" s="25"/>
      <c r="O52" s="25"/>
      <c r="P52" s="53"/>
      <c r="Q52" s="25"/>
      <c r="R52" s="23"/>
    </row>
    <row r="53" spans="2:18">
      <c r="B53" s="22"/>
      <c r="C53" s="25"/>
      <c r="D53" s="52"/>
      <c r="E53" s="25"/>
      <c r="F53" s="25"/>
      <c r="G53" s="25"/>
      <c r="H53" s="53"/>
      <c r="I53" s="25"/>
      <c r="J53" s="52"/>
      <c r="K53" s="25"/>
      <c r="L53" s="25"/>
      <c r="M53" s="25"/>
      <c r="N53" s="25"/>
      <c r="O53" s="25"/>
      <c r="P53" s="53"/>
      <c r="Q53" s="25"/>
      <c r="R53" s="23"/>
    </row>
    <row r="54" spans="2:18">
      <c r="B54" s="22"/>
      <c r="C54" s="25"/>
      <c r="D54" s="52"/>
      <c r="E54" s="25"/>
      <c r="F54" s="25"/>
      <c r="G54" s="25"/>
      <c r="H54" s="53"/>
      <c r="I54" s="25"/>
      <c r="J54" s="52"/>
      <c r="K54" s="25"/>
      <c r="L54" s="25"/>
      <c r="M54" s="25"/>
      <c r="N54" s="25"/>
      <c r="O54" s="25"/>
      <c r="P54" s="53"/>
      <c r="Q54" s="25"/>
      <c r="R54" s="23"/>
    </row>
    <row r="55" spans="2:18">
      <c r="B55" s="22"/>
      <c r="C55" s="25"/>
      <c r="D55" s="52"/>
      <c r="E55" s="25"/>
      <c r="F55" s="25"/>
      <c r="G55" s="25"/>
      <c r="H55" s="53"/>
      <c r="I55" s="25"/>
      <c r="J55" s="52"/>
      <c r="K55" s="25"/>
      <c r="L55" s="25"/>
      <c r="M55" s="25"/>
      <c r="N55" s="25"/>
      <c r="O55" s="25"/>
      <c r="P55" s="53"/>
      <c r="Q55" s="25"/>
      <c r="R55" s="23"/>
    </row>
    <row r="56" spans="2:18">
      <c r="B56" s="22"/>
      <c r="C56" s="25"/>
      <c r="D56" s="52"/>
      <c r="E56" s="25"/>
      <c r="F56" s="25"/>
      <c r="G56" s="25"/>
      <c r="H56" s="53"/>
      <c r="I56" s="25"/>
      <c r="J56" s="52"/>
      <c r="K56" s="25"/>
      <c r="L56" s="25"/>
      <c r="M56" s="25"/>
      <c r="N56" s="25"/>
      <c r="O56" s="25"/>
      <c r="P56" s="53"/>
      <c r="Q56" s="25"/>
      <c r="R56" s="23"/>
    </row>
    <row r="57" spans="2:18">
      <c r="B57" s="22"/>
      <c r="C57" s="25"/>
      <c r="D57" s="52"/>
      <c r="E57" s="25"/>
      <c r="F57" s="25"/>
      <c r="G57" s="25"/>
      <c r="H57" s="53"/>
      <c r="I57" s="25"/>
      <c r="J57" s="52"/>
      <c r="K57" s="25"/>
      <c r="L57" s="25"/>
      <c r="M57" s="25"/>
      <c r="N57" s="25"/>
      <c r="O57" s="25"/>
      <c r="P57" s="53"/>
      <c r="Q57" s="25"/>
      <c r="R57" s="23"/>
    </row>
    <row r="58" spans="2:18">
      <c r="B58" s="22"/>
      <c r="C58" s="25"/>
      <c r="D58" s="52"/>
      <c r="E58" s="25"/>
      <c r="F58" s="25"/>
      <c r="G58" s="25"/>
      <c r="H58" s="53"/>
      <c r="I58" s="25"/>
      <c r="J58" s="52"/>
      <c r="K58" s="25"/>
      <c r="L58" s="25"/>
      <c r="M58" s="25"/>
      <c r="N58" s="25"/>
      <c r="O58" s="25"/>
      <c r="P58" s="53"/>
      <c r="Q58" s="25"/>
      <c r="R58" s="23"/>
    </row>
    <row r="59" spans="2:18" s="1" customFormat="1" ht="15">
      <c r="B59" s="34"/>
      <c r="C59" s="35"/>
      <c r="D59" s="54" t="s">
        <v>58</v>
      </c>
      <c r="E59" s="55"/>
      <c r="F59" s="55"/>
      <c r="G59" s="56" t="s">
        <v>59</v>
      </c>
      <c r="H59" s="57"/>
      <c r="I59" s="35"/>
      <c r="J59" s="54" t="s">
        <v>58</v>
      </c>
      <c r="K59" s="55"/>
      <c r="L59" s="55"/>
      <c r="M59" s="55"/>
      <c r="N59" s="56" t="s">
        <v>59</v>
      </c>
      <c r="O59" s="55"/>
      <c r="P59" s="57"/>
      <c r="Q59" s="35"/>
      <c r="R59" s="36"/>
    </row>
    <row r="60" spans="2:18">
      <c r="B60" s="22"/>
      <c r="C60" s="25"/>
      <c r="D60" s="25"/>
      <c r="E60" s="25"/>
      <c r="F60" s="25"/>
      <c r="G60" s="25"/>
      <c r="H60" s="25"/>
      <c r="I60" s="25"/>
      <c r="J60" s="25"/>
      <c r="K60" s="25"/>
      <c r="L60" s="25"/>
      <c r="M60" s="25"/>
      <c r="N60" s="25"/>
      <c r="O60" s="25"/>
      <c r="P60" s="25"/>
      <c r="Q60" s="25"/>
      <c r="R60" s="23"/>
    </row>
    <row r="61" spans="2:18" s="1" customFormat="1" ht="15">
      <c r="B61" s="34"/>
      <c r="C61" s="35"/>
      <c r="D61" s="49" t="s">
        <v>60</v>
      </c>
      <c r="E61" s="50"/>
      <c r="F61" s="50"/>
      <c r="G61" s="50"/>
      <c r="H61" s="51"/>
      <c r="I61" s="35"/>
      <c r="J61" s="49" t="s">
        <v>61</v>
      </c>
      <c r="K61" s="50"/>
      <c r="L61" s="50"/>
      <c r="M61" s="50"/>
      <c r="N61" s="50"/>
      <c r="O61" s="50"/>
      <c r="P61" s="51"/>
      <c r="Q61" s="35"/>
      <c r="R61" s="36"/>
    </row>
    <row r="62" spans="2:18">
      <c r="B62" s="22"/>
      <c r="C62" s="25"/>
      <c r="D62" s="52"/>
      <c r="E62" s="25"/>
      <c r="F62" s="25"/>
      <c r="G62" s="25"/>
      <c r="H62" s="53"/>
      <c r="I62" s="25"/>
      <c r="J62" s="52"/>
      <c r="K62" s="25"/>
      <c r="L62" s="25"/>
      <c r="M62" s="25"/>
      <c r="N62" s="25"/>
      <c r="O62" s="25"/>
      <c r="P62" s="53"/>
      <c r="Q62" s="25"/>
      <c r="R62" s="23"/>
    </row>
    <row r="63" spans="2:18">
      <c r="B63" s="22"/>
      <c r="C63" s="25"/>
      <c r="D63" s="52"/>
      <c r="E63" s="25"/>
      <c r="F63" s="25"/>
      <c r="G63" s="25"/>
      <c r="H63" s="53"/>
      <c r="I63" s="25"/>
      <c r="J63" s="52"/>
      <c r="K63" s="25"/>
      <c r="L63" s="25"/>
      <c r="M63" s="25"/>
      <c r="N63" s="25"/>
      <c r="O63" s="25"/>
      <c r="P63" s="53"/>
      <c r="Q63" s="25"/>
      <c r="R63" s="23"/>
    </row>
    <row r="64" spans="2:18">
      <c r="B64" s="22"/>
      <c r="C64" s="25"/>
      <c r="D64" s="52"/>
      <c r="E64" s="25"/>
      <c r="F64" s="25"/>
      <c r="G64" s="25"/>
      <c r="H64" s="53"/>
      <c r="I64" s="25"/>
      <c r="J64" s="52"/>
      <c r="K64" s="25"/>
      <c r="L64" s="25"/>
      <c r="M64" s="25"/>
      <c r="N64" s="25"/>
      <c r="O64" s="25"/>
      <c r="P64" s="53"/>
      <c r="Q64" s="25"/>
      <c r="R64" s="23"/>
    </row>
    <row r="65" spans="2:21">
      <c r="B65" s="22"/>
      <c r="C65" s="25"/>
      <c r="D65" s="52"/>
      <c r="E65" s="25"/>
      <c r="F65" s="25"/>
      <c r="G65" s="25"/>
      <c r="H65" s="53"/>
      <c r="I65" s="25"/>
      <c r="J65" s="52"/>
      <c r="K65" s="25"/>
      <c r="L65" s="25"/>
      <c r="M65" s="25"/>
      <c r="N65" s="25"/>
      <c r="O65" s="25"/>
      <c r="P65" s="53"/>
      <c r="Q65" s="25"/>
      <c r="R65" s="23"/>
    </row>
    <row r="66" spans="2:21">
      <c r="B66" s="22"/>
      <c r="C66" s="25"/>
      <c r="D66" s="52"/>
      <c r="E66" s="25"/>
      <c r="F66" s="25"/>
      <c r="G66" s="25"/>
      <c r="H66" s="53"/>
      <c r="I66" s="25"/>
      <c r="J66" s="52"/>
      <c r="K66" s="25"/>
      <c r="L66" s="25"/>
      <c r="M66" s="25"/>
      <c r="N66" s="25"/>
      <c r="O66" s="25"/>
      <c r="P66" s="53"/>
      <c r="Q66" s="25"/>
      <c r="R66" s="23"/>
    </row>
    <row r="67" spans="2:21">
      <c r="B67" s="22"/>
      <c r="C67" s="25"/>
      <c r="D67" s="52"/>
      <c r="E67" s="25"/>
      <c r="F67" s="25"/>
      <c r="G67" s="25"/>
      <c r="H67" s="53"/>
      <c r="I67" s="25"/>
      <c r="J67" s="52"/>
      <c r="K67" s="25"/>
      <c r="L67" s="25"/>
      <c r="M67" s="25"/>
      <c r="N67" s="25"/>
      <c r="O67" s="25"/>
      <c r="P67" s="53"/>
      <c r="Q67" s="25"/>
      <c r="R67" s="23"/>
    </row>
    <row r="68" spans="2:21">
      <c r="B68" s="22"/>
      <c r="C68" s="25"/>
      <c r="D68" s="52"/>
      <c r="E68" s="25"/>
      <c r="F68" s="25"/>
      <c r="G68" s="25"/>
      <c r="H68" s="53"/>
      <c r="I68" s="25"/>
      <c r="J68" s="52"/>
      <c r="K68" s="25"/>
      <c r="L68" s="25"/>
      <c r="M68" s="25"/>
      <c r="N68" s="25"/>
      <c r="O68" s="25"/>
      <c r="P68" s="53"/>
      <c r="Q68" s="25"/>
      <c r="R68" s="23"/>
    </row>
    <row r="69" spans="2:21">
      <c r="B69" s="22"/>
      <c r="C69" s="25"/>
      <c r="D69" s="52"/>
      <c r="E69" s="25"/>
      <c r="F69" s="25"/>
      <c r="G69" s="25"/>
      <c r="H69" s="53"/>
      <c r="I69" s="25"/>
      <c r="J69" s="52"/>
      <c r="K69" s="25"/>
      <c r="L69" s="25"/>
      <c r="M69" s="25"/>
      <c r="N69" s="25"/>
      <c r="O69" s="25"/>
      <c r="P69" s="53"/>
      <c r="Q69" s="25"/>
      <c r="R69" s="23"/>
    </row>
    <row r="70" spans="2:21" s="1" customFormat="1" ht="15">
      <c r="B70" s="34"/>
      <c r="C70" s="35"/>
      <c r="D70" s="54" t="s">
        <v>58</v>
      </c>
      <c r="E70" s="55"/>
      <c r="F70" s="55"/>
      <c r="G70" s="56" t="s">
        <v>59</v>
      </c>
      <c r="H70" s="57"/>
      <c r="I70" s="35"/>
      <c r="J70" s="54" t="s">
        <v>58</v>
      </c>
      <c r="K70" s="55"/>
      <c r="L70" s="55"/>
      <c r="M70" s="55"/>
      <c r="N70" s="56" t="s">
        <v>59</v>
      </c>
      <c r="O70" s="55"/>
      <c r="P70" s="57"/>
      <c r="Q70" s="35"/>
      <c r="R70" s="36"/>
    </row>
    <row r="71" spans="2:21" s="1" customFormat="1" ht="14.45" customHeight="1">
      <c r="B71" s="58"/>
      <c r="C71" s="59"/>
      <c r="D71" s="59"/>
      <c r="E71" s="59"/>
      <c r="F71" s="59"/>
      <c r="G71" s="59"/>
      <c r="H71" s="59"/>
      <c r="I71" s="59"/>
      <c r="J71" s="59"/>
      <c r="K71" s="59"/>
      <c r="L71" s="59"/>
      <c r="M71" s="59"/>
      <c r="N71" s="59"/>
      <c r="O71" s="59"/>
      <c r="P71" s="59"/>
      <c r="Q71" s="59"/>
      <c r="R71" s="60"/>
    </row>
    <row r="75" spans="2:21" s="1" customFormat="1" ht="6.95" customHeight="1">
      <c r="B75" s="125"/>
      <c r="C75" s="126"/>
      <c r="D75" s="126"/>
      <c r="E75" s="126"/>
      <c r="F75" s="126"/>
      <c r="G75" s="126"/>
      <c r="H75" s="126"/>
      <c r="I75" s="126"/>
      <c r="J75" s="126"/>
      <c r="K75" s="126"/>
      <c r="L75" s="126"/>
      <c r="M75" s="126"/>
      <c r="N75" s="126"/>
      <c r="O75" s="126"/>
      <c r="P75" s="126"/>
      <c r="Q75" s="126"/>
      <c r="R75" s="127"/>
    </row>
    <row r="76" spans="2:21" s="1" customFormat="1" ht="36.950000000000003" customHeight="1">
      <c r="B76" s="34"/>
      <c r="C76" s="203" t="s">
        <v>131</v>
      </c>
      <c r="D76" s="204"/>
      <c r="E76" s="204"/>
      <c r="F76" s="204"/>
      <c r="G76" s="204"/>
      <c r="H76" s="204"/>
      <c r="I76" s="204"/>
      <c r="J76" s="204"/>
      <c r="K76" s="204"/>
      <c r="L76" s="204"/>
      <c r="M76" s="204"/>
      <c r="N76" s="204"/>
      <c r="O76" s="204"/>
      <c r="P76" s="204"/>
      <c r="Q76" s="204"/>
      <c r="R76" s="36"/>
      <c r="T76" s="128"/>
      <c r="U76" s="128"/>
    </row>
    <row r="77" spans="2:21" s="1" customFormat="1" ht="6.95" customHeight="1">
      <c r="B77" s="34"/>
      <c r="C77" s="35"/>
      <c r="D77" s="35"/>
      <c r="E77" s="35"/>
      <c r="F77" s="35"/>
      <c r="G77" s="35"/>
      <c r="H77" s="35"/>
      <c r="I77" s="35"/>
      <c r="J77" s="35"/>
      <c r="K77" s="35"/>
      <c r="L77" s="35"/>
      <c r="M77" s="35"/>
      <c r="N77" s="35"/>
      <c r="O77" s="35"/>
      <c r="P77" s="35"/>
      <c r="Q77" s="35"/>
      <c r="R77" s="36"/>
      <c r="T77" s="128"/>
      <c r="U77" s="128"/>
    </row>
    <row r="78" spans="2:21" s="1" customFormat="1" ht="30" customHeight="1">
      <c r="B78" s="34"/>
      <c r="C78" s="29" t="s">
        <v>18</v>
      </c>
      <c r="D78" s="35"/>
      <c r="E78" s="35"/>
      <c r="F78" s="237" t="str">
        <f>F6</f>
        <v>Revitalizácia predpolia radnice v Kežmarku - vodný prvok</v>
      </c>
      <c r="G78" s="238"/>
      <c r="H78" s="238"/>
      <c r="I78" s="238"/>
      <c r="J78" s="238"/>
      <c r="K78" s="238"/>
      <c r="L78" s="238"/>
      <c r="M78" s="238"/>
      <c r="N78" s="238"/>
      <c r="O78" s="238"/>
      <c r="P78" s="238"/>
      <c r="Q78" s="35"/>
      <c r="R78" s="36"/>
      <c r="T78" s="128"/>
      <c r="U78" s="128"/>
    </row>
    <row r="79" spans="2:21" s="1" customFormat="1" ht="36.950000000000003" customHeight="1">
      <c r="B79" s="34"/>
      <c r="C79" s="68" t="s">
        <v>128</v>
      </c>
      <c r="D79" s="35"/>
      <c r="E79" s="35"/>
      <c r="F79" s="205" t="str">
        <f>F7</f>
        <v>SO 08 - Sanácia jestvujúcej stropnej dosky</v>
      </c>
      <c r="G79" s="230"/>
      <c r="H79" s="230"/>
      <c r="I79" s="230"/>
      <c r="J79" s="230"/>
      <c r="K79" s="230"/>
      <c r="L79" s="230"/>
      <c r="M79" s="230"/>
      <c r="N79" s="230"/>
      <c r="O79" s="230"/>
      <c r="P79" s="230"/>
      <c r="Q79" s="35"/>
      <c r="R79" s="36"/>
      <c r="T79" s="128"/>
      <c r="U79" s="128"/>
    </row>
    <row r="80" spans="2:21" s="1" customFormat="1" ht="6.95" customHeight="1">
      <c r="B80" s="34"/>
      <c r="C80" s="35"/>
      <c r="D80" s="35"/>
      <c r="E80" s="35"/>
      <c r="F80" s="35"/>
      <c r="G80" s="35"/>
      <c r="H80" s="35"/>
      <c r="I80" s="35"/>
      <c r="J80" s="35"/>
      <c r="K80" s="35"/>
      <c r="L80" s="35"/>
      <c r="M80" s="35"/>
      <c r="N80" s="35"/>
      <c r="O80" s="35"/>
      <c r="P80" s="35"/>
      <c r="Q80" s="35"/>
      <c r="R80" s="36"/>
      <c r="T80" s="128"/>
      <c r="U80" s="128"/>
    </row>
    <row r="81" spans="2:47" s="1" customFormat="1" ht="18" customHeight="1">
      <c r="B81" s="34"/>
      <c r="C81" s="29" t="s">
        <v>23</v>
      </c>
      <c r="D81" s="35"/>
      <c r="E81" s="35"/>
      <c r="F81" s="27" t="str">
        <f>F9</f>
        <v>Kežmarok, parc.č. KN-C 3221/1, 3221/2</v>
      </c>
      <c r="G81" s="35"/>
      <c r="H81" s="35"/>
      <c r="I81" s="35"/>
      <c r="J81" s="35"/>
      <c r="K81" s="29" t="s">
        <v>25</v>
      </c>
      <c r="L81" s="35"/>
      <c r="M81" s="240" t="str">
        <f>IF(O9="","",O9)</f>
        <v>26. 2. 2019</v>
      </c>
      <c r="N81" s="240"/>
      <c r="O81" s="240"/>
      <c r="P81" s="240"/>
      <c r="Q81" s="35"/>
      <c r="R81" s="36"/>
      <c r="T81" s="128"/>
      <c r="U81" s="128"/>
    </row>
    <row r="82" spans="2:47" s="1" customFormat="1" ht="6.95" customHeight="1">
      <c r="B82" s="34"/>
      <c r="C82" s="35"/>
      <c r="D82" s="35"/>
      <c r="E82" s="35"/>
      <c r="F82" s="35"/>
      <c r="G82" s="35"/>
      <c r="H82" s="35"/>
      <c r="I82" s="35"/>
      <c r="J82" s="35"/>
      <c r="K82" s="35"/>
      <c r="L82" s="35"/>
      <c r="M82" s="35"/>
      <c r="N82" s="35"/>
      <c r="O82" s="35"/>
      <c r="P82" s="35"/>
      <c r="Q82" s="35"/>
      <c r="R82" s="36"/>
      <c r="T82" s="128"/>
      <c r="U82" s="128"/>
    </row>
    <row r="83" spans="2:47" s="1" customFormat="1" ht="15">
      <c r="B83" s="34"/>
      <c r="C83" s="29" t="s">
        <v>27</v>
      </c>
      <c r="D83" s="35"/>
      <c r="E83" s="35"/>
      <c r="F83" s="27" t="str">
        <f>E12</f>
        <v>Mesto Kežmarok</v>
      </c>
      <c r="G83" s="35"/>
      <c r="H83" s="35"/>
      <c r="I83" s="35"/>
      <c r="J83" s="35"/>
      <c r="K83" s="29" t="s">
        <v>35</v>
      </c>
      <c r="L83" s="35"/>
      <c r="M83" s="218" t="str">
        <f>E18</f>
        <v>Ing. Arch. Jozef Figlár</v>
      </c>
      <c r="N83" s="218"/>
      <c r="O83" s="218"/>
      <c r="P83" s="218"/>
      <c r="Q83" s="218"/>
      <c r="R83" s="36"/>
      <c r="T83" s="128"/>
      <c r="U83" s="128"/>
    </row>
    <row r="84" spans="2:47" s="1" customFormat="1" ht="14.45" customHeight="1">
      <c r="B84" s="34"/>
      <c r="C84" s="29" t="s">
        <v>33</v>
      </c>
      <c r="D84" s="35"/>
      <c r="E84" s="35"/>
      <c r="F84" s="27" t="str">
        <f>IF(E15="","",E15)</f>
        <v>Vyplň údaj</v>
      </c>
      <c r="G84" s="35"/>
      <c r="H84" s="35"/>
      <c r="I84" s="35"/>
      <c r="J84" s="35"/>
      <c r="K84" s="29" t="s">
        <v>40</v>
      </c>
      <c r="L84" s="35"/>
      <c r="M84" s="218" t="str">
        <f>E21</f>
        <v xml:space="preserve"> </v>
      </c>
      <c r="N84" s="218"/>
      <c r="O84" s="218"/>
      <c r="P84" s="218"/>
      <c r="Q84" s="218"/>
      <c r="R84" s="36"/>
      <c r="T84" s="128"/>
      <c r="U84" s="128"/>
    </row>
    <row r="85" spans="2:47" s="1" customFormat="1" ht="10.35" customHeight="1">
      <c r="B85" s="34"/>
      <c r="C85" s="35"/>
      <c r="D85" s="35"/>
      <c r="E85" s="35"/>
      <c r="F85" s="35"/>
      <c r="G85" s="35"/>
      <c r="H85" s="35"/>
      <c r="I85" s="35"/>
      <c r="J85" s="35"/>
      <c r="K85" s="35"/>
      <c r="L85" s="35"/>
      <c r="M85" s="35"/>
      <c r="N85" s="35"/>
      <c r="O85" s="35"/>
      <c r="P85" s="35"/>
      <c r="Q85" s="35"/>
      <c r="R85" s="36"/>
      <c r="T85" s="128"/>
      <c r="U85" s="128"/>
    </row>
    <row r="86" spans="2:47" s="1" customFormat="1" ht="29.25" customHeight="1">
      <c r="B86" s="34"/>
      <c r="C86" s="262" t="s">
        <v>132</v>
      </c>
      <c r="D86" s="263"/>
      <c r="E86" s="263"/>
      <c r="F86" s="263"/>
      <c r="G86" s="263"/>
      <c r="H86" s="117"/>
      <c r="I86" s="117"/>
      <c r="J86" s="117"/>
      <c r="K86" s="117"/>
      <c r="L86" s="117"/>
      <c r="M86" s="117"/>
      <c r="N86" s="262" t="s">
        <v>133</v>
      </c>
      <c r="O86" s="263"/>
      <c r="P86" s="263"/>
      <c r="Q86" s="263"/>
      <c r="R86" s="36"/>
      <c r="T86" s="128"/>
      <c r="U86" s="128"/>
    </row>
    <row r="87" spans="2:47" s="1" customFormat="1" ht="10.35" customHeight="1">
      <c r="B87" s="34"/>
      <c r="C87" s="35"/>
      <c r="D87" s="35"/>
      <c r="E87" s="35"/>
      <c r="F87" s="35"/>
      <c r="G87" s="35"/>
      <c r="H87" s="35"/>
      <c r="I87" s="35"/>
      <c r="J87" s="35"/>
      <c r="K87" s="35"/>
      <c r="L87" s="35"/>
      <c r="M87" s="35"/>
      <c r="N87" s="35"/>
      <c r="O87" s="35"/>
      <c r="P87" s="35"/>
      <c r="Q87" s="35"/>
      <c r="R87" s="36"/>
      <c r="T87" s="128"/>
      <c r="U87" s="128"/>
    </row>
    <row r="88" spans="2:47" s="1" customFormat="1" ht="29.25" customHeight="1">
      <c r="B88" s="34"/>
      <c r="C88" s="129" t="s">
        <v>134</v>
      </c>
      <c r="D88" s="35"/>
      <c r="E88" s="35"/>
      <c r="F88" s="35"/>
      <c r="G88" s="35"/>
      <c r="H88" s="35"/>
      <c r="I88" s="35"/>
      <c r="J88" s="35"/>
      <c r="K88" s="35"/>
      <c r="L88" s="35"/>
      <c r="M88" s="35"/>
      <c r="N88" s="182">
        <f>N126</f>
        <v>0</v>
      </c>
      <c r="O88" s="264"/>
      <c r="P88" s="264"/>
      <c r="Q88" s="264"/>
      <c r="R88" s="36"/>
      <c r="T88" s="128"/>
      <c r="U88" s="128"/>
      <c r="AU88" s="18" t="s">
        <v>135</v>
      </c>
    </row>
    <row r="89" spans="2:47" s="6" customFormat="1" ht="24.95" customHeight="1">
      <c r="B89" s="130"/>
      <c r="C89" s="131"/>
      <c r="D89" s="132" t="s">
        <v>136</v>
      </c>
      <c r="E89" s="131"/>
      <c r="F89" s="131"/>
      <c r="G89" s="131"/>
      <c r="H89" s="131"/>
      <c r="I89" s="131"/>
      <c r="J89" s="131"/>
      <c r="K89" s="131"/>
      <c r="L89" s="131"/>
      <c r="M89" s="131"/>
      <c r="N89" s="261">
        <f>N127</f>
        <v>0</v>
      </c>
      <c r="O89" s="265"/>
      <c r="P89" s="265"/>
      <c r="Q89" s="265"/>
      <c r="R89" s="133"/>
      <c r="T89" s="134"/>
      <c r="U89" s="134"/>
    </row>
    <row r="90" spans="2:47" s="7" customFormat="1" ht="19.899999999999999" customHeight="1">
      <c r="B90" s="135"/>
      <c r="C90" s="136"/>
      <c r="D90" s="105" t="s">
        <v>137</v>
      </c>
      <c r="E90" s="136"/>
      <c r="F90" s="136"/>
      <c r="G90" s="136"/>
      <c r="H90" s="136"/>
      <c r="I90" s="136"/>
      <c r="J90" s="136"/>
      <c r="K90" s="136"/>
      <c r="L90" s="136"/>
      <c r="M90" s="136"/>
      <c r="N90" s="189">
        <f>N128</f>
        <v>0</v>
      </c>
      <c r="O90" s="266"/>
      <c r="P90" s="266"/>
      <c r="Q90" s="266"/>
      <c r="R90" s="137"/>
      <c r="T90" s="138"/>
      <c r="U90" s="138"/>
    </row>
    <row r="91" spans="2:47" s="7" customFormat="1" ht="19.899999999999999" customHeight="1">
      <c r="B91" s="135"/>
      <c r="C91" s="136"/>
      <c r="D91" s="105" t="s">
        <v>138</v>
      </c>
      <c r="E91" s="136"/>
      <c r="F91" s="136"/>
      <c r="G91" s="136"/>
      <c r="H91" s="136"/>
      <c r="I91" s="136"/>
      <c r="J91" s="136"/>
      <c r="K91" s="136"/>
      <c r="L91" s="136"/>
      <c r="M91" s="136"/>
      <c r="N91" s="189">
        <f>N136</f>
        <v>0</v>
      </c>
      <c r="O91" s="266"/>
      <c r="P91" s="266"/>
      <c r="Q91" s="266"/>
      <c r="R91" s="137"/>
      <c r="T91" s="138"/>
      <c r="U91" s="138"/>
    </row>
    <row r="92" spans="2:47" s="7" customFormat="1" ht="19.899999999999999" customHeight="1">
      <c r="B92" s="135"/>
      <c r="C92" s="136"/>
      <c r="D92" s="105" t="s">
        <v>675</v>
      </c>
      <c r="E92" s="136"/>
      <c r="F92" s="136"/>
      <c r="G92" s="136"/>
      <c r="H92" s="136"/>
      <c r="I92" s="136"/>
      <c r="J92" s="136"/>
      <c r="K92" s="136"/>
      <c r="L92" s="136"/>
      <c r="M92" s="136"/>
      <c r="N92" s="189">
        <f>N139</f>
        <v>0</v>
      </c>
      <c r="O92" s="266"/>
      <c r="P92" s="266"/>
      <c r="Q92" s="266"/>
      <c r="R92" s="137"/>
      <c r="T92" s="138"/>
      <c r="U92" s="138"/>
    </row>
    <row r="93" spans="2:47" s="7" customFormat="1" ht="19.899999999999999" customHeight="1">
      <c r="B93" s="135"/>
      <c r="C93" s="136"/>
      <c r="D93" s="105" t="s">
        <v>728</v>
      </c>
      <c r="E93" s="136"/>
      <c r="F93" s="136"/>
      <c r="G93" s="136"/>
      <c r="H93" s="136"/>
      <c r="I93" s="136"/>
      <c r="J93" s="136"/>
      <c r="K93" s="136"/>
      <c r="L93" s="136"/>
      <c r="M93" s="136"/>
      <c r="N93" s="189">
        <f>N141</f>
        <v>0</v>
      </c>
      <c r="O93" s="266"/>
      <c r="P93" s="266"/>
      <c r="Q93" s="266"/>
      <c r="R93" s="137"/>
      <c r="T93" s="138"/>
      <c r="U93" s="138"/>
    </row>
    <row r="94" spans="2:47" s="7" customFormat="1" ht="19.899999999999999" customHeight="1">
      <c r="B94" s="135"/>
      <c r="C94" s="136"/>
      <c r="D94" s="105" t="s">
        <v>139</v>
      </c>
      <c r="E94" s="136"/>
      <c r="F94" s="136"/>
      <c r="G94" s="136"/>
      <c r="H94" s="136"/>
      <c r="I94" s="136"/>
      <c r="J94" s="136"/>
      <c r="K94" s="136"/>
      <c r="L94" s="136"/>
      <c r="M94" s="136"/>
      <c r="N94" s="189">
        <f>N145</f>
        <v>0</v>
      </c>
      <c r="O94" s="266"/>
      <c r="P94" s="266"/>
      <c r="Q94" s="266"/>
      <c r="R94" s="137"/>
      <c r="T94" s="138"/>
      <c r="U94" s="138"/>
    </row>
    <row r="95" spans="2:47" s="7" customFormat="1" ht="19.899999999999999" customHeight="1">
      <c r="B95" s="135"/>
      <c r="C95" s="136"/>
      <c r="D95" s="105" t="s">
        <v>281</v>
      </c>
      <c r="E95" s="136"/>
      <c r="F95" s="136"/>
      <c r="G95" s="136"/>
      <c r="H95" s="136"/>
      <c r="I95" s="136"/>
      <c r="J95" s="136"/>
      <c r="K95" s="136"/>
      <c r="L95" s="136"/>
      <c r="M95" s="136"/>
      <c r="N95" s="189">
        <f>N150</f>
        <v>0</v>
      </c>
      <c r="O95" s="266"/>
      <c r="P95" s="266"/>
      <c r="Q95" s="266"/>
      <c r="R95" s="137"/>
      <c r="T95" s="138"/>
      <c r="U95" s="138"/>
    </row>
    <row r="96" spans="2:47" s="7" customFormat="1" ht="19.899999999999999" customHeight="1">
      <c r="B96" s="135"/>
      <c r="C96" s="136"/>
      <c r="D96" s="105" t="s">
        <v>140</v>
      </c>
      <c r="E96" s="136"/>
      <c r="F96" s="136"/>
      <c r="G96" s="136"/>
      <c r="H96" s="136"/>
      <c r="I96" s="136"/>
      <c r="J96" s="136"/>
      <c r="K96" s="136"/>
      <c r="L96" s="136"/>
      <c r="M96" s="136"/>
      <c r="N96" s="189">
        <f>N160</f>
        <v>0</v>
      </c>
      <c r="O96" s="266"/>
      <c r="P96" s="266"/>
      <c r="Q96" s="266"/>
      <c r="R96" s="137"/>
      <c r="T96" s="138"/>
      <c r="U96" s="138"/>
    </row>
    <row r="97" spans="2:65" s="6" customFormat="1" ht="24.95" customHeight="1">
      <c r="B97" s="130"/>
      <c r="C97" s="131"/>
      <c r="D97" s="132" t="s">
        <v>141</v>
      </c>
      <c r="E97" s="131"/>
      <c r="F97" s="131"/>
      <c r="G97" s="131"/>
      <c r="H97" s="131"/>
      <c r="I97" s="131"/>
      <c r="J97" s="131"/>
      <c r="K97" s="131"/>
      <c r="L97" s="131"/>
      <c r="M97" s="131"/>
      <c r="N97" s="261">
        <f>N162</f>
        <v>0</v>
      </c>
      <c r="O97" s="265"/>
      <c r="P97" s="265"/>
      <c r="Q97" s="265"/>
      <c r="R97" s="133"/>
      <c r="T97" s="134"/>
      <c r="U97" s="134"/>
    </row>
    <row r="98" spans="2:65" s="7" customFormat="1" ht="19.899999999999999" customHeight="1">
      <c r="B98" s="135"/>
      <c r="C98" s="136"/>
      <c r="D98" s="105" t="s">
        <v>142</v>
      </c>
      <c r="E98" s="136"/>
      <c r="F98" s="136"/>
      <c r="G98" s="136"/>
      <c r="H98" s="136"/>
      <c r="I98" s="136"/>
      <c r="J98" s="136"/>
      <c r="K98" s="136"/>
      <c r="L98" s="136"/>
      <c r="M98" s="136"/>
      <c r="N98" s="189">
        <f>N163</f>
        <v>0</v>
      </c>
      <c r="O98" s="266"/>
      <c r="P98" s="266"/>
      <c r="Q98" s="266"/>
      <c r="R98" s="137"/>
      <c r="T98" s="138"/>
      <c r="U98" s="138"/>
    </row>
    <row r="99" spans="2:65" s="6" customFormat="1" ht="21.75" customHeight="1">
      <c r="B99" s="130"/>
      <c r="C99" s="131"/>
      <c r="D99" s="132" t="s">
        <v>144</v>
      </c>
      <c r="E99" s="131"/>
      <c r="F99" s="131"/>
      <c r="G99" s="131"/>
      <c r="H99" s="131"/>
      <c r="I99" s="131"/>
      <c r="J99" s="131"/>
      <c r="K99" s="131"/>
      <c r="L99" s="131"/>
      <c r="M99" s="131"/>
      <c r="N99" s="260">
        <f>N171</f>
        <v>0</v>
      </c>
      <c r="O99" s="265"/>
      <c r="P99" s="265"/>
      <c r="Q99" s="265"/>
      <c r="R99" s="133"/>
      <c r="T99" s="134"/>
      <c r="U99" s="134"/>
    </row>
    <row r="100" spans="2:65" s="1" customFormat="1" ht="21.75" customHeight="1">
      <c r="B100" s="34"/>
      <c r="C100" s="35"/>
      <c r="D100" s="35"/>
      <c r="E100" s="35"/>
      <c r="F100" s="35"/>
      <c r="G100" s="35"/>
      <c r="H100" s="35"/>
      <c r="I100" s="35"/>
      <c r="J100" s="35"/>
      <c r="K100" s="35"/>
      <c r="L100" s="35"/>
      <c r="M100" s="35"/>
      <c r="N100" s="35"/>
      <c r="O100" s="35"/>
      <c r="P100" s="35"/>
      <c r="Q100" s="35"/>
      <c r="R100" s="36"/>
      <c r="T100" s="128"/>
      <c r="U100" s="128"/>
    </row>
    <row r="101" spans="2:65" s="1" customFormat="1" ht="29.25" customHeight="1">
      <c r="B101" s="34"/>
      <c r="C101" s="129" t="s">
        <v>145</v>
      </c>
      <c r="D101" s="35"/>
      <c r="E101" s="35"/>
      <c r="F101" s="35"/>
      <c r="G101" s="35"/>
      <c r="H101" s="35"/>
      <c r="I101" s="35"/>
      <c r="J101" s="35"/>
      <c r="K101" s="35"/>
      <c r="L101" s="35"/>
      <c r="M101" s="35"/>
      <c r="N101" s="264">
        <f>ROUND(N102+N103+N104+N105+N106+N107,2)</f>
        <v>0</v>
      </c>
      <c r="O101" s="267"/>
      <c r="P101" s="267"/>
      <c r="Q101" s="267"/>
      <c r="R101" s="36"/>
      <c r="T101" s="139"/>
      <c r="U101" s="140" t="s">
        <v>46</v>
      </c>
    </row>
    <row r="102" spans="2:65" s="1" customFormat="1" ht="18" customHeight="1">
      <c r="B102" s="34"/>
      <c r="C102" s="35"/>
      <c r="D102" s="191" t="s">
        <v>146</v>
      </c>
      <c r="E102" s="192"/>
      <c r="F102" s="192"/>
      <c r="G102" s="192"/>
      <c r="H102" s="192"/>
      <c r="I102" s="35"/>
      <c r="J102" s="35"/>
      <c r="K102" s="35"/>
      <c r="L102" s="35"/>
      <c r="M102" s="35"/>
      <c r="N102" s="190">
        <f>ROUND(N88*T102,2)</f>
        <v>0</v>
      </c>
      <c r="O102" s="189"/>
      <c r="P102" s="189"/>
      <c r="Q102" s="189"/>
      <c r="R102" s="36"/>
      <c r="S102" s="141"/>
      <c r="T102" s="142"/>
      <c r="U102" s="143" t="s">
        <v>49</v>
      </c>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4" t="s">
        <v>147</v>
      </c>
      <c r="AZ102" s="141"/>
      <c r="BA102" s="141"/>
      <c r="BB102" s="141"/>
      <c r="BC102" s="141"/>
      <c r="BD102" s="141"/>
      <c r="BE102" s="145">
        <f t="shared" ref="BE102:BE107" si="0">IF(U102="základná",N102,0)</f>
        <v>0</v>
      </c>
      <c r="BF102" s="145">
        <f t="shared" ref="BF102:BF107" si="1">IF(U102="znížená",N102,0)</f>
        <v>0</v>
      </c>
      <c r="BG102" s="145">
        <f t="shared" ref="BG102:BG107" si="2">IF(U102="zákl. prenesená",N102,0)</f>
        <v>0</v>
      </c>
      <c r="BH102" s="145">
        <f t="shared" ref="BH102:BH107" si="3">IF(U102="zníž. prenesená",N102,0)</f>
        <v>0</v>
      </c>
      <c r="BI102" s="145">
        <f t="shared" ref="BI102:BI107" si="4">IF(U102="nulová",N102,0)</f>
        <v>0</v>
      </c>
      <c r="BJ102" s="144" t="s">
        <v>148</v>
      </c>
      <c r="BK102" s="141"/>
      <c r="BL102" s="141"/>
      <c r="BM102" s="141"/>
    </row>
    <row r="103" spans="2:65" s="1" customFormat="1" ht="18" customHeight="1">
      <c r="B103" s="34"/>
      <c r="C103" s="35"/>
      <c r="D103" s="191" t="s">
        <v>149</v>
      </c>
      <c r="E103" s="192"/>
      <c r="F103" s="192"/>
      <c r="G103" s="192"/>
      <c r="H103" s="192"/>
      <c r="I103" s="35"/>
      <c r="J103" s="35"/>
      <c r="K103" s="35"/>
      <c r="L103" s="35"/>
      <c r="M103" s="35"/>
      <c r="N103" s="190">
        <f>ROUND(N88*T103,2)</f>
        <v>0</v>
      </c>
      <c r="O103" s="189"/>
      <c r="P103" s="189"/>
      <c r="Q103" s="189"/>
      <c r="R103" s="36"/>
      <c r="S103" s="141"/>
      <c r="T103" s="142"/>
      <c r="U103" s="143" t="s">
        <v>49</v>
      </c>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4" t="s">
        <v>147</v>
      </c>
      <c r="AZ103" s="141"/>
      <c r="BA103" s="141"/>
      <c r="BB103" s="141"/>
      <c r="BC103" s="141"/>
      <c r="BD103" s="141"/>
      <c r="BE103" s="145">
        <f t="shared" si="0"/>
        <v>0</v>
      </c>
      <c r="BF103" s="145">
        <f t="shared" si="1"/>
        <v>0</v>
      </c>
      <c r="BG103" s="145">
        <f t="shared" si="2"/>
        <v>0</v>
      </c>
      <c r="BH103" s="145">
        <f t="shared" si="3"/>
        <v>0</v>
      </c>
      <c r="BI103" s="145">
        <f t="shared" si="4"/>
        <v>0</v>
      </c>
      <c r="BJ103" s="144" t="s">
        <v>148</v>
      </c>
      <c r="BK103" s="141"/>
      <c r="BL103" s="141"/>
      <c r="BM103" s="141"/>
    </row>
    <row r="104" spans="2:65" s="1" customFormat="1" ht="18" customHeight="1">
      <c r="B104" s="34"/>
      <c r="C104" s="35"/>
      <c r="D104" s="191" t="s">
        <v>150</v>
      </c>
      <c r="E104" s="192"/>
      <c r="F104" s="192"/>
      <c r="G104" s="192"/>
      <c r="H104" s="192"/>
      <c r="I104" s="35"/>
      <c r="J104" s="35"/>
      <c r="K104" s="35"/>
      <c r="L104" s="35"/>
      <c r="M104" s="35"/>
      <c r="N104" s="190">
        <f>ROUND(N88*T104,2)</f>
        <v>0</v>
      </c>
      <c r="O104" s="189"/>
      <c r="P104" s="189"/>
      <c r="Q104" s="189"/>
      <c r="R104" s="36"/>
      <c r="S104" s="141"/>
      <c r="T104" s="142"/>
      <c r="U104" s="143" t="s">
        <v>49</v>
      </c>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4" t="s">
        <v>147</v>
      </c>
      <c r="AZ104" s="141"/>
      <c r="BA104" s="141"/>
      <c r="BB104" s="141"/>
      <c r="BC104" s="141"/>
      <c r="BD104" s="141"/>
      <c r="BE104" s="145">
        <f t="shared" si="0"/>
        <v>0</v>
      </c>
      <c r="BF104" s="145">
        <f t="shared" si="1"/>
        <v>0</v>
      </c>
      <c r="BG104" s="145">
        <f t="shared" si="2"/>
        <v>0</v>
      </c>
      <c r="BH104" s="145">
        <f t="shared" si="3"/>
        <v>0</v>
      </c>
      <c r="BI104" s="145">
        <f t="shared" si="4"/>
        <v>0</v>
      </c>
      <c r="BJ104" s="144" t="s">
        <v>148</v>
      </c>
      <c r="BK104" s="141"/>
      <c r="BL104" s="141"/>
      <c r="BM104" s="141"/>
    </row>
    <row r="105" spans="2:65" s="1" customFormat="1" ht="18" customHeight="1">
      <c r="B105" s="34"/>
      <c r="C105" s="35"/>
      <c r="D105" s="191" t="s">
        <v>151</v>
      </c>
      <c r="E105" s="192"/>
      <c r="F105" s="192"/>
      <c r="G105" s="192"/>
      <c r="H105" s="192"/>
      <c r="I105" s="35"/>
      <c r="J105" s="35"/>
      <c r="K105" s="35"/>
      <c r="L105" s="35"/>
      <c r="M105" s="35"/>
      <c r="N105" s="190">
        <f>ROUND(N88*T105,2)</f>
        <v>0</v>
      </c>
      <c r="O105" s="189"/>
      <c r="P105" s="189"/>
      <c r="Q105" s="189"/>
      <c r="R105" s="36"/>
      <c r="S105" s="141"/>
      <c r="T105" s="142"/>
      <c r="U105" s="143" t="s">
        <v>49</v>
      </c>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41"/>
      <c r="AR105" s="141"/>
      <c r="AS105" s="141"/>
      <c r="AT105" s="141"/>
      <c r="AU105" s="141"/>
      <c r="AV105" s="141"/>
      <c r="AW105" s="141"/>
      <c r="AX105" s="141"/>
      <c r="AY105" s="144" t="s">
        <v>147</v>
      </c>
      <c r="AZ105" s="141"/>
      <c r="BA105" s="141"/>
      <c r="BB105" s="141"/>
      <c r="BC105" s="141"/>
      <c r="BD105" s="141"/>
      <c r="BE105" s="145">
        <f t="shared" si="0"/>
        <v>0</v>
      </c>
      <c r="BF105" s="145">
        <f t="shared" si="1"/>
        <v>0</v>
      </c>
      <c r="BG105" s="145">
        <f t="shared" si="2"/>
        <v>0</v>
      </c>
      <c r="BH105" s="145">
        <f t="shared" si="3"/>
        <v>0</v>
      </c>
      <c r="BI105" s="145">
        <f t="shared" si="4"/>
        <v>0</v>
      </c>
      <c r="BJ105" s="144" t="s">
        <v>148</v>
      </c>
      <c r="BK105" s="141"/>
      <c r="BL105" s="141"/>
      <c r="BM105" s="141"/>
    </row>
    <row r="106" spans="2:65" s="1" customFormat="1" ht="18" customHeight="1">
      <c r="B106" s="34"/>
      <c r="C106" s="35"/>
      <c r="D106" s="191" t="s">
        <v>152</v>
      </c>
      <c r="E106" s="192"/>
      <c r="F106" s="192"/>
      <c r="G106" s="192"/>
      <c r="H106" s="192"/>
      <c r="I106" s="35"/>
      <c r="J106" s="35"/>
      <c r="K106" s="35"/>
      <c r="L106" s="35"/>
      <c r="M106" s="35"/>
      <c r="N106" s="190">
        <f>ROUND(N88*T106,2)</f>
        <v>0</v>
      </c>
      <c r="O106" s="189"/>
      <c r="P106" s="189"/>
      <c r="Q106" s="189"/>
      <c r="R106" s="36"/>
      <c r="S106" s="141"/>
      <c r="T106" s="142"/>
      <c r="U106" s="143" t="s">
        <v>49</v>
      </c>
      <c r="V106" s="141"/>
      <c r="W106" s="141"/>
      <c r="X106" s="141"/>
      <c r="Y106" s="141"/>
      <c r="Z106" s="141"/>
      <c r="AA106" s="141"/>
      <c r="AB106" s="141"/>
      <c r="AC106" s="141"/>
      <c r="AD106" s="141"/>
      <c r="AE106" s="141"/>
      <c r="AF106" s="141"/>
      <c r="AG106" s="141"/>
      <c r="AH106" s="141"/>
      <c r="AI106" s="141"/>
      <c r="AJ106" s="141"/>
      <c r="AK106" s="141"/>
      <c r="AL106" s="141"/>
      <c r="AM106" s="141"/>
      <c r="AN106" s="141"/>
      <c r="AO106" s="141"/>
      <c r="AP106" s="141"/>
      <c r="AQ106" s="141"/>
      <c r="AR106" s="141"/>
      <c r="AS106" s="141"/>
      <c r="AT106" s="141"/>
      <c r="AU106" s="141"/>
      <c r="AV106" s="141"/>
      <c r="AW106" s="141"/>
      <c r="AX106" s="141"/>
      <c r="AY106" s="144" t="s">
        <v>147</v>
      </c>
      <c r="AZ106" s="141"/>
      <c r="BA106" s="141"/>
      <c r="BB106" s="141"/>
      <c r="BC106" s="141"/>
      <c r="BD106" s="141"/>
      <c r="BE106" s="145">
        <f t="shared" si="0"/>
        <v>0</v>
      </c>
      <c r="BF106" s="145">
        <f t="shared" si="1"/>
        <v>0</v>
      </c>
      <c r="BG106" s="145">
        <f t="shared" si="2"/>
        <v>0</v>
      </c>
      <c r="BH106" s="145">
        <f t="shared" si="3"/>
        <v>0</v>
      </c>
      <c r="BI106" s="145">
        <f t="shared" si="4"/>
        <v>0</v>
      </c>
      <c r="BJ106" s="144" t="s">
        <v>148</v>
      </c>
      <c r="BK106" s="141"/>
      <c r="BL106" s="141"/>
      <c r="BM106" s="141"/>
    </row>
    <row r="107" spans="2:65" s="1" customFormat="1" ht="18" customHeight="1">
      <c r="B107" s="34"/>
      <c r="C107" s="35"/>
      <c r="D107" s="105" t="s">
        <v>153</v>
      </c>
      <c r="E107" s="35"/>
      <c r="F107" s="35"/>
      <c r="G107" s="35"/>
      <c r="H107" s="35"/>
      <c r="I107" s="35"/>
      <c r="J107" s="35"/>
      <c r="K107" s="35"/>
      <c r="L107" s="35"/>
      <c r="M107" s="35"/>
      <c r="N107" s="190">
        <f>ROUND(N88*T107,2)</f>
        <v>0</v>
      </c>
      <c r="O107" s="189"/>
      <c r="P107" s="189"/>
      <c r="Q107" s="189"/>
      <c r="R107" s="36"/>
      <c r="S107" s="141"/>
      <c r="T107" s="146"/>
      <c r="U107" s="147" t="s">
        <v>49</v>
      </c>
      <c r="V107" s="141"/>
      <c r="W107" s="141"/>
      <c r="X107" s="141"/>
      <c r="Y107" s="141"/>
      <c r="Z107" s="141"/>
      <c r="AA107" s="141"/>
      <c r="AB107" s="141"/>
      <c r="AC107" s="141"/>
      <c r="AD107" s="141"/>
      <c r="AE107" s="141"/>
      <c r="AF107" s="141"/>
      <c r="AG107" s="141"/>
      <c r="AH107" s="141"/>
      <c r="AI107" s="141"/>
      <c r="AJ107" s="141"/>
      <c r="AK107" s="141"/>
      <c r="AL107" s="141"/>
      <c r="AM107" s="141"/>
      <c r="AN107" s="141"/>
      <c r="AO107" s="141"/>
      <c r="AP107" s="141"/>
      <c r="AQ107" s="141"/>
      <c r="AR107" s="141"/>
      <c r="AS107" s="141"/>
      <c r="AT107" s="141"/>
      <c r="AU107" s="141"/>
      <c r="AV107" s="141"/>
      <c r="AW107" s="141"/>
      <c r="AX107" s="141"/>
      <c r="AY107" s="144" t="s">
        <v>154</v>
      </c>
      <c r="AZ107" s="141"/>
      <c r="BA107" s="141"/>
      <c r="BB107" s="141"/>
      <c r="BC107" s="141"/>
      <c r="BD107" s="141"/>
      <c r="BE107" s="145">
        <f t="shared" si="0"/>
        <v>0</v>
      </c>
      <c r="BF107" s="145">
        <f t="shared" si="1"/>
        <v>0</v>
      </c>
      <c r="BG107" s="145">
        <f t="shared" si="2"/>
        <v>0</v>
      </c>
      <c r="BH107" s="145">
        <f t="shared" si="3"/>
        <v>0</v>
      </c>
      <c r="BI107" s="145">
        <f t="shared" si="4"/>
        <v>0</v>
      </c>
      <c r="BJ107" s="144" t="s">
        <v>148</v>
      </c>
      <c r="BK107" s="141"/>
      <c r="BL107" s="141"/>
      <c r="BM107" s="141"/>
    </row>
    <row r="108" spans="2:65" s="1" customFormat="1">
      <c r="B108" s="34"/>
      <c r="C108" s="35"/>
      <c r="D108" s="35"/>
      <c r="E108" s="35"/>
      <c r="F108" s="35"/>
      <c r="G108" s="35"/>
      <c r="H108" s="35"/>
      <c r="I108" s="35"/>
      <c r="J108" s="35"/>
      <c r="K108" s="35"/>
      <c r="L108" s="35"/>
      <c r="M108" s="35"/>
      <c r="N108" s="35"/>
      <c r="O108" s="35"/>
      <c r="P108" s="35"/>
      <c r="Q108" s="35"/>
      <c r="R108" s="36"/>
      <c r="T108" s="128"/>
      <c r="U108" s="128"/>
    </row>
    <row r="109" spans="2:65" s="1" customFormat="1" ht="29.25" customHeight="1">
      <c r="B109" s="34"/>
      <c r="C109" s="116" t="s">
        <v>121</v>
      </c>
      <c r="D109" s="117"/>
      <c r="E109" s="117"/>
      <c r="F109" s="117"/>
      <c r="G109" s="117"/>
      <c r="H109" s="117"/>
      <c r="I109" s="117"/>
      <c r="J109" s="117"/>
      <c r="K109" s="117"/>
      <c r="L109" s="183">
        <f>ROUND(SUM(N88+N101),2)</f>
        <v>0</v>
      </c>
      <c r="M109" s="183"/>
      <c r="N109" s="183"/>
      <c r="O109" s="183"/>
      <c r="P109" s="183"/>
      <c r="Q109" s="183"/>
      <c r="R109" s="36"/>
      <c r="T109" s="128"/>
      <c r="U109" s="128"/>
    </row>
    <row r="110" spans="2:65" s="1" customFormat="1" ht="6.95" customHeight="1">
      <c r="B110" s="58"/>
      <c r="C110" s="59"/>
      <c r="D110" s="59"/>
      <c r="E110" s="59"/>
      <c r="F110" s="59"/>
      <c r="G110" s="59"/>
      <c r="H110" s="59"/>
      <c r="I110" s="59"/>
      <c r="J110" s="59"/>
      <c r="K110" s="59"/>
      <c r="L110" s="59"/>
      <c r="M110" s="59"/>
      <c r="N110" s="59"/>
      <c r="O110" s="59"/>
      <c r="P110" s="59"/>
      <c r="Q110" s="59"/>
      <c r="R110" s="60"/>
      <c r="T110" s="128"/>
      <c r="U110" s="128"/>
    </row>
    <row r="114" spans="2:63" s="1" customFormat="1" ht="6.95" customHeight="1">
      <c r="B114" s="61"/>
      <c r="C114" s="62"/>
      <c r="D114" s="62"/>
      <c r="E114" s="62"/>
      <c r="F114" s="62"/>
      <c r="G114" s="62"/>
      <c r="H114" s="62"/>
      <c r="I114" s="62"/>
      <c r="J114" s="62"/>
      <c r="K114" s="62"/>
      <c r="L114" s="62"/>
      <c r="M114" s="62"/>
      <c r="N114" s="62"/>
      <c r="O114" s="62"/>
      <c r="P114" s="62"/>
      <c r="Q114" s="62"/>
      <c r="R114" s="63"/>
    </row>
    <row r="115" spans="2:63" s="1" customFormat="1" ht="36.950000000000003" customHeight="1">
      <c r="B115" s="34"/>
      <c r="C115" s="203" t="s">
        <v>155</v>
      </c>
      <c r="D115" s="230"/>
      <c r="E115" s="230"/>
      <c r="F115" s="230"/>
      <c r="G115" s="230"/>
      <c r="H115" s="230"/>
      <c r="I115" s="230"/>
      <c r="J115" s="230"/>
      <c r="K115" s="230"/>
      <c r="L115" s="230"/>
      <c r="M115" s="230"/>
      <c r="N115" s="230"/>
      <c r="O115" s="230"/>
      <c r="P115" s="230"/>
      <c r="Q115" s="230"/>
      <c r="R115" s="36"/>
    </row>
    <row r="116" spans="2:63" s="1" customFormat="1" ht="6.95" customHeight="1">
      <c r="B116" s="34"/>
      <c r="C116" s="35"/>
      <c r="D116" s="35"/>
      <c r="E116" s="35"/>
      <c r="F116" s="35"/>
      <c r="G116" s="35"/>
      <c r="H116" s="35"/>
      <c r="I116" s="35"/>
      <c r="J116" s="35"/>
      <c r="K116" s="35"/>
      <c r="L116" s="35"/>
      <c r="M116" s="35"/>
      <c r="N116" s="35"/>
      <c r="O116" s="35"/>
      <c r="P116" s="35"/>
      <c r="Q116" s="35"/>
      <c r="R116" s="36"/>
    </row>
    <row r="117" spans="2:63" s="1" customFormat="1" ht="30" customHeight="1">
      <c r="B117" s="34"/>
      <c r="C117" s="29" t="s">
        <v>18</v>
      </c>
      <c r="D117" s="35"/>
      <c r="E117" s="35"/>
      <c r="F117" s="237" t="str">
        <f>F6</f>
        <v>Revitalizácia predpolia radnice v Kežmarku - vodný prvok</v>
      </c>
      <c r="G117" s="238"/>
      <c r="H117" s="238"/>
      <c r="I117" s="238"/>
      <c r="J117" s="238"/>
      <c r="K117" s="238"/>
      <c r="L117" s="238"/>
      <c r="M117" s="238"/>
      <c r="N117" s="238"/>
      <c r="O117" s="238"/>
      <c r="P117" s="238"/>
      <c r="Q117" s="35"/>
      <c r="R117" s="36"/>
    </row>
    <row r="118" spans="2:63" s="1" customFormat="1" ht="36.950000000000003" customHeight="1">
      <c r="B118" s="34"/>
      <c r="C118" s="68" t="s">
        <v>128</v>
      </c>
      <c r="D118" s="35"/>
      <c r="E118" s="35"/>
      <c r="F118" s="205" t="str">
        <f>F7</f>
        <v>SO 08 - Sanácia jestvujúcej stropnej dosky</v>
      </c>
      <c r="G118" s="230"/>
      <c r="H118" s="230"/>
      <c r="I118" s="230"/>
      <c r="J118" s="230"/>
      <c r="K118" s="230"/>
      <c r="L118" s="230"/>
      <c r="M118" s="230"/>
      <c r="N118" s="230"/>
      <c r="O118" s="230"/>
      <c r="P118" s="230"/>
      <c r="Q118" s="35"/>
      <c r="R118" s="36"/>
    </row>
    <row r="119" spans="2:63" s="1" customFormat="1" ht="6.95" customHeight="1">
      <c r="B119" s="34"/>
      <c r="C119" s="35"/>
      <c r="D119" s="35"/>
      <c r="E119" s="35"/>
      <c r="F119" s="35"/>
      <c r="G119" s="35"/>
      <c r="H119" s="35"/>
      <c r="I119" s="35"/>
      <c r="J119" s="35"/>
      <c r="K119" s="35"/>
      <c r="L119" s="35"/>
      <c r="M119" s="35"/>
      <c r="N119" s="35"/>
      <c r="O119" s="35"/>
      <c r="P119" s="35"/>
      <c r="Q119" s="35"/>
      <c r="R119" s="36"/>
    </row>
    <row r="120" spans="2:63" s="1" customFormat="1" ht="18" customHeight="1">
      <c r="B120" s="34"/>
      <c r="C120" s="29" t="s">
        <v>23</v>
      </c>
      <c r="D120" s="35"/>
      <c r="E120" s="35"/>
      <c r="F120" s="27" t="str">
        <f>F9</f>
        <v>Kežmarok, parc.č. KN-C 3221/1, 3221/2</v>
      </c>
      <c r="G120" s="35"/>
      <c r="H120" s="35"/>
      <c r="I120" s="35"/>
      <c r="J120" s="35"/>
      <c r="K120" s="29" t="s">
        <v>25</v>
      </c>
      <c r="L120" s="35"/>
      <c r="M120" s="240" t="str">
        <f>IF(O9="","",O9)</f>
        <v>26. 2. 2019</v>
      </c>
      <c r="N120" s="240"/>
      <c r="O120" s="240"/>
      <c r="P120" s="240"/>
      <c r="Q120" s="35"/>
      <c r="R120" s="36"/>
    </row>
    <row r="121" spans="2:63" s="1" customFormat="1" ht="6.95" customHeight="1">
      <c r="B121" s="34"/>
      <c r="C121" s="35"/>
      <c r="D121" s="35"/>
      <c r="E121" s="35"/>
      <c r="F121" s="35"/>
      <c r="G121" s="35"/>
      <c r="H121" s="35"/>
      <c r="I121" s="35"/>
      <c r="J121" s="35"/>
      <c r="K121" s="35"/>
      <c r="L121" s="35"/>
      <c r="M121" s="35"/>
      <c r="N121" s="35"/>
      <c r="O121" s="35"/>
      <c r="P121" s="35"/>
      <c r="Q121" s="35"/>
      <c r="R121" s="36"/>
    </row>
    <row r="122" spans="2:63" s="1" customFormat="1" ht="15">
      <c r="B122" s="34"/>
      <c r="C122" s="29" t="s">
        <v>27</v>
      </c>
      <c r="D122" s="35"/>
      <c r="E122" s="35"/>
      <c r="F122" s="27" t="str">
        <f>E12</f>
        <v>Mesto Kežmarok</v>
      </c>
      <c r="G122" s="35"/>
      <c r="H122" s="35"/>
      <c r="I122" s="35"/>
      <c r="J122" s="35"/>
      <c r="K122" s="29" t="s">
        <v>35</v>
      </c>
      <c r="L122" s="35"/>
      <c r="M122" s="218" t="str">
        <f>E18</f>
        <v>Ing. Arch. Jozef Figlár</v>
      </c>
      <c r="N122" s="218"/>
      <c r="O122" s="218"/>
      <c r="P122" s="218"/>
      <c r="Q122" s="218"/>
      <c r="R122" s="36"/>
    </row>
    <row r="123" spans="2:63" s="1" customFormat="1" ht="14.45" customHeight="1">
      <c r="B123" s="34"/>
      <c r="C123" s="29" t="s">
        <v>33</v>
      </c>
      <c r="D123" s="35"/>
      <c r="E123" s="35"/>
      <c r="F123" s="27" t="str">
        <f>IF(E15="","",E15)</f>
        <v>Vyplň údaj</v>
      </c>
      <c r="G123" s="35"/>
      <c r="H123" s="35"/>
      <c r="I123" s="35"/>
      <c r="J123" s="35"/>
      <c r="K123" s="29" t="s">
        <v>40</v>
      </c>
      <c r="L123" s="35"/>
      <c r="M123" s="218" t="str">
        <f>E21</f>
        <v xml:space="preserve"> </v>
      </c>
      <c r="N123" s="218"/>
      <c r="O123" s="218"/>
      <c r="P123" s="218"/>
      <c r="Q123" s="218"/>
      <c r="R123" s="36"/>
    </row>
    <row r="124" spans="2:63" s="1" customFormat="1" ht="10.35" customHeight="1">
      <c r="B124" s="34"/>
      <c r="C124" s="35"/>
      <c r="D124" s="35"/>
      <c r="E124" s="35"/>
      <c r="F124" s="35"/>
      <c r="G124" s="35"/>
      <c r="H124" s="35"/>
      <c r="I124" s="35"/>
      <c r="J124" s="35"/>
      <c r="K124" s="35"/>
      <c r="L124" s="35"/>
      <c r="M124" s="35"/>
      <c r="N124" s="35"/>
      <c r="O124" s="35"/>
      <c r="P124" s="35"/>
      <c r="Q124" s="35"/>
      <c r="R124" s="36"/>
    </row>
    <row r="125" spans="2:63" s="8" customFormat="1" ht="29.25" customHeight="1">
      <c r="B125" s="148"/>
      <c r="C125" s="149" t="s">
        <v>156</v>
      </c>
      <c r="D125" s="150" t="s">
        <v>157</v>
      </c>
      <c r="E125" s="150" t="s">
        <v>64</v>
      </c>
      <c r="F125" s="256" t="s">
        <v>158</v>
      </c>
      <c r="G125" s="256"/>
      <c r="H125" s="256"/>
      <c r="I125" s="256"/>
      <c r="J125" s="150" t="s">
        <v>159</v>
      </c>
      <c r="K125" s="150" t="s">
        <v>160</v>
      </c>
      <c r="L125" s="256" t="s">
        <v>161</v>
      </c>
      <c r="M125" s="256"/>
      <c r="N125" s="256" t="s">
        <v>133</v>
      </c>
      <c r="O125" s="256"/>
      <c r="P125" s="256"/>
      <c r="Q125" s="257"/>
      <c r="R125" s="151"/>
      <c r="T125" s="79" t="s">
        <v>162</v>
      </c>
      <c r="U125" s="80" t="s">
        <v>46</v>
      </c>
      <c r="V125" s="80" t="s">
        <v>163</v>
      </c>
      <c r="W125" s="80" t="s">
        <v>164</v>
      </c>
      <c r="X125" s="80" t="s">
        <v>165</v>
      </c>
      <c r="Y125" s="80" t="s">
        <v>166</v>
      </c>
      <c r="Z125" s="80" t="s">
        <v>167</v>
      </c>
      <c r="AA125" s="81" t="s">
        <v>168</v>
      </c>
    </row>
    <row r="126" spans="2:63" s="1" customFormat="1" ht="29.25" customHeight="1">
      <c r="B126" s="34"/>
      <c r="C126" s="83" t="s">
        <v>130</v>
      </c>
      <c r="D126" s="35"/>
      <c r="E126" s="35"/>
      <c r="F126" s="35"/>
      <c r="G126" s="35"/>
      <c r="H126" s="35"/>
      <c r="I126" s="35"/>
      <c r="J126" s="35"/>
      <c r="K126" s="35"/>
      <c r="L126" s="35"/>
      <c r="M126" s="35"/>
      <c r="N126" s="258">
        <f>BK126</f>
        <v>0</v>
      </c>
      <c r="O126" s="259"/>
      <c r="P126" s="259"/>
      <c r="Q126" s="259"/>
      <c r="R126" s="36"/>
      <c r="T126" s="82"/>
      <c r="U126" s="50"/>
      <c r="V126" s="50"/>
      <c r="W126" s="152">
        <f>W127+W162+W171</f>
        <v>0</v>
      </c>
      <c r="X126" s="50"/>
      <c r="Y126" s="152">
        <f>Y127+Y162+Y171</f>
        <v>37.416209650000006</v>
      </c>
      <c r="Z126" s="50"/>
      <c r="AA126" s="153">
        <f>AA127+AA162+AA171</f>
        <v>0.1245</v>
      </c>
      <c r="AT126" s="18" t="s">
        <v>81</v>
      </c>
      <c r="AU126" s="18" t="s">
        <v>135</v>
      </c>
      <c r="BK126" s="154">
        <f>BK127+BK162+BK171</f>
        <v>0</v>
      </c>
    </row>
    <row r="127" spans="2:63" s="9" customFormat="1" ht="37.35" customHeight="1">
      <c r="B127" s="155"/>
      <c r="C127" s="156"/>
      <c r="D127" s="157" t="s">
        <v>136</v>
      </c>
      <c r="E127" s="157"/>
      <c r="F127" s="157"/>
      <c r="G127" s="157"/>
      <c r="H127" s="157"/>
      <c r="I127" s="157"/>
      <c r="J127" s="157"/>
      <c r="K127" s="157"/>
      <c r="L127" s="157"/>
      <c r="M127" s="157"/>
      <c r="N127" s="260">
        <f>BK127</f>
        <v>0</v>
      </c>
      <c r="O127" s="261"/>
      <c r="P127" s="261"/>
      <c r="Q127" s="261"/>
      <c r="R127" s="158"/>
      <c r="T127" s="159"/>
      <c r="U127" s="156"/>
      <c r="V127" s="156"/>
      <c r="W127" s="160">
        <f>W128+W136+W139+W141+W145+W150+W160</f>
        <v>0</v>
      </c>
      <c r="X127" s="156"/>
      <c r="Y127" s="160">
        <f>Y128+Y136+Y139+Y141+Y145+Y150+Y160</f>
        <v>36.586590560000005</v>
      </c>
      <c r="Z127" s="156"/>
      <c r="AA127" s="161">
        <f>AA128+AA136+AA139+AA141+AA145+AA150+AA160</f>
        <v>0.1245</v>
      </c>
      <c r="AR127" s="162" t="s">
        <v>90</v>
      </c>
      <c r="AT127" s="163" t="s">
        <v>81</v>
      </c>
      <c r="AU127" s="163" t="s">
        <v>82</v>
      </c>
      <c r="AY127" s="162" t="s">
        <v>169</v>
      </c>
      <c r="BK127" s="164">
        <f>BK128+BK136+BK139+BK141+BK145+BK150+BK160</f>
        <v>0</v>
      </c>
    </row>
    <row r="128" spans="2:63" s="9" customFormat="1" ht="19.899999999999999" customHeight="1">
      <c r="B128" s="155"/>
      <c r="C128" s="156"/>
      <c r="D128" s="165" t="s">
        <v>137</v>
      </c>
      <c r="E128" s="165"/>
      <c r="F128" s="165"/>
      <c r="G128" s="165"/>
      <c r="H128" s="165"/>
      <c r="I128" s="165"/>
      <c r="J128" s="165"/>
      <c r="K128" s="165"/>
      <c r="L128" s="165"/>
      <c r="M128" s="165"/>
      <c r="N128" s="245">
        <f>BK128</f>
        <v>0</v>
      </c>
      <c r="O128" s="246"/>
      <c r="P128" s="246"/>
      <c r="Q128" s="246"/>
      <c r="R128" s="158"/>
      <c r="T128" s="159"/>
      <c r="U128" s="156"/>
      <c r="V128" s="156"/>
      <c r="W128" s="160">
        <f>SUM(W129:W135)</f>
        <v>0</v>
      </c>
      <c r="X128" s="156"/>
      <c r="Y128" s="160">
        <f>SUM(Y129:Y135)</f>
        <v>0</v>
      </c>
      <c r="Z128" s="156"/>
      <c r="AA128" s="161">
        <f>SUM(AA129:AA135)</f>
        <v>0</v>
      </c>
      <c r="AR128" s="162" t="s">
        <v>90</v>
      </c>
      <c r="AT128" s="163" t="s">
        <v>81</v>
      </c>
      <c r="AU128" s="163" t="s">
        <v>90</v>
      </c>
      <c r="AY128" s="162" t="s">
        <v>169</v>
      </c>
      <c r="BK128" s="164">
        <f>SUM(BK129:BK135)</f>
        <v>0</v>
      </c>
    </row>
    <row r="129" spans="2:65" s="1" customFormat="1" ht="25.5" customHeight="1">
      <c r="B129" s="34"/>
      <c r="C129" s="166" t="s">
        <v>90</v>
      </c>
      <c r="D129" s="166" t="s">
        <v>170</v>
      </c>
      <c r="E129" s="167" t="s">
        <v>295</v>
      </c>
      <c r="F129" s="253" t="s">
        <v>296</v>
      </c>
      <c r="G129" s="253"/>
      <c r="H129" s="253"/>
      <c r="I129" s="253"/>
      <c r="J129" s="168" t="s">
        <v>173</v>
      </c>
      <c r="K129" s="169">
        <v>3.3210000000000002</v>
      </c>
      <c r="L129" s="249">
        <v>0</v>
      </c>
      <c r="M129" s="250"/>
      <c r="N129" s="243">
        <f t="shared" ref="N129:N135" si="5">ROUND(L129*K129,2)</f>
        <v>0</v>
      </c>
      <c r="O129" s="243"/>
      <c r="P129" s="243"/>
      <c r="Q129" s="243"/>
      <c r="R129" s="36"/>
      <c r="T129" s="170" t="s">
        <v>21</v>
      </c>
      <c r="U129" s="43" t="s">
        <v>49</v>
      </c>
      <c r="V129" s="35"/>
      <c r="W129" s="171">
        <f t="shared" ref="W129:W135" si="6">V129*K129</f>
        <v>0</v>
      </c>
      <c r="X129" s="171">
        <v>0</v>
      </c>
      <c r="Y129" s="171">
        <f t="shared" ref="Y129:Y135" si="7">X129*K129</f>
        <v>0</v>
      </c>
      <c r="Z129" s="171">
        <v>0</v>
      </c>
      <c r="AA129" s="172">
        <f t="shared" ref="AA129:AA135" si="8">Z129*K129</f>
        <v>0</v>
      </c>
      <c r="AR129" s="18" t="s">
        <v>174</v>
      </c>
      <c r="AT129" s="18" t="s">
        <v>170</v>
      </c>
      <c r="AU129" s="18" t="s">
        <v>148</v>
      </c>
      <c r="AY129" s="18" t="s">
        <v>169</v>
      </c>
      <c r="BE129" s="109">
        <f t="shared" ref="BE129:BE135" si="9">IF(U129="základná",N129,0)</f>
        <v>0</v>
      </c>
      <c r="BF129" s="109">
        <f t="shared" ref="BF129:BF135" si="10">IF(U129="znížená",N129,0)</f>
        <v>0</v>
      </c>
      <c r="BG129" s="109">
        <f t="shared" ref="BG129:BG135" si="11">IF(U129="zákl. prenesená",N129,0)</f>
        <v>0</v>
      </c>
      <c r="BH129" s="109">
        <f t="shared" ref="BH129:BH135" si="12">IF(U129="zníž. prenesená",N129,0)</f>
        <v>0</v>
      </c>
      <c r="BI129" s="109">
        <f t="shared" ref="BI129:BI135" si="13">IF(U129="nulová",N129,0)</f>
        <v>0</v>
      </c>
      <c r="BJ129" s="18" t="s">
        <v>148</v>
      </c>
      <c r="BK129" s="109">
        <f t="shared" ref="BK129:BK135" si="14">ROUND(L129*K129,2)</f>
        <v>0</v>
      </c>
      <c r="BL129" s="18" t="s">
        <v>174</v>
      </c>
      <c r="BM129" s="18" t="s">
        <v>729</v>
      </c>
    </row>
    <row r="130" spans="2:65" s="1" customFormat="1" ht="25.5" customHeight="1">
      <c r="B130" s="34"/>
      <c r="C130" s="166" t="s">
        <v>148</v>
      </c>
      <c r="D130" s="166" t="s">
        <v>170</v>
      </c>
      <c r="E130" s="167" t="s">
        <v>298</v>
      </c>
      <c r="F130" s="253" t="s">
        <v>299</v>
      </c>
      <c r="G130" s="253"/>
      <c r="H130" s="253"/>
      <c r="I130" s="253"/>
      <c r="J130" s="168" t="s">
        <v>173</v>
      </c>
      <c r="K130" s="169">
        <v>74.619</v>
      </c>
      <c r="L130" s="249">
        <v>0</v>
      </c>
      <c r="M130" s="250"/>
      <c r="N130" s="243">
        <f t="shared" si="5"/>
        <v>0</v>
      </c>
      <c r="O130" s="243"/>
      <c r="P130" s="243"/>
      <c r="Q130" s="243"/>
      <c r="R130" s="36"/>
      <c r="T130" s="170" t="s">
        <v>21</v>
      </c>
      <c r="U130" s="43" t="s">
        <v>49</v>
      </c>
      <c r="V130" s="35"/>
      <c r="W130" s="171">
        <f t="shared" si="6"/>
        <v>0</v>
      </c>
      <c r="X130" s="171">
        <v>0</v>
      </c>
      <c r="Y130" s="171">
        <f t="shared" si="7"/>
        <v>0</v>
      </c>
      <c r="Z130" s="171">
        <v>0</v>
      </c>
      <c r="AA130" s="172">
        <f t="shared" si="8"/>
        <v>0</v>
      </c>
      <c r="AR130" s="18" t="s">
        <v>174</v>
      </c>
      <c r="AT130" s="18" t="s">
        <v>170</v>
      </c>
      <c r="AU130" s="18" t="s">
        <v>148</v>
      </c>
      <c r="AY130" s="18" t="s">
        <v>169</v>
      </c>
      <c r="BE130" s="109">
        <f t="shared" si="9"/>
        <v>0</v>
      </c>
      <c r="BF130" s="109">
        <f t="shared" si="10"/>
        <v>0</v>
      </c>
      <c r="BG130" s="109">
        <f t="shared" si="11"/>
        <v>0</v>
      </c>
      <c r="BH130" s="109">
        <f t="shared" si="12"/>
        <v>0</v>
      </c>
      <c r="BI130" s="109">
        <f t="shared" si="13"/>
        <v>0</v>
      </c>
      <c r="BJ130" s="18" t="s">
        <v>148</v>
      </c>
      <c r="BK130" s="109">
        <f t="shared" si="14"/>
        <v>0</v>
      </c>
      <c r="BL130" s="18" t="s">
        <v>174</v>
      </c>
      <c r="BM130" s="18" t="s">
        <v>730</v>
      </c>
    </row>
    <row r="131" spans="2:65" s="1" customFormat="1" ht="25.5" customHeight="1">
      <c r="B131" s="34"/>
      <c r="C131" s="166" t="s">
        <v>179</v>
      </c>
      <c r="D131" s="166" t="s">
        <v>170</v>
      </c>
      <c r="E131" s="167" t="s">
        <v>301</v>
      </c>
      <c r="F131" s="253" t="s">
        <v>302</v>
      </c>
      <c r="G131" s="253"/>
      <c r="H131" s="253"/>
      <c r="I131" s="253"/>
      <c r="J131" s="168" t="s">
        <v>173</v>
      </c>
      <c r="K131" s="169">
        <v>74.619</v>
      </c>
      <c r="L131" s="249">
        <v>0</v>
      </c>
      <c r="M131" s="250"/>
      <c r="N131" s="243">
        <f t="shared" si="5"/>
        <v>0</v>
      </c>
      <c r="O131" s="243"/>
      <c r="P131" s="243"/>
      <c r="Q131" s="243"/>
      <c r="R131" s="36"/>
      <c r="T131" s="170" t="s">
        <v>21</v>
      </c>
      <c r="U131" s="43" t="s">
        <v>49</v>
      </c>
      <c r="V131" s="35"/>
      <c r="W131" s="171">
        <f t="shared" si="6"/>
        <v>0</v>
      </c>
      <c r="X131" s="171">
        <v>0</v>
      </c>
      <c r="Y131" s="171">
        <f t="shared" si="7"/>
        <v>0</v>
      </c>
      <c r="Z131" s="171">
        <v>0</v>
      </c>
      <c r="AA131" s="172">
        <f t="shared" si="8"/>
        <v>0</v>
      </c>
      <c r="AR131" s="18" t="s">
        <v>174</v>
      </c>
      <c r="AT131" s="18" t="s">
        <v>170</v>
      </c>
      <c r="AU131" s="18" t="s">
        <v>148</v>
      </c>
      <c r="AY131" s="18" t="s">
        <v>169</v>
      </c>
      <c r="BE131" s="109">
        <f t="shared" si="9"/>
        <v>0</v>
      </c>
      <c r="BF131" s="109">
        <f t="shared" si="10"/>
        <v>0</v>
      </c>
      <c r="BG131" s="109">
        <f t="shared" si="11"/>
        <v>0</v>
      </c>
      <c r="BH131" s="109">
        <f t="shared" si="12"/>
        <v>0</v>
      </c>
      <c r="BI131" s="109">
        <f t="shared" si="13"/>
        <v>0</v>
      </c>
      <c r="BJ131" s="18" t="s">
        <v>148</v>
      </c>
      <c r="BK131" s="109">
        <f t="shared" si="14"/>
        <v>0</v>
      </c>
      <c r="BL131" s="18" t="s">
        <v>174</v>
      </c>
      <c r="BM131" s="18" t="s">
        <v>731</v>
      </c>
    </row>
    <row r="132" spans="2:65" s="1" customFormat="1" ht="38.25" customHeight="1">
      <c r="B132" s="34"/>
      <c r="C132" s="166" t="s">
        <v>174</v>
      </c>
      <c r="D132" s="166" t="s">
        <v>170</v>
      </c>
      <c r="E132" s="167" t="s">
        <v>180</v>
      </c>
      <c r="F132" s="253" t="s">
        <v>181</v>
      </c>
      <c r="G132" s="253"/>
      <c r="H132" s="253"/>
      <c r="I132" s="253"/>
      <c r="J132" s="168" t="s">
        <v>173</v>
      </c>
      <c r="K132" s="169">
        <v>74.619</v>
      </c>
      <c r="L132" s="249">
        <v>0</v>
      </c>
      <c r="M132" s="250"/>
      <c r="N132" s="243">
        <f t="shared" si="5"/>
        <v>0</v>
      </c>
      <c r="O132" s="243"/>
      <c r="P132" s="243"/>
      <c r="Q132" s="243"/>
      <c r="R132" s="36"/>
      <c r="T132" s="170" t="s">
        <v>21</v>
      </c>
      <c r="U132" s="43" t="s">
        <v>49</v>
      </c>
      <c r="V132" s="35"/>
      <c r="W132" s="171">
        <f t="shared" si="6"/>
        <v>0</v>
      </c>
      <c r="X132" s="171">
        <v>0</v>
      </c>
      <c r="Y132" s="171">
        <f t="shared" si="7"/>
        <v>0</v>
      </c>
      <c r="Z132" s="171">
        <v>0</v>
      </c>
      <c r="AA132" s="172">
        <f t="shared" si="8"/>
        <v>0</v>
      </c>
      <c r="AR132" s="18" t="s">
        <v>174</v>
      </c>
      <c r="AT132" s="18" t="s">
        <v>170</v>
      </c>
      <c r="AU132" s="18" t="s">
        <v>148</v>
      </c>
      <c r="AY132" s="18" t="s">
        <v>169</v>
      </c>
      <c r="BE132" s="109">
        <f t="shared" si="9"/>
        <v>0</v>
      </c>
      <c r="BF132" s="109">
        <f t="shared" si="10"/>
        <v>0</v>
      </c>
      <c r="BG132" s="109">
        <f t="shared" si="11"/>
        <v>0</v>
      </c>
      <c r="BH132" s="109">
        <f t="shared" si="12"/>
        <v>0</v>
      </c>
      <c r="BI132" s="109">
        <f t="shared" si="13"/>
        <v>0</v>
      </c>
      <c r="BJ132" s="18" t="s">
        <v>148</v>
      </c>
      <c r="BK132" s="109">
        <f t="shared" si="14"/>
        <v>0</v>
      </c>
      <c r="BL132" s="18" t="s">
        <v>174</v>
      </c>
      <c r="BM132" s="18" t="s">
        <v>732</v>
      </c>
    </row>
    <row r="133" spans="2:65" s="1" customFormat="1" ht="16.5" customHeight="1">
      <c r="B133" s="34"/>
      <c r="C133" s="166" t="s">
        <v>186</v>
      </c>
      <c r="D133" s="166" t="s">
        <v>170</v>
      </c>
      <c r="E133" s="167" t="s">
        <v>183</v>
      </c>
      <c r="F133" s="253" t="s">
        <v>184</v>
      </c>
      <c r="G133" s="253"/>
      <c r="H133" s="253"/>
      <c r="I133" s="253"/>
      <c r="J133" s="168" t="s">
        <v>173</v>
      </c>
      <c r="K133" s="169">
        <v>1.62</v>
      </c>
      <c r="L133" s="249">
        <v>0</v>
      </c>
      <c r="M133" s="250"/>
      <c r="N133" s="243">
        <f t="shared" si="5"/>
        <v>0</v>
      </c>
      <c r="O133" s="243"/>
      <c r="P133" s="243"/>
      <c r="Q133" s="243"/>
      <c r="R133" s="36"/>
      <c r="T133" s="170" t="s">
        <v>21</v>
      </c>
      <c r="U133" s="43" t="s">
        <v>49</v>
      </c>
      <c r="V133" s="35"/>
      <c r="W133" s="171">
        <f t="shared" si="6"/>
        <v>0</v>
      </c>
      <c r="X133" s="171">
        <v>0</v>
      </c>
      <c r="Y133" s="171">
        <f t="shared" si="7"/>
        <v>0</v>
      </c>
      <c r="Z133" s="171">
        <v>0</v>
      </c>
      <c r="AA133" s="172">
        <f t="shared" si="8"/>
        <v>0</v>
      </c>
      <c r="AR133" s="18" t="s">
        <v>174</v>
      </c>
      <c r="AT133" s="18" t="s">
        <v>170</v>
      </c>
      <c r="AU133" s="18" t="s">
        <v>148</v>
      </c>
      <c r="AY133" s="18" t="s">
        <v>169</v>
      </c>
      <c r="BE133" s="109">
        <f t="shared" si="9"/>
        <v>0</v>
      </c>
      <c r="BF133" s="109">
        <f t="shared" si="10"/>
        <v>0</v>
      </c>
      <c r="BG133" s="109">
        <f t="shared" si="11"/>
        <v>0</v>
      </c>
      <c r="BH133" s="109">
        <f t="shared" si="12"/>
        <v>0</v>
      </c>
      <c r="BI133" s="109">
        <f t="shared" si="13"/>
        <v>0</v>
      </c>
      <c r="BJ133" s="18" t="s">
        <v>148</v>
      </c>
      <c r="BK133" s="109">
        <f t="shared" si="14"/>
        <v>0</v>
      </c>
      <c r="BL133" s="18" t="s">
        <v>174</v>
      </c>
      <c r="BM133" s="18" t="s">
        <v>733</v>
      </c>
    </row>
    <row r="134" spans="2:65" s="1" customFormat="1" ht="25.5" customHeight="1">
      <c r="B134" s="34"/>
      <c r="C134" s="166" t="s">
        <v>190</v>
      </c>
      <c r="D134" s="166" t="s">
        <v>170</v>
      </c>
      <c r="E134" s="167" t="s">
        <v>187</v>
      </c>
      <c r="F134" s="253" t="s">
        <v>188</v>
      </c>
      <c r="G134" s="253"/>
      <c r="H134" s="253"/>
      <c r="I134" s="253"/>
      <c r="J134" s="168" t="s">
        <v>173</v>
      </c>
      <c r="K134" s="169">
        <v>31.779</v>
      </c>
      <c r="L134" s="249">
        <v>0</v>
      </c>
      <c r="M134" s="250"/>
      <c r="N134" s="243">
        <f t="shared" si="5"/>
        <v>0</v>
      </c>
      <c r="O134" s="243"/>
      <c r="P134" s="243"/>
      <c r="Q134" s="243"/>
      <c r="R134" s="36"/>
      <c r="T134" s="170" t="s">
        <v>21</v>
      </c>
      <c r="U134" s="43" t="s">
        <v>49</v>
      </c>
      <c r="V134" s="35"/>
      <c r="W134" s="171">
        <f t="shared" si="6"/>
        <v>0</v>
      </c>
      <c r="X134" s="171">
        <v>0</v>
      </c>
      <c r="Y134" s="171">
        <f t="shared" si="7"/>
        <v>0</v>
      </c>
      <c r="Z134" s="171">
        <v>0</v>
      </c>
      <c r="AA134" s="172">
        <f t="shared" si="8"/>
        <v>0</v>
      </c>
      <c r="AR134" s="18" t="s">
        <v>174</v>
      </c>
      <c r="AT134" s="18" t="s">
        <v>170</v>
      </c>
      <c r="AU134" s="18" t="s">
        <v>148</v>
      </c>
      <c r="AY134" s="18" t="s">
        <v>169</v>
      </c>
      <c r="BE134" s="109">
        <f t="shared" si="9"/>
        <v>0</v>
      </c>
      <c r="BF134" s="109">
        <f t="shared" si="10"/>
        <v>0</v>
      </c>
      <c r="BG134" s="109">
        <f t="shared" si="11"/>
        <v>0</v>
      </c>
      <c r="BH134" s="109">
        <f t="shared" si="12"/>
        <v>0</v>
      </c>
      <c r="BI134" s="109">
        <f t="shared" si="13"/>
        <v>0</v>
      </c>
      <c r="BJ134" s="18" t="s">
        <v>148</v>
      </c>
      <c r="BK134" s="109">
        <f t="shared" si="14"/>
        <v>0</v>
      </c>
      <c r="BL134" s="18" t="s">
        <v>174</v>
      </c>
      <c r="BM134" s="18" t="s">
        <v>734</v>
      </c>
    </row>
    <row r="135" spans="2:65" s="1" customFormat="1" ht="25.5" customHeight="1">
      <c r="B135" s="34"/>
      <c r="C135" s="166" t="s">
        <v>194</v>
      </c>
      <c r="D135" s="166" t="s">
        <v>170</v>
      </c>
      <c r="E135" s="167" t="s">
        <v>735</v>
      </c>
      <c r="F135" s="253" t="s">
        <v>736</v>
      </c>
      <c r="G135" s="253"/>
      <c r="H135" s="253"/>
      <c r="I135" s="253"/>
      <c r="J135" s="168" t="s">
        <v>173</v>
      </c>
      <c r="K135" s="169">
        <v>35.191000000000003</v>
      </c>
      <c r="L135" s="249">
        <v>0</v>
      </c>
      <c r="M135" s="250"/>
      <c r="N135" s="243">
        <f t="shared" si="5"/>
        <v>0</v>
      </c>
      <c r="O135" s="243"/>
      <c r="P135" s="243"/>
      <c r="Q135" s="243"/>
      <c r="R135" s="36"/>
      <c r="T135" s="170" t="s">
        <v>21</v>
      </c>
      <c r="U135" s="43" t="s">
        <v>49</v>
      </c>
      <c r="V135" s="35"/>
      <c r="W135" s="171">
        <f t="shared" si="6"/>
        <v>0</v>
      </c>
      <c r="X135" s="171">
        <v>0</v>
      </c>
      <c r="Y135" s="171">
        <f t="shared" si="7"/>
        <v>0</v>
      </c>
      <c r="Z135" s="171">
        <v>0</v>
      </c>
      <c r="AA135" s="172">
        <f t="shared" si="8"/>
        <v>0</v>
      </c>
      <c r="AR135" s="18" t="s">
        <v>174</v>
      </c>
      <c r="AT135" s="18" t="s">
        <v>170</v>
      </c>
      <c r="AU135" s="18" t="s">
        <v>148</v>
      </c>
      <c r="AY135" s="18" t="s">
        <v>169</v>
      </c>
      <c r="BE135" s="109">
        <f t="shared" si="9"/>
        <v>0</v>
      </c>
      <c r="BF135" s="109">
        <f t="shared" si="10"/>
        <v>0</v>
      </c>
      <c r="BG135" s="109">
        <f t="shared" si="11"/>
        <v>0</v>
      </c>
      <c r="BH135" s="109">
        <f t="shared" si="12"/>
        <v>0</v>
      </c>
      <c r="BI135" s="109">
        <f t="shared" si="13"/>
        <v>0</v>
      </c>
      <c r="BJ135" s="18" t="s">
        <v>148</v>
      </c>
      <c r="BK135" s="109">
        <f t="shared" si="14"/>
        <v>0</v>
      </c>
      <c r="BL135" s="18" t="s">
        <v>174</v>
      </c>
      <c r="BM135" s="18" t="s">
        <v>737</v>
      </c>
    </row>
    <row r="136" spans="2:65" s="9" customFormat="1" ht="29.85" customHeight="1">
      <c r="B136" s="155"/>
      <c r="C136" s="156"/>
      <c r="D136" s="165" t="s">
        <v>138</v>
      </c>
      <c r="E136" s="165"/>
      <c r="F136" s="165"/>
      <c r="G136" s="165"/>
      <c r="H136" s="165"/>
      <c r="I136" s="165"/>
      <c r="J136" s="165"/>
      <c r="K136" s="165"/>
      <c r="L136" s="165"/>
      <c r="M136" s="165"/>
      <c r="N136" s="241">
        <f>BK136</f>
        <v>0</v>
      </c>
      <c r="O136" s="242"/>
      <c r="P136" s="242"/>
      <c r="Q136" s="242"/>
      <c r="R136" s="158"/>
      <c r="T136" s="159"/>
      <c r="U136" s="156"/>
      <c r="V136" s="156"/>
      <c r="W136" s="160">
        <f>SUM(W137:W138)</f>
        <v>0</v>
      </c>
      <c r="X136" s="156"/>
      <c r="Y136" s="160">
        <f>SUM(Y137:Y138)</f>
        <v>15.570260880000001</v>
      </c>
      <c r="Z136" s="156"/>
      <c r="AA136" s="161">
        <f>SUM(AA137:AA138)</f>
        <v>0</v>
      </c>
      <c r="AR136" s="162" t="s">
        <v>90</v>
      </c>
      <c r="AT136" s="163" t="s">
        <v>81</v>
      </c>
      <c r="AU136" s="163" t="s">
        <v>90</v>
      </c>
      <c r="AY136" s="162" t="s">
        <v>169</v>
      </c>
      <c r="BK136" s="164">
        <f>SUM(BK137:BK138)</f>
        <v>0</v>
      </c>
    </row>
    <row r="137" spans="2:65" s="1" customFormat="1" ht="25.5" customHeight="1">
      <c r="B137" s="34"/>
      <c r="C137" s="166" t="s">
        <v>199</v>
      </c>
      <c r="D137" s="166" t="s">
        <v>170</v>
      </c>
      <c r="E137" s="167" t="s">
        <v>738</v>
      </c>
      <c r="F137" s="253" t="s">
        <v>739</v>
      </c>
      <c r="G137" s="253"/>
      <c r="H137" s="253"/>
      <c r="I137" s="253"/>
      <c r="J137" s="168" t="s">
        <v>287</v>
      </c>
      <c r="K137" s="169">
        <v>50</v>
      </c>
      <c r="L137" s="249">
        <v>0</v>
      </c>
      <c r="M137" s="250"/>
      <c r="N137" s="243">
        <f>ROUND(L137*K137,2)</f>
        <v>0</v>
      </c>
      <c r="O137" s="243"/>
      <c r="P137" s="243"/>
      <c r="Q137" s="243"/>
      <c r="R137" s="36"/>
      <c r="T137" s="170" t="s">
        <v>21</v>
      </c>
      <c r="U137" s="43" t="s">
        <v>49</v>
      </c>
      <c r="V137" s="35"/>
      <c r="W137" s="171">
        <f>V137*K137</f>
        <v>0</v>
      </c>
      <c r="X137" s="171">
        <v>7.3899999999999999E-3</v>
      </c>
      <c r="Y137" s="171">
        <f>X137*K137</f>
        <v>0.3695</v>
      </c>
      <c r="Z137" s="171">
        <v>0</v>
      </c>
      <c r="AA137" s="172">
        <f>Z137*K137</f>
        <v>0</v>
      </c>
      <c r="AR137" s="18" t="s">
        <v>174</v>
      </c>
      <c r="AT137" s="18" t="s">
        <v>170</v>
      </c>
      <c r="AU137" s="18" t="s">
        <v>148</v>
      </c>
      <c r="AY137" s="18" t="s">
        <v>169</v>
      </c>
      <c r="BE137" s="109">
        <f>IF(U137="základná",N137,0)</f>
        <v>0</v>
      </c>
      <c r="BF137" s="109">
        <f>IF(U137="znížená",N137,0)</f>
        <v>0</v>
      </c>
      <c r="BG137" s="109">
        <f>IF(U137="zákl. prenesená",N137,0)</f>
        <v>0</v>
      </c>
      <c r="BH137" s="109">
        <f>IF(U137="zníž. prenesená",N137,0)</f>
        <v>0</v>
      </c>
      <c r="BI137" s="109">
        <f>IF(U137="nulová",N137,0)</f>
        <v>0</v>
      </c>
      <c r="BJ137" s="18" t="s">
        <v>148</v>
      </c>
      <c r="BK137" s="109">
        <f>ROUND(L137*K137,2)</f>
        <v>0</v>
      </c>
      <c r="BL137" s="18" t="s">
        <v>174</v>
      </c>
      <c r="BM137" s="18" t="s">
        <v>740</v>
      </c>
    </row>
    <row r="138" spans="2:65" s="1" customFormat="1" ht="25.5" customHeight="1">
      <c r="B138" s="34"/>
      <c r="C138" s="166" t="s">
        <v>205</v>
      </c>
      <c r="D138" s="166" t="s">
        <v>170</v>
      </c>
      <c r="E138" s="167" t="s">
        <v>741</v>
      </c>
      <c r="F138" s="253" t="s">
        <v>742</v>
      </c>
      <c r="G138" s="253"/>
      <c r="H138" s="253"/>
      <c r="I138" s="253"/>
      <c r="J138" s="168" t="s">
        <v>203</v>
      </c>
      <c r="K138" s="169">
        <v>81.218000000000004</v>
      </c>
      <c r="L138" s="249">
        <v>0</v>
      </c>
      <c r="M138" s="250"/>
      <c r="N138" s="243">
        <f>ROUND(L138*K138,2)</f>
        <v>0</v>
      </c>
      <c r="O138" s="243"/>
      <c r="P138" s="243"/>
      <c r="Q138" s="243"/>
      <c r="R138" s="36"/>
      <c r="T138" s="170" t="s">
        <v>21</v>
      </c>
      <c r="U138" s="43" t="s">
        <v>49</v>
      </c>
      <c r="V138" s="35"/>
      <c r="W138" s="171">
        <f>V138*K138</f>
        <v>0</v>
      </c>
      <c r="X138" s="171">
        <v>0.18715999999999999</v>
      </c>
      <c r="Y138" s="171">
        <f>X138*K138</f>
        <v>15.200760880000001</v>
      </c>
      <c r="Z138" s="171">
        <v>0</v>
      </c>
      <c r="AA138" s="172">
        <f>Z138*K138</f>
        <v>0</v>
      </c>
      <c r="AR138" s="18" t="s">
        <v>174</v>
      </c>
      <c r="AT138" s="18" t="s">
        <v>170</v>
      </c>
      <c r="AU138" s="18" t="s">
        <v>148</v>
      </c>
      <c r="AY138" s="18" t="s">
        <v>169</v>
      </c>
      <c r="BE138" s="109">
        <f>IF(U138="základná",N138,0)</f>
        <v>0</v>
      </c>
      <c r="BF138" s="109">
        <f>IF(U138="znížená",N138,0)</f>
        <v>0</v>
      </c>
      <c r="BG138" s="109">
        <f>IF(U138="zákl. prenesená",N138,0)</f>
        <v>0</v>
      </c>
      <c r="BH138" s="109">
        <f>IF(U138="zníž. prenesená",N138,0)</f>
        <v>0</v>
      </c>
      <c r="BI138" s="109">
        <f>IF(U138="nulová",N138,0)</f>
        <v>0</v>
      </c>
      <c r="BJ138" s="18" t="s">
        <v>148</v>
      </c>
      <c r="BK138" s="109">
        <f>ROUND(L138*K138,2)</f>
        <v>0</v>
      </c>
      <c r="BL138" s="18" t="s">
        <v>174</v>
      </c>
      <c r="BM138" s="18" t="s">
        <v>743</v>
      </c>
    </row>
    <row r="139" spans="2:65" s="9" customFormat="1" ht="29.85" customHeight="1">
      <c r="B139" s="155"/>
      <c r="C139" s="156"/>
      <c r="D139" s="165" t="s">
        <v>675</v>
      </c>
      <c r="E139" s="165"/>
      <c r="F139" s="165"/>
      <c r="G139" s="165"/>
      <c r="H139" s="165"/>
      <c r="I139" s="165"/>
      <c r="J139" s="165"/>
      <c r="K139" s="165"/>
      <c r="L139" s="165"/>
      <c r="M139" s="165"/>
      <c r="N139" s="241">
        <f>BK139</f>
        <v>0</v>
      </c>
      <c r="O139" s="242"/>
      <c r="P139" s="242"/>
      <c r="Q139" s="242"/>
      <c r="R139" s="158"/>
      <c r="T139" s="159"/>
      <c r="U139" s="156"/>
      <c r="V139" s="156"/>
      <c r="W139" s="160">
        <f>W140</f>
        <v>0</v>
      </c>
      <c r="X139" s="156"/>
      <c r="Y139" s="160">
        <f>Y140</f>
        <v>0.43055000000000004</v>
      </c>
      <c r="Z139" s="156"/>
      <c r="AA139" s="161">
        <f>AA140</f>
        <v>0</v>
      </c>
      <c r="AR139" s="162" t="s">
        <v>90</v>
      </c>
      <c r="AT139" s="163" t="s">
        <v>81</v>
      </c>
      <c r="AU139" s="163" t="s">
        <v>90</v>
      </c>
      <c r="AY139" s="162" t="s">
        <v>169</v>
      </c>
      <c r="BK139" s="164">
        <f>BK140</f>
        <v>0</v>
      </c>
    </row>
    <row r="140" spans="2:65" s="1" customFormat="1" ht="38.25" customHeight="1">
      <c r="B140" s="34"/>
      <c r="C140" s="166" t="s">
        <v>209</v>
      </c>
      <c r="D140" s="166" t="s">
        <v>170</v>
      </c>
      <c r="E140" s="167" t="s">
        <v>744</v>
      </c>
      <c r="F140" s="253" t="s">
        <v>745</v>
      </c>
      <c r="G140" s="253"/>
      <c r="H140" s="253"/>
      <c r="I140" s="253"/>
      <c r="J140" s="168" t="s">
        <v>198</v>
      </c>
      <c r="K140" s="169">
        <v>0.39500000000000002</v>
      </c>
      <c r="L140" s="249">
        <v>0</v>
      </c>
      <c r="M140" s="250"/>
      <c r="N140" s="243">
        <f>ROUND(L140*K140,2)</f>
        <v>0</v>
      </c>
      <c r="O140" s="243"/>
      <c r="P140" s="243"/>
      <c r="Q140" s="243"/>
      <c r="R140" s="36"/>
      <c r="T140" s="170" t="s">
        <v>21</v>
      </c>
      <c r="U140" s="43" t="s">
        <v>49</v>
      </c>
      <c r="V140" s="35"/>
      <c r="W140" s="171">
        <f>V140*K140</f>
        <v>0</v>
      </c>
      <c r="X140" s="171">
        <v>1.0900000000000001</v>
      </c>
      <c r="Y140" s="171">
        <f>X140*K140</f>
        <v>0.43055000000000004</v>
      </c>
      <c r="Z140" s="171">
        <v>0</v>
      </c>
      <c r="AA140" s="172">
        <f>Z140*K140</f>
        <v>0</v>
      </c>
      <c r="AR140" s="18" t="s">
        <v>174</v>
      </c>
      <c r="AT140" s="18" t="s">
        <v>170</v>
      </c>
      <c r="AU140" s="18" t="s">
        <v>148</v>
      </c>
      <c r="AY140" s="18" t="s">
        <v>169</v>
      </c>
      <c r="BE140" s="109">
        <f>IF(U140="základná",N140,0)</f>
        <v>0</v>
      </c>
      <c r="BF140" s="109">
        <f>IF(U140="znížená",N140,0)</f>
        <v>0</v>
      </c>
      <c r="BG140" s="109">
        <f>IF(U140="zákl. prenesená",N140,0)</f>
        <v>0</v>
      </c>
      <c r="BH140" s="109">
        <f>IF(U140="zníž. prenesená",N140,0)</f>
        <v>0</v>
      </c>
      <c r="BI140" s="109">
        <f>IF(U140="nulová",N140,0)</f>
        <v>0</v>
      </c>
      <c r="BJ140" s="18" t="s">
        <v>148</v>
      </c>
      <c r="BK140" s="109">
        <f>ROUND(L140*K140,2)</f>
        <v>0</v>
      </c>
      <c r="BL140" s="18" t="s">
        <v>174</v>
      </c>
      <c r="BM140" s="18" t="s">
        <v>746</v>
      </c>
    </row>
    <row r="141" spans="2:65" s="9" customFormat="1" ht="29.85" customHeight="1">
      <c r="B141" s="155"/>
      <c r="C141" s="156"/>
      <c r="D141" s="165" t="s">
        <v>728</v>
      </c>
      <c r="E141" s="165"/>
      <c r="F141" s="165"/>
      <c r="G141" s="165"/>
      <c r="H141" s="165"/>
      <c r="I141" s="165"/>
      <c r="J141" s="165"/>
      <c r="K141" s="165"/>
      <c r="L141" s="165"/>
      <c r="M141" s="165"/>
      <c r="N141" s="241">
        <f>BK141</f>
        <v>0</v>
      </c>
      <c r="O141" s="242"/>
      <c r="P141" s="242"/>
      <c r="Q141" s="242"/>
      <c r="R141" s="158"/>
      <c r="T141" s="159"/>
      <c r="U141" s="156"/>
      <c r="V141" s="156"/>
      <c r="W141" s="160">
        <f>SUM(W142:W144)</f>
        <v>0</v>
      </c>
      <c r="X141" s="156"/>
      <c r="Y141" s="160">
        <f>SUM(Y142:Y144)</f>
        <v>2.6783467999999995</v>
      </c>
      <c r="Z141" s="156"/>
      <c r="AA141" s="161">
        <f>SUM(AA142:AA144)</f>
        <v>0</v>
      </c>
      <c r="AR141" s="162" t="s">
        <v>90</v>
      </c>
      <c r="AT141" s="163" t="s">
        <v>81</v>
      </c>
      <c r="AU141" s="163" t="s">
        <v>90</v>
      </c>
      <c r="AY141" s="162" t="s">
        <v>169</v>
      </c>
      <c r="BK141" s="164">
        <f>SUM(BK142:BK144)</f>
        <v>0</v>
      </c>
    </row>
    <row r="142" spans="2:65" s="1" customFormat="1" ht="25.5" customHeight="1">
      <c r="B142" s="34"/>
      <c r="C142" s="166" t="s">
        <v>213</v>
      </c>
      <c r="D142" s="166" t="s">
        <v>170</v>
      </c>
      <c r="E142" s="167" t="s">
        <v>747</v>
      </c>
      <c r="F142" s="253" t="s">
        <v>748</v>
      </c>
      <c r="G142" s="253"/>
      <c r="H142" s="253"/>
      <c r="I142" s="253"/>
      <c r="J142" s="168" t="s">
        <v>173</v>
      </c>
      <c r="K142" s="169">
        <v>1.08</v>
      </c>
      <c r="L142" s="249">
        <v>0</v>
      </c>
      <c r="M142" s="250"/>
      <c r="N142" s="243">
        <f>ROUND(L142*K142,2)</f>
        <v>0</v>
      </c>
      <c r="O142" s="243"/>
      <c r="P142" s="243"/>
      <c r="Q142" s="243"/>
      <c r="R142" s="36"/>
      <c r="T142" s="170" t="s">
        <v>21</v>
      </c>
      <c r="U142" s="43" t="s">
        <v>49</v>
      </c>
      <c r="V142" s="35"/>
      <c r="W142" s="171">
        <f>V142*K142</f>
        <v>0</v>
      </c>
      <c r="X142" s="171">
        <v>2.2970199999999998</v>
      </c>
      <c r="Y142" s="171">
        <f>X142*K142</f>
        <v>2.4807815999999998</v>
      </c>
      <c r="Z142" s="171">
        <v>0</v>
      </c>
      <c r="AA142" s="172">
        <f>Z142*K142</f>
        <v>0</v>
      </c>
      <c r="AR142" s="18" t="s">
        <v>174</v>
      </c>
      <c r="AT142" s="18" t="s">
        <v>170</v>
      </c>
      <c r="AU142" s="18" t="s">
        <v>148</v>
      </c>
      <c r="AY142" s="18" t="s">
        <v>169</v>
      </c>
      <c r="BE142" s="109">
        <f>IF(U142="základná",N142,0)</f>
        <v>0</v>
      </c>
      <c r="BF142" s="109">
        <f>IF(U142="znížená",N142,0)</f>
        <v>0</v>
      </c>
      <c r="BG142" s="109">
        <f>IF(U142="zákl. prenesená",N142,0)</f>
        <v>0</v>
      </c>
      <c r="BH142" s="109">
        <f>IF(U142="zníž. prenesená",N142,0)</f>
        <v>0</v>
      </c>
      <c r="BI142" s="109">
        <f>IF(U142="nulová",N142,0)</f>
        <v>0</v>
      </c>
      <c r="BJ142" s="18" t="s">
        <v>148</v>
      </c>
      <c r="BK142" s="109">
        <f>ROUND(L142*K142,2)</f>
        <v>0</v>
      </c>
      <c r="BL142" s="18" t="s">
        <v>174</v>
      </c>
      <c r="BM142" s="18" t="s">
        <v>749</v>
      </c>
    </row>
    <row r="143" spans="2:65" s="1" customFormat="1" ht="25.5" customHeight="1">
      <c r="B143" s="34"/>
      <c r="C143" s="166" t="s">
        <v>217</v>
      </c>
      <c r="D143" s="166" t="s">
        <v>170</v>
      </c>
      <c r="E143" s="167" t="s">
        <v>750</v>
      </c>
      <c r="F143" s="253" t="s">
        <v>751</v>
      </c>
      <c r="G143" s="253"/>
      <c r="H143" s="253"/>
      <c r="I143" s="253"/>
      <c r="J143" s="168" t="s">
        <v>203</v>
      </c>
      <c r="K143" s="169">
        <v>5.4</v>
      </c>
      <c r="L143" s="249">
        <v>0</v>
      </c>
      <c r="M143" s="250"/>
      <c r="N143" s="243">
        <f>ROUND(L143*K143,2)</f>
        <v>0</v>
      </c>
      <c r="O143" s="243"/>
      <c r="P143" s="243"/>
      <c r="Q143" s="243"/>
      <c r="R143" s="36"/>
      <c r="T143" s="170" t="s">
        <v>21</v>
      </c>
      <c r="U143" s="43" t="s">
        <v>49</v>
      </c>
      <c r="V143" s="35"/>
      <c r="W143" s="171">
        <f>V143*K143</f>
        <v>0</v>
      </c>
      <c r="X143" s="171">
        <v>2.1530000000000001E-2</v>
      </c>
      <c r="Y143" s="171">
        <f>X143*K143</f>
        <v>0.116262</v>
      </c>
      <c r="Z143" s="171">
        <v>0</v>
      </c>
      <c r="AA143" s="172">
        <f>Z143*K143</f>
        <v>0</v>
      </c>
      <c r="AR143" s="18" t="s">
        <v>174</v>
      </c>
      <c r="AT143" s="18" t="s">
        <v>170</v>
      </c>
      <c r="AU143" s="18" t="s">
        <v>148</v>
      </c>
      <c r="AY143" s="18" t="s">
        <v>169</v>
      </c>
      <c r="BE143" s="109">
        <f>IF(U143="základná",N143,0)</f>
        <v>0</v>
      </c>
      <c r="BF143" s="109">
        <f>IF(U143="znížená",N143,0)</f>
        <v>0</v>
      </c>
      <c r="BG143" s="109">
        <f>IF(U143="zákl. prenesená",N143,0)</f>
        <v>0</v>
      </c>
      <c r="BH143" s="109">
        <f>IF(U143="zníž. prenesená",N143,0)</f>
        <v>0</v>
      </c>
      <c r="BI143" s="109">
        <f>IF(U143="nulová",N143,0)</f>
        <v>0</v>
      </c>
      <c r="BJ143" s="18" t="s">
        <v>148</v>
      </c>
      <c r="BK143" s="109">
        <f>ROUND(L143*K143,2)</f>
        <v>0</v>
      </c>
      <c r="BL143" s="18" t="s">
        <v>174</v>
      </c>
      <c r="BM143" s="18" t="s">
        <v>752</v>
      </c>
    </row>
    <row r="144" spans="2:65" s="1" customFormat="1" ht="38.25" customHeight="1">
      <c r="B144" s="34"/>
      <c r="C144" s="166" t="s">
        <v>221</v>
      </c>
      <c r="D144" s="166" t="s">
        <v>170</v>
      </c>
      <c r="E144" s="167" t="s">
        <v>753</v>
      </c>
      <c r="F144" s="253" t="s">
        <v>754</v>
      </c>
      <c r="G144" s="253"/>
      <c r="H144" s="253"/>
      <c r="I144" s="253"/>
      <c r="J144" s="168" t="s">
        <v>198</v>
      </c>
      <c r="K144" s="169">
        <v>0.08</v>
      </c>
      <c r="L144" s="249">
        <v>0</v>
      </c>
      <c r="M144" s="250"/>
      <c r="N144" s="243">
        <f>ROUND(L144*K144,2)</f>
        <v>0</v>
      </c>
      <c r="O144" s="243"/>
      <c r="P144" s="243"/>
      <c r="Q144" s="243"/>
      <c r="R144" s="36"/>
      <c r="T144" s="170" t="s">
        <v>21</v>
      </c>
      <c r="U144" s="43" t="s">
        <v>49</v>
      </c>
      <c r="V144" s="35"/>
      <c r="W144" s="171">
        <f>V144*K144</f>
        <v>0</v>
      </c>
      <c r="X144" s="171">
        <v>1.0162899999999999</v>
      </c>
      <c r="Y144" s="171">
        <f>X144*K144</f>
        <v>8.1303199999999992E-2</v>
      </c>
      <c r="Z144" s="171">
        <v>0</v>
      </c>
      <c r="AA144" s="172">
        <f>Z144*K144</f>
        <v>0</v>
      </c>
      <c r="AR144" s="18" t="s">
        <v>174</v>
      </c>
      <c r="AT144" s="18" t="s">
        <v>170</v>
      </c>
      <c r="AU144" s="18" t="s">
        <v>148</v>
      </c>
      <c r="AY144" s="18" t="s">
        <v>169</v>
      </c>
      <c r="BE144" s="109">
        <f>IF(U144="základná",N144,0)</f>
        <v>0</v>
      </c>
      <c r="BF144" s="109">
        <f>IF(U144="znížená",N144,0)</f>
        <v>0</v>
      </c>
      <c r="BG144" s="109">
        <f>IF(U144="zákl. prenesená",N144,0)</f>
        <v>0</v>
      </c>
      <c r="BH144" s="109">
        <f>IF(U144="zníž. prenesená",N144,0)</f>
        <v>0</v>
      </c>
      <c r="BI144" s="109">
        <f>IF(U144="nulová",N144,0)</f>
        <v>0</v>
      </c>
      <c r="BJ144" s="18" t="s">
        <v>148</v>
      </c>
      <c r="BK144" s="109">
        <f>ROUND(L144*K144,2)</f>
        <v>0</v>
      </c>
      <c r="BL144" s="18" t="s">
        <v>174</v>
      </c>
      <c r="BM144" s="18" t="s">
        <v>755</v>
      </c>
    </row>
    <row r="145" spans="2:65" s="9" customFormat="1" ht="29.85" customHeight="1">
      <c r="B145" s="155"/>
      <c r="C145" s="156"/>
      <c r="D145" s="165" t="s">
        <v>139</v>
      </c>
      <c r="E145" s="165"/>
      <c r="F145" s="165"/>
      <c r="G145" s="165"/>
      <c r="H145" s="165"/>
      <c r="I145" s="165"/>
      <c r="J145" s="165"/>
      <c r="K145" s="165"/>
      <c r="L145" s="165"/>
      <c r="M145" s="165"/>
      <c r="N145" s="241">
        <f>BK145</f>
        <v>0</v>
      </c>
      <c r="O145" s="242"/>
      <c r="P145" s="242"/>
      <c r="Q145" s="242"/>
      <c r="R145" s="158"/>
      <c r="T145" s="159"/>
      <c r="U145" s="156"/>
      <c r="V145" s="156"/>
      <c r="W145" s="160">
        <f>SUM(W146:W149)</f>
        <v>0</v>
      </c>
      <c r="X145" s="156"/>
      <c r="Y145" s="160">
        <f>SUM(Y146:Y149)</f>
        <v>17.902632880000002</v>
      </c>
      <c r="Z145" s="156"/>
      <c r="AA145" s="161">
        <f>SUM(AA146:AA149)</f>
        <v>0</v>
      </c>
      <c r="AR145" s="162" t="s">
        <v>90</v>
      </c>
      <c r="AT145" s="163" t="s">
        <v>81</v>
      </c>
      <c r="AU145" s="163" t="s">
        <v>90</v>
      </c>
      <c r="AY145" s="162" t="s">
        <v>169</v>
      </c>
      <c r="BK145" s="164">
        <f>SUM(BK146:BK149)</f>
        <v>0</v>
      </c>
    </row>
    <row r="146" spans="2:65" s="1" customFormat="1" ht="25.5" customHeight="1">
      <c r="B146" s="34"/>
      <c r="C146" s="166" t="s">
        <v>225</v>
      </c>
      <c r="D146" s="166" t="s">
        <v>170</v>
      </c>
      <c r="E146" s="167" t="s">
        <v>756</v>
      </c>
      <c r="F146" s="253" t="s">
        <v>757</v>
      </c>
      <c r="G146" s="253"/>
      <c r="H146" s="253"/>
      <c r="I146" s="253"/>
      <c r="J146" s="168" t="s">
        <v>203</v>
      </c>
      <c r="K146" s="169">
        <v>81.218000000000004</v>
      </c>
      <c r="L146" s="249">
        <v>0</v>
      </c>
      <c r="M146" s="250"/>
      <c r="N146" s="243">
        <f>ROUND(L146*K146,2)</f>
        <v>0</v>
      </c>
      <c r="O146" s="243"/>
      <c r="P146" s="243"/>
      <c r="Q146" s="243"/>
      <c r="R146" s="36"/>
      <c r="T146" s="170" t="s">
        <v>21</v>
      </c>
      <c r="U146" s="43" t="s">
        <v>49</v>
      </c>
      <c r="V146" s="35"/>
      <c r="W146" s="171">
        <f>V146*K146</f>
        <v>0</v>
      </c>
      <c r="X146" s="171">
        <v>4.0000000000000002E-4</v>
      </c>
      <c r="Y146" s="171">
        <f>X146*K146</f>
        <v>3.2487200000000001E-2</v>
      </c>
      <c r="Z146" s="171">
        <v>0</v>
      </c>
      <c r="AA146" s="172">
        <f>Z146*K146</f>
        <v>0</v>
      </c>
      <c r="AR146" s="18" t="s">
        <v>174</v>
      </c>
      <c r="AT146" s="18" t="s">
        <v>170</v>
      </c>
      <c r="AU146" s="18" t="s">
        <v>148</v>
      </c>
      <c r="AY146" s="18" t="s">
        <v>169</v>
      </c>
      <c r="BE146" s="109">
        <f>IF(U146="základná",N146,0)</f>
        <v>0</v>
      </c>
      <c r="BF146" s="109">
        <f>IF(U146="znížená",N146,0)</f>
        <v>0</v>
      </c>
      <c r="BG146" s="109">
        <f>IF(U146="zákl. prenesená",N146,0)</f>
        <v>0</v>
      </c>
      <c r="BH146" s="109">
        <f>IF(U146="zníž. prenesená",N146,0)</f>
        <v>0</v>
      </c>
      <c r="BI146" s="109">
        <f>IF(U146="nulová",N146,0)</f>
        <v>0</v>
      </c>
      <c r="BJ146" s="18" t="s">
        <v>148</v>
      </c>
      <c r="BK146" s="109">
        <f>ROUND(L146*K146,2)</f>
        <v>0</v>
      </c>
      <c r="BL146" s="18" t="s">
        <v>174</v>
      </c>
      <c r="BM146" s="18" t="s">
        <v>758</v>
      </c>
    </row>
    <row r="147" spans="2:65" s="1" customFormat="1" ht="38.25" customHeight="1">
      <c r="B147" s="34"/>
      <c r="C147" s="166" t="s">
        <v>229</v>
      </c>
      <c r="D147" s="166" t="s">
        <v>170</v>
      </c>
      <c r="E147" s="167" t="s">
        <v>759</v>
      </c>
      <c r="F147" s="253" t="s">
        <v>760</v>
      </c>
      <c r="G147" s="253"/>
      <c r="H147" s="253"/>
      <c r="I147" s="253"/>
      <c r="J147" s="168" t="s">
        <v>203</v>
      </c>
      <c r="K147" s="169">
        <v>71.817999999999998</v>
      </c>
      <c r="L147" s="249">
        <v>0</v>
      </c>
      <c r="M147" s="250"/>
      <c r="N147" s="243">
        <f>ROUND(L147*K147,2)</f>
        <v>0</v>
      </c>
      <c r="O147" s="243"/>
      <c r="P147" s="243"/>
      <c r="Q147" s="243"/>
      <c r="R147" s="36"/>
      <c r="T147" s="170" t="s">
        <v>21</v>
      </c>
      <c r="U147" s="43" t="s">
        <v>49</v>
      </c>
      <c r="V147" s="35"/>
      <c r="W147" s="171">
        <f>V147*K147</f>
        <v>0</v>
      </c>
      <c r="X147" s="171">
        <v>0.14494000000000001</v>
      </c>
      <c r="Y147" s="171">
        <f>X147*K147</f>
        <v>10.409300920000002</v>
      </c>
      <c r="Z147" s="171">
        <v>0</v>
      </c>
      <c r="AA147" s="172">
        <f>Z147*K147</f>
        <v>0</v>
      </c>
      <c r="AR147" s="18" t="s">
        <v>174</v>
      </c>
      <c r="AT147" s="18" t="s">
        <v>170</v>
      </c>
      <c r="AU147" s="18" t="s">
        <v>148</v>
      </c>
      <c r="AY147" s="18" t="s">
        <v>169</v>
      </c>
      <c r="BE147" s="109">
        <f>IF(U147="základná",N147,0)</f>
        <v>0</v>
      </c>
      <c r="BF147" s="109">
        <f>IF(U147="znížená",N147,0)</f>
        <v>0</v>
      </c>
      <c r="BG147" s="109">
        <f>IF(U147="zákl. prenesená",N147,0)</f>
        <v>0</v>
      </c>
      <c r="BH147" s="109">
        <f>IF(U147="zníž. prenesená",N147,0)</f>
        <v>0</v>
      </c>
      <c r="BI147" s="109">
        <f>IF(U147="nulová",N147,0)</f>
        <v>0</v>
      </c>
      <c r="BJ147" s="18" t="s">
        <v>148</v>
      </c>
      <c r="BK147" s="109">
        <f>ROUND(L147*K147,2)</f>
        <v>0</v>
      </c>
      <c r="BL147" s="18" t="s">
        <v>174</v>
      </c>
      <c r="BM147" s="18" t="s">
        <v>761</v>
      </c>
    </row>
    <row r="148" spans="2:65" s="1" customFormat="1" ht="38.25" customHeight="1">
      <c r="B148" s="34"/>
      <c r="C148" s="166" t="s">
        <v>233</v>
      </c>
      <c r="D148" s="166" t="s">
        <v>170</v>
      </c>
      <c r="E148" s="167" t="s">
        <v>762</v>
      </c>
      <c r="F148" s="253" t="s">
        <v>763</v>
      </c>
      <c r="G148" s="253"/>
      <c r="H148" s="253"/>
      <c r="I148" s="253"/>
      <c r="J148" s="168" t="s">
        <v>203</v>
      </c>
      <c r="K148" s="169">
        <v>71.817999999999998</v>
      </c>
      <c r="L148" s="249">
        <v>0</v>
      </c>
      <c r="M148" s="250"/>
      <c r="N148" s="243">
        <f>ROUND(L148*K148,2)</f>
        <v>0</v>
      </c>
      <c r="O148" s="243"/>
      <c r="P148" s="243"/>
      <c r="Q148" s="243"/>
      <c r="R148" s="36"/>
      <c r="T148" s="170" t="s">
        <v>21</v>
      </c>
      <c r="U148" s="43" t="s">
        <v>49</v>
      </c>
      <c r="V148" s="35"/>
      <c r="W148" s="171">
        <f>V148*K148</f>
        <v>0</v>
      </c>
      <c r="X148" s="171">
        <v>0.10332</v>
      </c>
      <c r="Y148" s="171">
        <f>X148*K148</f>
        <v>7.4202357599999997</v>
      </c>
      <c r="Z148" s="171">
        <v>0</v>
      </c>
      <c r="AA148" s="172">
        <f>Z148*K148</f>
        <v>0</v>
      </c>
      <c r="AR148" s="18" t="s">
        <v>174</v>
      </c>
      <c r="AT148" s="18" t="s">
        <v>170</v>
      </c>
      <c r="AU148" s="18" t="s">
        <v>148</v>
      </c>
      <c r="AY148" s="18" t="s">
        <v>169</v>
      </c>
      <c r="BE148" s="109">
        <f>IF(U148="základná",N148,0)</f>
        <v>0</v>
      </c>
      <c r="BF148" s="109">
        <f>IF(U148="znížená",N148,0)</f>
        <v>0</v>
      </c>
      <c r="BG148" s="109">
        <f>IF(U148="zákl. prenesená",N148,0)</f>
        <v>0</v>
      </c>
      <c r="BH148" s="109">
        <f>IF(U148="zníž. prenesená",N148,0)</f>
        <v>0</v>
      </c>
      <c r="BI148" s="109">
        <f>IF(U148="nulová",N148,0)</f>
        <v>0</v>
      </c>
      <c r="BJ148" s="18" t="s">
        <v>148</v>
      </c>
      <c r="BK148" s="109">
        <f>ROUND(L148*K148,2)</f>
        <v>0</v>
      </c>
      <c r="BL148" s="18" t="s">
        <v>174</v>
      </c>
      <c r="BM148" s="18" t="s">
        <v>764</v>
      </c>
    </row>
    <row r="149" spans="2:65" s="1" customFormat="1" ht="25.5" customHeight="1">
      <c r="B149" s="34"/>
      <c r="C149" s="166" t="s">
        <v>237</v>
      </c>
      <c r="D149" s="166" t="s">
        <v>170</v>
      </c>
      <c r="E149" s="167" t="s">
        <v>765</v>
      </c>
      <c r="F149" s="253" t="s">
        <v>766</v>
      </c>
      <c r="G149" s="253"/>
      <c r="H149" s="253"/>
      <c r="I149" s="253"/>
      <c r="J149" s="168" t="s">
        <v>203</v>
      </c>
      <c r="K149" s="169">
        <v>81.218000000000004</v>
      </c>
      <c r="L149" s="249">
        <v>0</v>
      </c>
      <c r="M149" s="250"/>
      <c r="N149" s="243">
        <f>ROUND(L149*K149,2)</f>
        <v>0</v>
      </c>
      <c r="O149" s="243"/>
      <c r="P149" s="243"/>
      <c r="Q149" s="243"/>
      <c r="R149" s="36"/>
      <c r="T149" s="170" t="s">
        <v>21</v>
      </c>
      <c r="U149" s="43" t="s">
        <v>49</v>
      </c>
      <c r="V149" s="35"/>
      <c r="W149" s="171">
        <f>V149*K149</f>
        <v>0</v>
      </c>
      <c r="X149" s="171">
        <v>5.0000000000000001E-4</v>
      </c>
      <c r="Y149" s="171">
        <f>X149*K149</f>
        <v>4.0608999999999999E-2</v>
      </c>
      <c r="Z149" s="171">
        <v>0</v>
      </c>
      <c r="AA149" s="172">
        <f>Z149*K149</f>
        <v>0</v>
      </c>
      <c r="AR149" s="18" t="s">
        <v>174</v>
      </c>
      <c r="AT149" s="18" t="s">
        <v>170</v>
      </c>
      <c r="AU149" s="18" t="s">
        <v>148</v>
      </c>
      <c r="AY149" s="18" t="s">
        <v>169</v>
      </c>
      <c r="BE149" s="109">
        <f>IF(U149="základná",N149,0)</f>
        <v>0</v>
      </c>
      <c r="BF149" s="109">
        <f>IF(U149="znížená",N149,0)</f>
        <v>0</v>
      </c>
      <c r="BG149" s="109">
        <f>IF(U149="zákl. prenesená",N149,0)</f>
        <v>0</v>
      </c>
      <c r="BH149" s="109">
        <f>IF(U149="zníž. prenesená",N149,0)</f>
        <v>0</v>
      </c>
      <c r="BI149" s="109">
        <f>IF(U149="nulová",N149,0)</f>
        <v>0</v>
      </c>
      <c r="BJ149" s="18" t="s">
        <v>148</v>
      </c>
      <c r="BK149" s="109">
        <f>ROUND(L149*K149,2)</f>
        <v>0</v>
      </c>
      <c r="BL149" s="18" t="s">
        <v>174</v>
      </c>
      <c r="BM149" s="18" t="s">
        <v>767</v>
      </c>
    </row>
    <row r="150" spans="2:65" s="9" customFormat="1" ht="29.85" customHeight="1">
      <c r="B150" s="155"/>
      <c r="C150" s="156"/>
      <c r="D150" s="165" t="s">
        <v>281</v>
      </c>
      <c r="E150" s="165"/>
      <c r="F150" s="165"/>
      <c r="G150" s="165"/>
      <c r="H150" s="165"/>
      <c r="I150" s="165"/>
      <c r="J150" s="165"/>
      <c r="K150" s="165"/>
      <c r="L150" s="165"/>
      <c r="M150" s="165"/>
      <c r="N150" s="241">
        <f>BK150</f>
        <v>0</v>
      </c>
      <c r="O150" s="242"/>
      <c r="P150" s="242"/>
      <c r="Q150" s="242"/>
      <c r="R150" s="158"/>
      <c r="T150" s="159"/>
      <c r="U150" s="156"/>
      <c r="V150" s="156"/>
      <c r="W150" s="160">
        <f>SUM(W151:W159)</f>
        <v>0</v>
      </c>
      <c r="X150" s="156"/>
      <c r="Y150" s="160">
        <f>SUM(Y151:Y159)</f>
        <v>4.8000000000000004E-3</v>
      </c>
      <c r="Z150" s="156"/>
      <c r="AA150" s="161">
        <f>SUM(AA151:AA159)</f>
        <v>0.1245</v>
      </c>
      <c r="AR150" s="162" t="s">
        <v>90</v>
      </c>
      <c r="AT150" s="163" t="s">
        <v>81</v>
      </c>
      <c r="AU150" s="163" t="s">
        <v>90</v>
      </c>
      <c r="AY150" s="162" t="s">
        <v>169</v>
      </c>
      <c r="BK150" s="164">
        <f>SUM(BK151:BK159)</f>
        <v>0</v>
      </c>
    </row>
    <row r="151" spans="2:65" s="1" customFormat="1" ht="25.5" customHeight="1">
      <c r="B151" s="34"/>
      <c r="C151" s="166" t="s">
        <v>241</v>
      </c>
      <c r="D151" s="166" t="s">
        <v>170</v>
      </c>
      <c r="E151" s="167" t="s">
        <v>768</v>
      </c>
      <c r="F151" s="253" t="s">
        <v>769</v>
      </c>
      <c r="G151" s="253"/>
      <c r="H151" s="253"/>
      <c r="I151" s="253"/>
      <c r="J151" s="168" t="s">
        <v>203</v>
      </c>
      <c r="K151" s="169">
        <v>81.218000000000004</v>
      </c>
      <c r="L151" s="249">
        <v>0</v>
      </c>
      <c r="M151" s="250"/>
      <c r="N151" s="243">
        <f t="shared" ref="N151:N159" si="15">ROUND(L151*K151,2)</f>
        <v>0</v>
      </c>
      <c r="O151" s="243"/>
      <c r="P151" s="243"/>
      <c r="Q151" s="243"/>
      <c r="R151" s="36"/>
      <c r="T151" s="170" t="s">
        <v>21</v>
      </c>
      <c r="U151" s="43" t="s">
        <v>49</v>
      </c>
      <c r="V151" s="35"/>
      <c r="W151" s="171">
        <f t="shared" ref="W151:W159" si="16">V151*K151</f>
        <v>0</v>
      </c>
      <c r="X151" s="171">
        <v>0</v>
      </c>
      <c r="Y151" s="171">
        <f t="shared" ref="Y151:Y159" si="17">X151*K151</f>
        <v>0</v>
      </c>
      <c r="Z151" s="171">
        <v>0</v>
      </c>
      <c r="AA151" s="172">
        <f t="shared" ref="AA151:AA159" si="18">Z151*K151</f>
        <v>0</v>
      </c>
      <c r="AR151" s="18" t="s">
        <v>174</v>
      </c>
      <c r="AT151" s="18" t="s">
        <v>170</v>
      </c>
      <c r="AU151" s="18" t="s">
        <v>148</v>
      </c>
      <c r="AY151" s="18" t="s">
        <v>169</v>
      </c>
      <c r="BE151" s="109">
        <f t="shared" ref="BE151:BE159" si="19">IF(U151="základná",N151,0)</f>
        <v>0</v>
      </c>
      <c r="BF151" s="109">
        <f t="shared" ref="BF151:BF159" si="20">IF(U151="znížená",N151,0)</f>
        <v>0</v>
      </c>
      <c r="BG151" s="109">
        <f t="shared" ref="BG151:BG159" si="21">IF(U151="zákl. prenesená",N151,0)</f>
        <v>0</v>
      </c>
      <c r="BH151" s="109">
        <f t="shared" ref="BH151:BH159" si="22">IF(U151="zníž. prenesená",N151,0)</f>
        <v>0</v>
      </c>
      <c r="BI151" s="109">
        <f t="shared" ref="BI151:BI159" si="23">IF(U151="nulová",N151,0)</f>
        <v>0</v>
      </c>
      <c r="BJ151" s="18" t="s">
        <v>148</v>
      </c>
      <c r="BK151" s="109">
        <f t="shared" ref="BK151:BK159" si="24">ROUND(L151*K151,2)</f>
        <v>0</v>
      </c>
      <c r="BL151" s="18" t="s">
        <v>174</v>
      </c>
      <c r="BM151" s="18" t="s">
        <v>770</v>
      </c>
    </row>
    <row r="152" spans="2:65" s="1" customFormat="1" ht="25.5" customHeight="1">
      <c r="B152" s="34"/>
      <c r="C152" s="166" t="s">
        <v>245</v>
      </c>
      <c r="D152" s="166" t="s">
        <v>170</v>
      </c>
      <c r="E152" s="167" t="s">
        <v>771</v>
      </c>
      <c r="F152" s="253" t="s">
        <v>772</v>
      </c>
      <c r="G152" s="253"/>
      <c r="H152" s="253"/>
      <c r="I152" s="253"/>
      <c r="J152" s="168" t="s">
        <v>203</v>
      </c>
      <c r="K152" s="169">
        <v>71.817999999999998</v>
      </c>
      <c r="L152" s="249">
        <v>0</v>
      </c>
      <c r="M152" s="250"/>
      <c r="N152" s="243">
        <f t="shared" si="15"/>
        <v>0</v>
      </c>
      <c r="O152" s="243"/>
      <c r="P152" s="243"/>
      <c r="Q152" s="243"/>
      <c r="R152" s="36"/>
      <c r="T152" s="170" t="s">
        <v>21</v>
      </c>
      <c r="U152" s="43" t="s">
        <v>49</v>
      </c>
      <c r="V152" s="35"/>
      <c r="W152" s="171">
        <f t="shared" si="16"/>
        <v>0</v>
      </c>
      <c r="X152" s="171">
        <v>0</v>
      </c>
      <c r="Y152" s="171">
        <f t="shared" si="17"/>
        <v>0</v>
      </c>
      <c r="Z152" s="171">
        <v>0</v>
      </c>
      <c r="AA152" s="172">
        <f t="shared" si="18"/>
        <v>0</v>
      </c>
      <c r="AR152" s="18" t="s">
        <v>174</v>
      </c>
      <c r="AT152" s="18" t="s">
        <v>170</v>
      </c>
      <c r="AU152" s="18" t="s">
        <v>148</v>
      </c>
      <c r="AY152" s="18" t="s">
        <v>169</v>
      </c>
      <c r="BE152" s="109">
        <f t="shared" si="19"/>
        <v>0</v>
      </c>
      <c r="BF152" s="109">
        <f t="shared" si="20"/>
        <v>0</v>
      </c>
      <c r="BG152" s="109">
        <f t="shared" si="21"/>
        <v>0</v>
      </c>
      <c r="BH152" s="109">
        <f t="shared" si="22"/>
        <v>0</v>
      </c>
      <c r="BI152" s="109">
        <f t="shared" si="23"/>
        <v>0</v>
      </c>
      <c r="BJ152" s="18" t="s">
        <v>148</v>
      </c>
      <c r="BK152" s="109">
        <f t="shared" si="24"/>
        <v>0</v>
      </c>
      <c r="BL152" s="18" t="s">
        <v>174</v>
      </c>
      <c r="BM152" s="18" t="s">
        <v>773</v>
      </c>
    </row>
    <row r="153" spans="2:65" s="1" customFormat="1" ht="51" customHeight="1">
      <c r="B153" s="34"/>
      <c r="C153" s="166" t="s">
        <v>10</v>
      </c>
      <c r="D153" s="166" t="s">
        <v>170</v>
      </c>
      <c r="E153" s="167" t="s">
        <v>774</v>
      </c>
      <c r="F153" s="253" t="s">
        <v>775</v>
      </c>
      <c r="G153" s="253"/>
      <c r="H153" s="253"/>
      <c r="I153" s="253"/>
      <c r="J153" s="168" t="s">
        <v>356</v>
      </c>
      <c r="K153" s="169">
        <v>30</v>
      </c>
      <c r="L153" s="249">
        <v>0</v>
      </c>
      <c r="M153" s="250"/>
      <c r="N153" s="243">
        <f t="shared" si="15"/>
        <v>0</v>
      </c>
      <c r="O153" s="243"/>
      <c r="P153" s="243"/>
      <c r="Q153" s="243"/>
      <c r="R153" s="36"/>
      <c r="T153" s="170" t="s">
        <v>21</v>
      </c>
      <c r="U153" s="43" t="s">
        <v>49</v>
      </c>
      <c r="V153" s="35"/>
      <c r="W153" s="171">
        <f t="shared" si="16"/>
        <v>0</v>
      </c>
      <c r="X153" s="171">
        <v>1.6000000000000001E-4</v>
      </c>
      <c r="Y153" s="171">
        <f t="shared" si="17"/>
        <v>4.8000000000000004E-3</v>
      </c>
      <c r="Z153" s="171">
        <v>0</v>
      </c>
      <c r="AA153" s="172">
        <f t="shared" si="18"/>
        <v>0</v>
      </c>
      <c r="AR153" s="18" t="s">
        <v>174</v>
      </c>
      <c r="AT153" s="18" t="s">
        <v>170</v>
      </c>
      <c r="AU153" s="18" t="s">
        <v>148</v>
      </c>
      <c r="AY153" s="18" t="s">
        <v>169</v>
      </c>
      <c r="BE153" s="109">
        <f t="shared" si="19"/>
        <v>0</v>
      </c>
      <c r="BF153" s="109">
        <f t="shared" si="20"/>
        <v>0</v>
      </c>
      <c r="BG153" s="109">
        <f t="shared" si="21"/>
        <v>0</v>
      </c>
      <c r="BH153" s="109">
        <f t="shared" si="22"/>
        <v>0</v>
      </c>
      <c r="BI153" s="109">
        <f t="shared" si="23"/>
        <v>0</v>
      </c>
      <c r="BJ153" s="18" t="s">
        <v>148</v>
      </c>
      <c r="BK153" s="109">
        <f t="shared" si="24"/>
        <v>0</v>
      </c>
      <c r="BL153" s="18" t="s">
        <v>174</v>
      </c>
      <c r="BM153" s="18" t="s">
        <v>776</v>
      </c>
    </row>
    <row r="154" spans="2:65" s="1" customFormat="1" ht="38.25" customHeight="1">
      <c r="B154" s="34"/>
      <c r="C154" s="166" t="s">
        <v>253</v>
      </c>
      <c r="D154" s="166" t="s">
        <v>170</v>
      </c>
      <c r="E154" s="167" t="s">
        <v>777</v>
      </c>
      <c r="F154" s="253" t="s">
        <v>778</v>
      </c>
      <c r="G154" s="253"/>
      <c r="H154" s="253"/>
      <c r="I154" s="253"/>
      <c r="J154" s="168" t="s">
        <v>356</v>
      </c>
      <c r="K154" s="169">
        <v>8</v>
      </c>
      <c r="L154" s="249">
        <v>0</v>
      </c>
      <c r="M154" s="250"/>
      <c r="N154" s="243">
        <f t="shared" si="15"/>
        <v>0</v>
      </c>
      <c r="O154" s="243"/>
      <c r="P154" s="243"/>
      <c r="Q154" s="243"/>
      <c r="R154" s="36"/>
      <c r="T154" s="170" t="s">
        <v>21</v>
      </c>
      <c r="U154" s="43" t="s">
        <v>49</v>
      </c>
      <c r="V154" s="35"/>
      <c r="W154" s="171">
        <f t="shared" si="16"/>
        <v>0</v>
      </c>
      <c r="X154" s="171">
        <v>0</v>
      </c>
      <c r="Y154" s="171">
        <f t="shared" si="17"/>
        <v>0</v>
      </c>
      <c r="Z154" s="171">
        <v>1.4999999999999999E-2</v>
      </c>
      <c r="AA154" s="172">
        <f t="shared" si="18"/>
        <v>0.12</v>
      </c>
      <c r="AR154" s="18" t="s">
        <v>174</v>
      </c>
      <c r="AT154" s="18" t="s">
        <v>170</v>
      </c>
      <c r="AU154" s="18" t="s">
        <v>148</v>
      </c>
      <c r="AY154" s="18" t="s">
        <v>169</v>
      </c>
      <c r="BE154" s="109">
        <f t="shared" si="19"/>
        <v>0</v>
      </c>
      <c r="BF154" s="109">
        <f t="shared" si="20"/>
        <v>0</v>
      </c>
      <c r="BG154" s="109">
        <f t="shared" si="21"/>
        <v>0</v>
      </c>
      <c r="BH154" s="109">
        <f t="shared" si="22"/>
        <v>0</v>
      </c>
      <c r="BI154" s="109">
        <f t="shared" si="23"/>
        <v>0</v>
      </c>
      <c r="BJ154" s="18" t="s">
        <v>148</v>
      </c>
      <c r="BK154" s="109">
        <f t="shared" si="24"/>
        <v>0</v>
      </c>
      <c r="BL154" s="18" t="s">
        <v>174</v>
      </c>
      <c r="BM154" s="18" t="s">
        <v>779</v>
      </c>
    </row>
    <row r="155" spans="2:65" s="1" customFormat="1" ht="38.25" customHeight="1">
      <c r="B155" s="34"/>
      <c r="C155" s="166" t="s">
        <v>257</v>
      </c>
      <c r="D155" s="166" t="s">
        <v>170</v>
      </c>
      <c r="E155" s="167" t="s">
        <v>780</v>
      </c>
      <c r="F155" s="253" t="s">
        <v>781</v>
      </c>
      <c r="G155" s="253"/>
      <c r="H155" s="253"/>
      <c r="I155" s="253"/>
      <c r="J155" s="168" t="s">
        <v>782</v>
      </c>
      <c r="K155" s="169">
        <v>450</v>
      </c>
      <c r="L155" s="249">
        <v>0</v>
      </c>
      <c r="M155" s="250"/>
      <c r="N155" s="243">
        <f t="shared" si="15"/>
        <v>0</v>
      </c>
      <c r="O155" s="243"/>
      <c r="P155" s="243"/>
      <c r="Q155" s="243"/>
      <c r="R155" s="36"/>
      <c r="T155" s="170" t="s">
        <v>21</v>
      </c>
      <c r="U155" s="43" t="s">
        <v>49</v>
      </c>
      <c r="V155" s="35"/>
      <c r="W155" s="171">
        <f t="shared" si="16"/>
        <v>0</v>
      </c>
      <c r="X155" s="171">
        <v>0</v>
      </c>
      <c r="Y155" s="171">
        <f t="shared" si="17"/>
        <v>0</v>
      </c>
      <c r="Z155" s="171">
        <v>1.0000000000000001E-5</v>
      </c>
      <c r="AA155" s="172">
        <f t="shared" si="18"/>
        <v>4.5000000000000005E-3</v>
      </c>
      <c r="AR155" s="18" t="s">
        <v>174</v>
      </c>
      <c r="AT155" s="18" t="s">
        <v>170</v>
      </c>
      <c r="AU155" s="18" t="s">
        <v>148</v>
      </c>
      <c r="AY155" s="18" t="s">
        <v>169</v>
      </c>
      <c r="BE155" s="109">
        <f t="shared" si="19"/>
        <v>0</v>
      </c>
      <c r="BF155" s="109">
        <f t="shared" si="20"/>
        <v>0</v>
      </c>
      <c r="BG155" s="109">
        <f t="shared" si="21"/>
        <v>0</v>
      </c>
      <c r="BH155" s="109">
        <f t="shared" si="22"/>
        <v>0</v>
      </c>
      <c r="BI155" s="109">
        <f t="shared" si="23"/>
        <v>0</v>
      </c>
      <c r="BJ155" s="18" t="s">
        <v>148</v>
      </c>
      <c r="BK155" s="109">
        <f t="shared" si="24"/>
        <v>0</v>
      </c>
      <c r="BL155" s="18" t="s">
        <v>174</v>
      </c>
      <c r="BM155" s="18" t="s">
        <v>783</v>
      </c>
    </row>
    <row r="156" spans="2:65" s="1" customFormat="1" ht="25.5" customHeight="1">
      <c r="B156" s="34"/>
      <c r="C156" s="166" t="s">
        <v>261</v>
      </c>
      <c r="D156" s="166" t="s">
        <v>170</v>
      </c>
      <c r="E156" s="167" t="s">
        <v>366</v>
      </c>
      <c r="F156" s="253" t="s">
        <v>367</v>
      </c>
      <c r="G156" s="253"/>
      <c r="H156" s="253"/>
      <c r="I156" s="253"/>
      <c r="J156" s="168" t="s">
        <v>198</v>
      </c>
      <c r="K156" s="169">
        <v>0.125</v>
      </c>
      <c r="L156" s="249">
        <v>0</v>
      </c>
      <c r="M156" s="250"/>
      <c r="N156" s="243">
        <f t="shared" si="15"/>
        <v>0</v>
      </c>
      <c r="O156" s="243"/>
      <c r="P156" s="243"/>
      <c r="Q156" s="243"/>
      <c r="R156" s="36"/>
      <c r="T156" s="170" t="s">
        <v>21</v>
      </c>
      <c r="U156" s="43" t="s">
        <v>49</v>
      </c>
      <c r="V156" s="35"/>
      <c r="W156" s="171">
        <f t="shared" si="16"/>
        <v>0</v>
      </c>
      <c r="X156" s="171">
        <v>0</v>
      </c>
      <c r="Y156" s="171">
        <f t="shared" si="17"/>
        <v>0</v>
      </c>
      <c r="Z156" s="171">
        <v>0</v>
      </c>
      <c r="AA156" s="172">
        <f t="shared" si="18"/>
        <v>0</v>
      </c>
      <c r="AR156" s="18" t="s">
        <v>174</v>
      </c>
      <c r="AT156" s="18" t="s">
        <v>170</v>
      </c>
      <c r="AU156" s="18" t="s">
        <v>148</v>
      </c>
      <c r="AY156" s="18" t="s">
        <v>169</v>
      </c>
      <c r="BE156" s="109">
        <f t="shared" si="19"/>
        <v>0</v>
      </c>
      <c r="BF156" s="109">
        <f t="shared" si="20"/>
        <v>0</v>
      </c>
      <c r="BG156" s="109">
        <f t="shared" si="21"/>
        <v>0</v>
      </c>
      <c r="BH156" s="109">
        <f t="shared" si="22"/>
        <v>0</v>
      </c>
      <c r="BI156" s="109">
        <f t="shared" si="23"/>
        <v>0</v>
      </c>
      <c r="BJ156" s="18" t="s">
        <v>148</v>
      </c>
      <c r="BK156" s="109">
        <f t="shared" si="24"/>
        <v>0</v>
      </c>
      <c r="BL156" s="18" t="s">
        <v>174</v>
      </c>
      <c r="BM156" s="18" t="s">
        <v>784</v>
      </c>
    </row>
    <row r="157" spans="2:65" s="1" customFormat="1" ht="38.25" customHeight="1">
      <c r="B157" s="34"/>
      <c r="C157" s="166" t="s">
        <v>265</v>
      </c>
      <c r="D157" s="166" t="s">
        <v>170</v>
      </c>
      <c r="E157" s="167" t="s">
        <v>370</v>
      </c>
      <c r="F157" s="253" t="s">
        <v>371</v>
      </c>
      <c r="G157" s="253"/>
      <c r="H157" s="253"/>
      <c r="I157" s="253"/>
      <c r="J157" s="168" t="s">
        <v>198</v>
      </c>
      <c r="K157" s="169">
        <v>0.125</v>
      </c>
      <c r="L157" s="249">
        <v>0</v>
      </c>
      <c r="M157" s="250"/>
      <c r="N157" s="243">
        <f t="shared" si="15"/>
        <v>0</v>
      </c>
      <c r="O157" s="243"/>
      <c r="P157" s="243"/>
      <c r="Q157" s="243"/>
      <c r="R157" s="36"/>
      <c r="T157" s="170" t="s">
        <v>21</v>
      </c>
      <c r="U157" s="43" t="s">
        <v>49</v>
      </c>
      <c r="V157" s="35"/>
      <c r="W157" s="171">
        <f t="shared" si="16"/>
        <v>0</v>
      </c>
      <c r="X157" s="171">
        <v>0</v>
      </c>
      <c r="Y157" s="171">
        <f t="shared" si="17"/>
        <v>0</v>
      </c>
      <c r="Z157" s="171">
        <v>0</v>
      </c>
      <c r="AA157" s="172">
        <f t="shared" si="18"/>
        <v>0</v>
      </c>
      <c r="AR157" s="18" t="s">
        <v>174</v>
      </c>
      <c r="AT157" s="18" t="s">
        <v>170</v>
      </c>
      <c r="AU157" s="18" t="s">
        <v>148</v>
      </c>
      <c r="AY157" s="18" t="s">
        <v>169</v>
      </c>
      <c r="BE157" s="109">
        <f t="shared" si="19"/>
        <v>0</v>
      </c>
      <c r="BF157" s="109">
        <f t="shared" si="20"/>
        <v>0</v>
      </c>
      <c r="BG157" s="109">
        <f t="shared" si="21"/>
        <v>0</v>
      </c>
      <c r="BH157" s="109">
        <f t="shared" si="22"/>
        <v>0</v>
      </c>
      <c r="BI157" s="109">
        <f t="shared" si="23"/>
        <v>0</v>
      </c>
      <c r="BJ157" s="18" t="s">
        <v>148</v>
      </c>
      <c r="BK157" s="109">
        <f t="shared" si="24"/>
        <v>0</v>
      </c>
      <c r="BL157" s="18" t="s">
        <v>174</v>
      </c>
      <c r="BM157" s="18" t="s">
        <v>785</v>
      </c>
    </row>
    <row r="158" spans="2:65" s="1" customFormat="1" ht="25.5" customHeight="1">
      <c r="B158" s="34"/>
      <c r="C158" s="166" t="s">
        <v>269</v>
      </c>
      <c r="D158" s="166" t="s">
        <v>170</v>
      </c>
      <c r="E158" s="167" t="s">
        <v>374</v>
      </c>
      <c r="F158" s="253" t="s">
        <v>375</v>
      </c>
      <c r="G158" s="253"/>
      <c r="H158" s="253"/>
      <c r="I158" s="253"/>
      <c r="J158" s="168" t="s">
        <v>198</v>
      </c>
      <c r="K158" s="169">
        <v>0.125</v>
      </c>
      <c r="L158" s="249">
        <v>0</v>
      </c>
      <c r="M158" s="250"/>
      <c r="N158" s="243">
        <f t="shared" si="15"/>
        <v>0</v>
      </c>
      <c r="O158" s="243"/>
      <c r="P158" s="243"/>
      <c r="Q158" s="243"/>
      <c r="R158" s="36"/>
      <c r="T158" s="170" t="s">
        <v>21</v>
      </c>
      <c r="U158" s="43" t="s">
        <v>49</v>
      </c>
      <c r="V158" s="35"/>
      <c r="W158" s="171">
        <f t="shared" si="16"/>
        <v>0</v>
      </c>
      <c r="X158" s="171">
        <v>0</v>
      </c>
      <c r="Y158" s="171">
        <f t="shared" si="17"/>
        <v>0</v>
      </c>
      <c r="Z158" s="171">
        <v>0</v>
      </c>
      <c r="AA158" s="172">
        <f t="shared" si="18"/>
        <v>0</v>
      </c>
      <c r="AR158" s="18" t="s">
        <v>174</v>
      </c>
      <c r="AT158" s="18" t="s">
        <v>170</v>
      </c>
      <c r="AU158" s="18" t="s">
        <v>148</v>
      </c>
      <c r="AY158" s="18" t="s">
        <v>169</v>
      </c>
      <c r="BE158" s="109">
        <f t="shared" si="19"/>
        <v>0</v>
      </c>
      <c r="BF158" s="109">
        <f t="shared" si="20"/>
        <v>0</v>
      </c>
      <c r="BG158" s="109">
        <f t="shared" si="21"/>
        <v>0</v>
      </c>
      <c r="BH158" s="109">
        <f t="shared" si="22"/>
        <v>0</v>
      </c>
      <c r="BI158" s="109">
        <f t="shared" si="23"/>
        <v>0</v>
      </c>
      <c r="BJ158" s="18" t="s">
        <v>148</v>
      </c>
      <c r="BK158" s="109">
        <f t="shared" si="24"/>
        <v>0</v>
      </c>
      <c r="BL158" s="18" t="s">
        <v>174</v>
      </c>
      <c r="BM158" s="18" t="s">
        <v>786</v>
      </c>
    </row>
    <row r="159" spans="2:65" s="1" customFormat="1" ht="25.5" customHeight="1">
      <c r="B159" s="34"/>
      <c r="C159" s="166" t="s">
        <v>273</v>
      </c>
      <c r="D159" s="166" t="s">
        <v>170</v>
      </c>
      <c r="E159" s="167" t="s">
        <v>378</v>
      </c>
      <c r="F159" s="253" t="s">
        <v>379</v>
      </c>
      <c r="G159" s="253"/>
      <c r="H159" s="253"/>
      <c r="I159" s="253"/>
      <c r="J159" s="168" t="s">
        <v>198</v>
      </c>
      <c r="K159" s="169">
        <v>0.125</v>
      </c>
      <c r="L159" s="249">
        <v>0</v>
      </c>
      <c r="M159" s="250"/>
      <c r="N159" s="243">
        <f t="shared" si="15"/>
        <v>0</v>
      </c>
      <c r="O159" s="243"/>
      <c r="P159" s="243"/>
      <c r="Q159" s="243"/>
      <c r="R159" s="36"/>
      <c r="T159" s="170" t="s">
        <v>21</v>
      </c>
      <c r="U159" s="43" t="s">
        <v>49</v>
      </c>
      <c r="V159" s="35"/>
      <c r="W159" s="171">
        <f t="shared" si="16"/>
        <v>0</v>
      </c>
      <c r="X159" s="171">
        <v>0</v>
      </c>
      <c r="Y159" s="171">
        <f t="shared" si="17"/>
        <v>0</v>
      </c>
      <c r="Z159" s="171">
        <v>0</v>
      </c>
      <c r="AA159" s="172">
        <f t="shared" si="18"/>
        <v>0</v>
      </c>
      <c r="AR159" s="18" t="s">
        <v>174</v>
      </c>
      <c r="AT159" s="18" t="s">
        <v>170</v>
      </c>
      <c r="AU159" s="18" t="s">
        <v>148</v>
      </c>
      <c r="AY159" s="18" t="s">
        <v>169</v>
      </c>
      <c r="BE159" s="109">
        <f t="shared" si="19"/>
        <v>0</v>
      </c>
      <c r="BF159" s="109">
        <f t="shared" si="20"/>
        <v>0</v>
      </c>
      <c r="BG159" s="109">
        <f t="shared" si="21"/>
        <v>0</v>
      </c>
      <c r="BH159" s="109">
        <f t="shared" si="22"/>
        <v>0</v>
      </c>
      <c r="BI159" s="109">
        <f t="shared" si="23"/>
        <v>0</v>
      </c>
      <c r="BJ159" s="18" t="s">
        <v>148</v>
      </c>
      <c r="BK159" s="109">
        <f t="shared" si="24"/>
        <v>0</v>
      </c>
      <c r="BL159" s="18" t="s">
        <v>174</v>
      </c>
      <c r="BM159" s="18" t="s">
        <v>787</v>
      </c>
    </row>
    <row r="160" spans="2:65" s="9" customFormat="1" ht="29.85" customHeight="1">
      <c r="B160" s="155"/>
      <c r="C160" s="156"/>
      <c r="D160" s="165" t="s">
        <v>140</v>
      </c>
      <c r="E160" s="165"/>
      <c r="F160" s="165"/>
      <c r="G160" s="165"/>
      <c r="H160" s="165"/>
      <c r="I160" s="165"/>
      <c r="J160" s="165"/>
      <c r="K160" s="165"/>
      <c r="L160" s="165"/>
      <c r="M160" s="165"/>
      <c r="N160" s="241">
        <f>BK160</f>
        <v>0</v>
      </c>
      <c r="O160" s="242"/>
      <c r="P160" s="242"/>
      <c r="Q160" s="242"/>
      <c r="R160" s="158"/>
      <c r="T160" s="159"/>
      <c r="U160" s="156"/>
      <c r="V160" s="156"/>
      <c r="W160" s="160">
        <f>W161</f>
        <v>0</v>
      </c>
      <c r="X160" s="156"/>
      <c r="Y160" s="160">
        <f>Y161</f>
        <v>0</v>
      </c>
      <c r="Z160" s="156"/>
      <c r="AA160" s="161">
        <f>AA161</f>
        <v>0</v>
      </c>
      <c r="AR160" s="162" t="s">
        <v>90</v>
      </c>
      <c r="AT160" s="163" t="s">
        <v>81</v>
      </c>
      <c r="AU160" s="163" t="s">
        <v>90</v>
      </c>
      <c r="AY160" s="162" t="s">
        <v>169</v>
      </c>
      <c r="BK160" s="164">
        <f>BK161</f>
        <v>0</v>
      </c>
    </row>
    <row r="161" spans="2:65" s="1" customFormat="1" ht="38.25" customHeight="1">
      <c r="B161" s="34"/>
      <c r="C161" s="166" t="s">
        <v>341</v>
      </c>
      <c r="D161" s="166" t="s">
        <v>170</v>
      </c>
      <c r="E161" s="167" t="s">
        <v>788</v>
      </c>
      <c r="F161" s="253" t="s">
        <v>789</v>
      </c>
      <c r="G161" s="253"/>
      <c r="H161" s="253"/>
      <c r="I161" s="253"/>
      <c r="J161" s="168" t="s">
        <v>198</v>
      </c>
      <c r="K161" s="169">
        <v>36.587000000000003</v>
      </c>
      <c r="L161" s="249">
        <v>0</v>
      </c>
      <c r="M161" s="250"/>
      <c r="N161" s="243">
        <f>ROUND(L161*K161,2)</f>
        <v>0</v>
      </c>
      <c r="O161" s="243"/>
      <c r="P161" s="243"/>
      <c r="Q161" s="243"/>
      <c r="R161" s="36"/>
      <c r="T161" s="170" t="s">
        <v>21</v>
      </c>
      <c r="U161" s="43" t="s">
        <v>49</v>
      </c>
      <c r="V161" s="35"/>
      <c r="W161" s="171">
        <f>V161*K161</f>
        <v>0</v>
      </c>
      <c r="X161" s="171">
        <v>0</v>
      </c>
      <c r="Y161" s="171">
        <f>X161*K161</f>
        <v>0</v>
      </c>
      <c r="Z161" s="171">
        <v>0</v>
      </c>
      <c r="AA161" s="172">
        <f>Z161*K161</f>
        <v>0</v>
      </c>
      <c r="AR161" s="18" t="s">
        <v>174</v>
      </c>
      <c r="AT161" s="18" t="s">
        <v>170</v>
      </c>
      <c r="AU161" s="18" t="s">
        <v>148</v>
      </c>
      <c r="AY161" s="18" t="s">
        <v>169</v>
      </c>
      <c r="BE161" s="109">
        <f>IF(U161="základná",N161,0)</f>
        <v>0</v>
      </c>
      <c r="BF161" s="109">
        <f>IF(U161="znížená",N161,0)</f>
        <v>0</v>
      </c>
      <c r="BG161" s="109">
        <f>IF(U161="zákl. prenesená",N161,0)</f>
        <v>0</v>
      </c>
      <c r="BH161" s="109">
        <f>IF(U161="zníž. prenesená",N161,0)</f>
        <v>0</v>
      </c>
      <c r="BI161" s="109">
        <f>IF(U161="nulová",N161,0)</f>
        <v>0</v>
      </c>
      <c r="BJ161" s="18" t="s">
        <v>148</v>
      </c>
      <c r="BK161" s="109">
        <f>ROUND(L161*K161,2)</f>
        <v>0</v>
      </c>
      <c r="BL161" s="18" t="s">
        <v>174</v>
      </c>
      <c r="BM161" s="18" t="s">
        <v>790</v>
      </c>
    </row>
    <row r="162" spans="2:65" s="9" customFormat="1" ht="37.35" customHeight="1">
      <c r="B162" s="155"/>
      <c r="C162" s="156"/>
      <c r="D162" s="157" t="s">
        <v>141</v>
      </c>
      <c r="E162" s="157"/>
      <c r="F162" s="157"/>
      <c r="G162" s="157"/>
      <c r="H162" s="157"/>
      <c r="I162" s="157"/>
      <c r="J162" s="157"/>
      <c r="K162" s="157"/>
      <c r="L162" s="157"/>
      <c r="M162" s="157"/>
      <c r="N162" s="247">
        <f>BK162</f>
        <v>0</v>
      </c>
      <c r="O162" s="248"/>
      <c r="P162" s="248"/>
      <c r="Q162" s="248"/>
      <c r="R162" s="158"/>
      <c r="T162" s="159"/>
      <c r="U162" s="156"/>
      <c r="V162" s="156"/>
      <c r="W162" s="160">
        <f>W163</f>
        <v>0</v>
      </c>
      <c r="X162" s="156"/>
      <c r="Y162" s="160">
        <f>Y163</f>
        <v>0.82961909000000011</v>
      </c>
      <c r="Z162" s="156"/>
      <c r="AA162" s="161">
        <f>AA163</f>
        <v>0</v>
      </c>
      <c r="AR162" s="162" t="s">
        <v>148</v>
      </c>
      <c r="AT162" s="163" t="s">
        <v>81</v>
      </c>
      <c r="AU162" s="163" t="s">
        <v>82</v>
      </c>
      <c r="AY162" s="162" t="s">
        <v>169</v>
      </c>
      <c r="BK162" s="164">
        <f>BK163</f>
        <v>0</v>
      </c>
    </row>
    <row r="163" spans="2:65" s="9" customFormat="1" ht="19.899999999999999" customHeight="1">
      <c r="B163" s="155"/>
      <c r="C163" s="156"/>
      <c r="D163" s="165" t="s">
        <v>142</v>
      </c>
      <c r="E163" s="165"/>
      <c r="F163" s="165"/>
      <c r="G163" s="165"/>
      <c r="H163" s="165"/>
      <c r="I163" s="165"/>
      <c r="J163" s="165"/>
      <c r="K163" s="165"/>
      <c r="L163" s="165"/>
      <c r="M163" s="165"/>
      <c r="N163" s="245">
        <f>BK163</f>
        <v>0</v>
      </c>
      <c r="O163" s="246"/>
      <c r="P163" s="246"/>
      <c r="Q163" s="246"/>
      <c r="R163" s="158"/>
      <c r="T163" s="159"/>
      <c r="U163" s="156"/>
      <c r="V163" s="156"/>
      <c r="W163" s="160">
        <f>SUM(W164:W170)</f>
        <v>0</v>
      </c>
      <c r="X163" s="156"/>
      <c r="Y163" s="160">
        <f>SUM(Y164:Y170)</f>
        <v>0.82961909000000011</v>
      </c>
      <c r="Z163" s="156"/>
      <c r="AA163" s="161">
        <f>SUM(AA164:AA170)</f>
        <v>0</v>
      </c>
      <c r="AR163" s="162" t="s">
        <v>148</v>
      </c>
      <c r="AT163" s="163" t="s">
        <v>81</v>
      </c>
      <c r="AU163" s="163" t="s">
        <v>90</v>
      </c>
      <c r="AY163" s="162" t="s">
        <v>169</v>
      </c>
      <c r="BK163" s="164">
        <f>SUM(BK164:BK170)</f>
        <v>0</v>
      </c>
    </row>
    <row r="164" spans="2:65" s="1" customFormat="1" ht="38.25" customHeight="1">
      <c r="B164" s="34"/>
      <c r="C164" s="166" t="s">
        <v>345</v>
      </c>
      <c r="D164" s="166" t="s">
        <v>170</v>
      </c>
      <c r="E164" s="167" t="s">
        <v>791</v>
      </c>
      <c r="F164" s="253" t="s">
        <v>792</v>
      </c>
      <c r="G164" s="253"/>
      <c r="H164" s="253"/>
      <c r="I164" s="253"/>
      <c r="J164" s="168" t="s">
        <v>203</v>
      </c>
      <c r="K164" s="169">
        <v>57.884999999999998</v>
      </c>
      <c r="L164" s="249">
        <v>0</v>
      </c>
      <c r="M164" s="250"/>
      <c r="N164" s="243">
        <f t="shared" ref="N164:N170" si="25">ROUND(L164*K164,2)</f>
        <v>0</v>
      </c>
      <c r="O164" s="243"/>
      <c r="P164" s="243"/>
      <c r="Q164" s="243"/>
      <c r="R164" s="36"/>
      <c r="T164" s="170" t="s">
        <v>21</v>
      </c>
      <c r="U164" s="43" t="s">
        <v>49</v>
      </c>
      <c r="V164" s="35"/>
      <c r="W164" s="171">
        <f t="shared" ref="W164:W170" si="26">V164*K164</f>
        <v>0</v>
      </c>
      <c r="X164" s="171">
        <v>0</v>
      </c>
      <c r="Y164" s="171">
        <f t="shared" ref="Y164:Y170" si="27">X164*K164</f>
        <v>0</v>
      </c>
      <c r="Z164" s="171">
        <v>0</v>
      </c>
      <c r="AA164" s="172">
        <f t="shared" ref="AA164:AA170" si="28">Z164*K164</f>
        <v>0</v>
      </c>
      <c r="AR164" s="18" t="s">
        <v>233</v>
      </c>
      <c r="AT164" s="18" t="s">
        <v>170</v>
      </c>
      <c r="AU164" s="18" t="s">
        <v>148</v>
      </c>
      <c r="AY164" s="18" t="s">
        <v>169</v>
      </c>
      <c r="BE164" s="109">
        <f t="shared" ref="BE164:BE170" si="29">IF(U164="základná",N164,0)</f>
        <v>0</v>
      </c>
      <c r="BF164" s="109">
        <f t="shared" ref="BF164:BF170" si="30">IF(U164="znížená",N164,0)</f>
        <v>0</v>
      </c>
      <c r="BG164" s="109">
        <f t="shared" ref="BG164:BG170" si="31">IF(U164="zákl. prenesená",N164,0)</f>
        <v>0</v>
      </c>
      <c r="BH164" s="109">
        <f t="shared" ref="BH164:BH170" si="32">IF(U164="zníž. prenesená",N164,0)</f>
        <v>0</v>
      </c>
      <c r="BI164" s="109">
        <f t="shared" ref="BI164:BI170" si="33">IF(U164="nulová",N164,0)</f>
        <v>0</v>
      </c>
      <c r="BJ164" s="18" t="s">
        <v>148</v>
      </c>
      <c r="BK164" s="109">
        <f t="shared" ref="BK164:BK170" si="34">ROUND(L164*K164,2)</f>
        <v>0</v>
      </c>
      <c r="BL164" s="18" t="s">
        <v>233</v>
      </c>
      <c r="BM164" s="18" t="s">
        <v>793</v>
      </c>
    </row>
    <row r="165" spans="2:65" s="1" customFormat="1" ht="16.5" customHeight="1">
      <c r="B165" s="34"/>
      <c r="C165" s="173" t="s">
        <v>349</v>
      </c>
      <c r="D165" s="173" t="s">
        <v>195</v>
      </c>
      <c r="E165" s="174" t="s">
        <v>794</v>
      </c>
      <c r="F165" s="254" t="s">
        <v>795</v>
      </c>
      <c r="G165" s="254"/>
      <c r="H165" s="254"/>
      <c r="I165" s="254"/>
      <c r="J165" s="175" t="s">
        <v>198</v>
      </c>
      <c r="K165" s="176">
        <v>1.7000000000000001E-2</v>
      </c>
      <c r="L165" s="251">
        <v>0</v>
      </c>
      <c r="M165" s="252"/>
      <c r="N165" s="244">
        <f t="shared" si="25"/>
        <v>0</v>
      </c>
      <c r="O165" s="243"/>
      <c r="P165" s="243"/>
      <c r="Q165" s="243"/>
      <c r="R165" s="36"/>
      <c r="T165" s="170" t="s">
        <v>21</v>
      </c>
      <c r="U165" s="43" t="s">
        <v>49</v>
      </c>
      <c r="V165" s="35"/>
      <c r="W165" s="171">
        <f t="shared" si="26"/>
        <v>0</v>
      </c>
      <c r="X165" s="171">
        <v>1</v>
      </c>
      <c r="Y165" s="171">
        <f t="shared" si="27"/>
        <v>1.7000000000000001E-2</v>
      </c>
      <c r="Z165" s="171">
        <v>0</v>
      </c>
      <c r="AA165" s="172">
        <f t="shared" si="28"/>
        <v>0</v>
      </c>
      <c r="AR165" s="18" t="s">
        <v>248</v>
      </c>
      <c r="AT165" s="18" t="s">
        <v>195</v>
      </c>
      <c r="AU165" s="18" t="s">
        <v>148</v>
      </c>
      <c r="AY165" s="18" t="s">
        <v>169</v>
      </c>
      <c r="BE165" s="109">
        <f t="shared" si="29"/>
        <v>0</v>
      </c>
      <c r="BF165" s="109">
        <f t="shared" si="30"/>
        <v>0</v>
      </c>
      <c r="BG165" s="109">
        <f t="shared" si="31"/>
        <v>0</v>
      </c>
      <c r="BH165" s="109">
        <f t="shared" si="32"/>
        <v>0</v>
      </c>
      <c r="BI165" s="109">
        <f t="shared" si="33"/>
        <v>0</v>
      </c>
      <c r="BJ165" s="18" t="s">
        <v>148</v>
      </c>
      <c r="BK165" s="109">
        <f t="shared" si="34"/>
        <v>0</v>
      </c>
      <c r="BL165" s="18" t="s">
        <v>233</v>
      </c>
      <c r="BM165" s="18" t="s">
        <v>796</v>
      </c>
    </row>
    <row r="166" spans="2:65" s="1" customFormat="1" ht="25.5" customHeight="1">
      <c r="B166" s="34"/>
      <c r="C166" s="166" t="s">
        <v>353</v>
      </c>
      <c r="D166" s="166" t="s">
        <v>170</v>
      </c>
      <c r="E166" s="167" t="s">
        <v>242</v>
      </c>
      <c r="F166" s="253" t="s">
        <v>243</v>
      </c>
      <c r="G166" s="253"/>
      <c r="H166" s="253"/>
      <c r="I166" s="253"/>
      <c r="J166" s="168" t="s">
        <v>203</v>
      </c>
      <c r="K166" s="169">
        <v>71.817999999999998</v>
      </c>
      <c r="L166" s="249">
        <v>0</v>
      </c>
      <c r="M166" s="250"/>
      <c r="N166" s="243">
        <f t="shared" si="25"/>
        <v>0</v>
      </c>
      <c r="O166" s="243"/>
      <c r="P166" s="243"/>
      <c r="Q166" s="243"/>
      <c r="R166" s="36"/>
      <c r="T166" s="170" t="s">
        <v>21</v>
      </c>
      <c r="U166" s="43" t="s">
        <v>49</v>
      </c>
      <c r="V166" s="35"/>
      <c r="W166" s="171">
        <f t="shared" si="26"/>
        <v>0</v>
      </c>
      <c r="X166" s="171">
        <v>0</v>
      </c>
      <c r="Y166" s="171">
        <f t="shared" si="27"/>
        <v>0</v>
      </c>
      <c r="Z166" s="171">
        <v>0</v>
      </c>
      <c r="AA166" s="172">
        <f t="shared" si="28"/>
        <v>0</v>
      </c>
      <c r="AR166" s="18" t="s">
        <v>233</v>
      </c>
      <c r="AT166" s="18" t="s">
        <v>170</v>
      </c>
      <c r="AU166" s="18" t="s">
        <v>148</v>
      </c>
      <c r="AY166" s="18" t="s">
        <v>169</v>
      </c>
      <c r="BE166" s="109">
        <f t="shared" si="29"/>
        <v>0</v>
      </c>
      <c r="BF166" s="109">
        <f t="shared" si="30"/>
        <v>0</v>
      </c>
      <c r="BG166" s="109">
        <f t="shared" si="31"/>
        <v>0</v>
      </c>
      <c r="BH166" s="109">
        <f t="shared" si="32"/>
        <v>0</v>
      </c>
      <c r="BI166" s="109">
        <f t="shared" si="33"/>
        <v>0</v>
      </c>
      <c r="BJ166" s="18" t="s">
        <v>148</v>
      </c>
      <c r="BK166" s="109">
        <f t="shared" si="34"/>
        <v>0</v>
      </c>
      <c r="BL166" s="18" t="s">
        <v>233</v>
      </c>
      <c r="BM166" s="18" t="s">
        <v>797</v>
      </c>
    </row>
    <row r="167" spans="2:65" s="1" customFormat="1" ht="25.5" customHeight="1">
      <c r="B167" s="34"/>
      <c r="C167" s="173" t="s">
        <v>358</v>
      </c>
      <c r="D167" s="173" t="s">
        <v>195</v>
      </c>
      <c r="E167" s="174" t="s">
        <v>246</v>
      </c>
      <c r="F167" s="254" t="s">
        <v>247</v>
      </c>
      <c r="G167" s="254"/>
      <c r="H167" s="254"/>
      <c r="I167" s="254"/>
      <c r="J167" s="175" t="s">
        <v>203</v>
      </c>
      <c r="K167" s="176">
        <v>82.590999999999994</v>
      </c>
      <c r="L167" s="251">
        <v>0</v>
      </c>
      <c r="M167" s="252"/>
      <c r="N167" s="244">
        <f t="shared" si="25"/>
        <v>0</v>
      </c>
      <c r="O167" s="243"/>
      <c r="P167" s="243"/>
      <c r="Q167" s="243"/>
      <c r="R167" s="36"/>
      <c r="T167" s="170" t="s">
        <v>21</v>
      </c>
      <c r="U167" s="43" t="s">
        <v>49</v>
      </c>
      <c r="V167" s="35"/>
      <c r="W167" s="171">
        <f t="shared" si="26"/>
        <v>0</v>
      </c>
      <c r="X167" s="171">
        <v>4.0000000000000002E-4</v>
      </c>
      <c r="Y167" s="171">
        <f t="shared" si="27"/>
        <v>3.30364E-2</v>
      </c>
      <c r="Z167" s="171">
        <v>0</v>
      </c>
      <c r="AA167" s="172">
        <f t="shared" si="28"/>
        <v>0</v>
      </c>
      <c r="AR167" s="18" t="s">
        <v>248</v>
      </c>
      <c r="AT167" s="18" t="s">
        <v>195</v>
      </c>
      <c r="AU167" s="18" t="s">
        <v>148</v>
      </c>
      <c r="AY167" s="18" t="s">
        <v>169</v>
      </c>
      <c r="BE167" s="109">
        <f t="shared" si="29"/>
        <v>0</v>
      </c>
      <c r="BF167" s="109">
        <f t="shared" si="30"/>
        <v>0</v>
      </c>
      <c r="BG167" s="109">
        <f t="shared" si="31"/>
        <v>0</v>
      </c>
      <c r="BH167" s="109">
        <f t="shared" si="32"/>
        <v>0</v>
      </c>
      <c r="BI167" s="109">
        <f t="shared" si="33"/>
        <v>0</v>
      </c>
      <c r="BJ167" s="18" t="s">
        <v>148</v>
      </c>
      <c r="BK167" s="109">
        <f t="shared" si="34"/>
        <v>0</v>
      </c>
      <c r="BL167" s="18" t="s">
        <v>233</v>
      </c>
      <c r="BM167" s="18" t="s">
        <v>798</v>
      </c>
    </row>
    <row r="168" spans="2:65" s="1" customFormat="1" ht="38.25" customHeight="1">
      <c r="B168" s="34"/>
      <c r="C168" s="166" t="s">
        <v>248</v>
      </c>
      <c r="D168" s="166" t="s">
        <v>170</v>
      </c>
      <c r="E168" s="167" t="s">
        <v>799</v>
      </c>
      <c r="F168" s="253" t="s">
        <v>800</v>
      </c>
      <c r="G168" s="253"/>
      <c r="H168" s="253"/>
      <c r="I168" s="253"/>
      <c r="J168" s="168" t="s">
        <v>203</v>
      </c>
      <c r="K168" s="169">
        <v>143.636</v>
      </c>
      <c r="L168" s="249">
        <v>0</v>
      </c>
      <c r="M168" s="250"/>
      <c r="N168" s="243">
        <f t="shared" si="25"/>
        <v>0</v>
      </c>
      <c r="O168" s="243"/>
      <c r="P168" s="243"/>
      <c r="Q168" s="243"/>
      <c r="R168" s="36"/>
      <c r="T168" s="170" t="s">
        <v>21</v>
      </c>
      <c r="U168" s="43" t="s">
        <v>49</v>
      </c>
      <c r="V168" s="35"/>
      <c r="W168" s="171">
        <f t="shared" si="26"/>
        <v>0</v>
      </c>
      <c r="X168" s="171">
        <v>5.4000000000000001E-4</v>
      </c>
      <c r="Y168" s="171">
        <f t="shared" si="27"/>
        <v>7.7563439999999997E-2</v>
      </c>
      <c r="Z168" s="171">
        <v>0</v>
      </c>
      <c r="AA168" s="172">
        <f t="shared" si="28"/>
        <v>0</v>
      </c>
      <c r="AR168" s="18" t="s">
        <v>233</v>
      </c>
      <c r="AT168" s="18" t="s">
        <v>170</v>
      </c>
      <c r="AU168" s="18" t="s">
        <v>148</v>
      </c>
      <c r="AY168" s="18" t="s">
        <v>169</v>
      </c>
      <c r="BE168" s="109">
        <f t="shared" si="29"/>
        <v>0</v>
      </c>
      <c r="BF168" s="109">
        <f t="shared" si="30"/>
        <v>0</v>
      </c>
      <c r="BG168" s="109">
        <f t="shared" si="31"/>
        <v>0</v>
      </c>
      <c r="BH168" s="109">
        <f t="shared" si="32"/>
        <v>0</v>
      </c>
      <c r="BI168" s="109">
        <f t="shared" si="33"/>
        <v>0</v>
      </c>
      <c r="BJ168" s="18" t="s">
        <v>148</v>
      </c>
      <c r="BK168" s="109">
        <f t="shared" si="34"/>
        <v>0</v>
      </c>
      <c r="BL168" s="18" t="s">
        <v>233</v>
      </c>
      <c r="BM168" s="18" t="s">
        <v>801</v>
      </c>
    </row>
    <row r="169" spans="2:65" s="1" customFormat="1" ht="38.25" customHeight="1">
      <c r="B169" s="34"/>
      <c r="C169" s="173" t="s">
        <v>365</v>
      </c>
      <c r="D169" s="173" t="s">
        <v>195</v>
      </c>
      <c r="E169" s="174" t="s">
        <v>802</v>
      </c>
      <c r="F169" s="254" t="s">
        <v>803</v>
      </c>
      <c r="G169" s="254"/>
      <c r="H169" s="254"/>
      <c r="I169" s="254"/>
      <c r="J169" s="175" t="s">
        <v>203</v>
      </c>
      <c r="K169" s="176">
        <v>165.18100000000001</v>
      </c>
      <c r="L169" s="251">
        <v>0</v>
      </c>
      <c r="M169" s="252"/>
      <c r="N169" s="244">
        <f t="shared" si="25"/>
        <v>0</v>
      </c>
      <c r="O169" s="243"/>
      <c r="P169" s="243"/>
      <c r="Q169" s="243"/>
      <c r="R169" s="36"/>
      <c r="T169" s="170" t="s">
        <v>21</v>
      </c>
      <c r="U169" s="43" t="s">
        <v>49</v>
      </c>
      <c r="V169" s="35"/>
      <c r="W169" s="171">
        <f t="shared" si="26"/>
        <v>0</v>
      </c>
      <c r="X169" s="171">
        <v>4.2500000000000003E-3</v>
      </c>
      <c r="Y169" s="171">
        <f t="shared" si="27"/>
        <v>0.70201925000000009</v>
      </c>
      <c r="Z169" s="171">
        <v>0</v>
      </c>
      <c r="AA169" s="172">
        <f t="shared" si="28"/>
        <v>0</v>
      </c>
      <c r="AR169" s="18" t="s">
        <v>248</v>
      </c>
      <c r="AT169" s="18" t="s">
        <v>195</v>
      </c>
      <c r="AU169" s="18" t="s">
        <v>148</v>
      </c>
      <c r="AY169" s="18" t="s">
        <v>169</v>
      </c>
      <c r="BE169" s="109">
        <f t="shared" si="29"/>
        <v>0</v>
      </c>
      <c r="BF169" s="109">
        <f t="shared" si="30"/>
        <v>0</v>
      </c>
      <c r="BG169" s="109">
        <f t="shared" si="31"/>
        <v>0</v>
      </c>
      <c r="BH169" s="109">
        <f t="shared" si="32"/>
        <v>0</v>
      </c>
      <c r="BI169" s="109">
        <f t="shared" si="33"/>
        <v>0</v>
      </c>
      <c r="BJ169" s="18" t="s">
        <v>148</v>
      </c>
      <c r="BK169" s="109">
        <f t="shared" si="34"/>
        <v>0</v>
      </c>
      <c r="BL169" s="18" t="s">
        <v>233</v>
      </c>
      <c r="BM169" s="18" t="s">
        <v>804</v>
      </c>
    </row>
    <row r="170" spans="2:65" s="1" customFormat="1" ht="25.5" customHeight="1">
      <c r="B170" s="34"/>
      <c r="C170" s="166" t="s">
        <v>369</v>
      </c>
      <c r="D170" s="166" t="s">
        <v>170</v>
      </c>
      <c r="E170" s="167" t="s">
        <v>262</v>
      </c>
      <c r="F170" s="253" t="s">
        <v>263</v>
      </c>
      <c r="G170" s="253"/>
      <c r="H170" s="253"/>
      <c r="I170" s="253"/>
      <c r="J170" s="168" t="s">
        <v>198</v>
      </c>
      <c r="K170" s="169">
        <v>0.83</v>
      </c>
      <c r="L170" s="249">
        <v>0</v>
      </c>
      <c r="M170" s="250"/>
      <c r="N170" s="243">
        <f t="shared" si="25"/>
        <v>0</v>
      </c>
      <c r="O170" s="243"/>
      <c r="P170" s="243"/>
      <c r="Q170" s="243"/>
      <c r="R170" s="36"/>
      <c r="T170" s="170" t="s">
        <v>21</v>
      </c>
      <c r="U170" s="43" t="s">
        <v>49</v>
      </c>
      <c r="V170" s="35"/>
      <c r="W170" s="171">
        <f t="shared" si="26"/>
        <v>0</v>
      </c>
      <c r="X170" s="171">
        <v>0</v>
      </c>
      <c r="Y170" s="171">
        <f t="shared" si="27"/>
        <v>0</v>
      </c>
      <c r="Z170" s="171">
        <v>0</v>
      </c>
      <c r="AA170" s="172">
        <f t="shared" si="28"/>
        <v>0</v>
      </c>
      <c r="AR170" s="18" t="s">
        <v>233</v>
      </c>
      <c r="AT170" s="18" t="s">
        <v>170</v>
      </c>
      <c r="AU170" s="18" t="s">
        <v>148</v>
      </c>
      <c r="AY170" s="18" t="s">
        <v>169</v>
      </c>
      <c r="BE170" s="109">
        <f t="shared" si="29"/>
        <v>0</v>
      </c>
      <c r="BF170" s="109">
        <f t="shared" si="30"/>
        <v>0</v>
      </c>
      <c r="BG170" s="109">
        <f t="shared" si="31"/>
        <v>0</v>
      </c>
      <c r="BH170" s="109">
        <f t="shared" si="32"/>
        <v>0</v>
      </c>
      <c r="BI170" s="109">
        <f t="shared" si="33"/>
        <v>0</v>
      </c>
      <c r="BJ170" s="18" t="s">
        <v>148</v>
      </c>
      <c r="BK170" s="109">
        <f t="shared" si="34"/>
        <v>0</v>
      </c>
      <c r="BL170" s="18" t="s">
        <v>233</v>
      </c>
      <c r="BM170" s="18" t="s">
        <v>805</v>
      </c>
    </row>
    <row r="171" spans="2:65" s="1" customFormat="1" ht="49.9" customHeight="1">
      <c r="B171" s="34"/>
      <c r="C171" s="35"/>
      <c r="D171" s="157" t="s">
        <v>277</v>
      </c>
      <c r="E171" s="35"/>
      <c r="F171" s="35"/>
      <c r="G171" s="35"/>
      <c r="H171" s="35"/>
      <c r="I171" s="35"/>
      <c r="J171" s="35"/>
      <c r="K171" s="35"/>
      <c r="L171" s="35"/>
      <c r="M171" s="35"/>
      <c r="N171" s="268">
        <f t="shared" ref="N171:N176" si="35">BK171</f>
        <v>0</v>
      </c>
      <c r="O171" s="269"/>
      <c r="P171" s="269"/>
      <c r="Q171" s="269"/>
      <c r="R171" s="36"/>
      <c r="T171" s="142"/>
      <c r="U171" s="35"/>
      <c r="V171" s="35"/>
      <c r="W171" s="35"/>
      <c r="X171" s="35"/>
      <c r="Y171" s="35"/>
      <c r="Z171" s="35"/>
      <c r="AA171" s="77"/>
      <c r="AT171" s="18" t="s">
        <v>81</v>
      </c>
      <c r="AU171" s="18" t="s">
        <v>82</v>
      </c>
      <c r="AY171" s="18" t="s">
        <v>278</v>
      </c>
      <c r="BK171" s="109">
        <f>SUM(BK172:BK176)</f>
        <v>0</v>
      </c>
    </row>
    <row r="172" spans="2:65" s="1" customFormat="1" ht="22.35" customHeight="1">
      <c r="B172" s="34"/>
      <c r="C172" s="177" t="s">
        <v>21</v>
      </c>
      <c r="D172" s="177" t="s">
        <v>170</v>
      </c>
      <c r="E172" s="178" t="s">
        <v>21</v>
      </c>
      <c r="F172" s="255" t="s">
        <v>21</v>
      </c>
      <c r="G172" s="255"/>
      <c r="H172" s="255"/>
      <c r="I172" s="255"/>
      <c r="J172" s="179" t="s">
        <v>21</v>
      </c>
      <c r="K172" s="180"/>
      <c r="L172" s="249"/>
      <c r="M172" s="243"/>
      <c r="N172" s="243">
        <f t="shared" si="35"/>
        <v>0</v>
      </c>
      <c r="O172" s="243"/>
      <c r="P172" s="243"/>
      <c r="Q172" s="243"/>
      <c r="R172" s="36"/>
      <c r="T172" s="170" t="s">
        <v>21</v>
      </c>
      <c r="U172" s="181" t="s">
        <v>49</v>
      </c>
      <c r="V172" s="35"/>
      <c r="W172" s="35"/>
      <c r="X172" s="35"/>
      <c r="Y172" s="35"/>
      <c r="Z172" s="35"/>
      <c r="AA172" s="77"/>
      <c r="AT172" s="18" t="s">
        <v>278</v>
      </c>
      <c r="AU172" s="18" t="s">
        <v>90</v>
      </c>
      <c r="AY172" s="18" t="s">
        <v>278</v>
      </c>
      <c r="BE172" s="109">
        <f>IF(U172="základná",N172,0)</f>
        <v>0</v>
      </c>
      <c r="BF172" s="109">
        <f>IF(U172="znížená",N172,0)</f>
        <v>0</v>
      </c>
      <c r="BG172" s="109">
        <f>IF(U172="zákl. prenesená",N172,0)</f>
        <v>0</v>
      </c>
      <c r="BH172" s="109">
        <f>IF(U172="zníž. prenesená",N172,0)</f>
        <v>0</v>
      </c>
      <c r="BI172" s="109">
        <f>IF(U172="nulová",N172,0)</f>
        <v>0</v>
      </c>
      <c r="BJ172" s="18" t="s">
        <v>148</v>
      </c>
      <c r="BK172" s="109">
        <f>L172*K172</f>
        <v>0</v>
      </c>
    </row>
    <row r="173" spans="2:65" s="1" customFormat="1" ht="22.35" customHeight="1">
      <c r="B173" s="34"/>
      <c r="C173" s="177" t="s">
        <v>21</v>
      </c>
      <c r="D173" s="177" t="s">
        <v>170</v>
      </c>
      <c r="E173" s="178" t="s">
        <v>21</v>
      </c>
      <c r="F173" s="255" t="s">
        <v>21</v>
      </c>
      <c r="G173" s="255"/>
      <c r="H173" s="255"/>
      <c r="I173" s="255"/>
      <c r="J173" s="179" t="s">
        <v>21</v>
      </c>
      <c r="K173" s="180"/>
      <c r="L173" s="249"/>
      <c r="M173" s="243"/>
      <c r="N173" s="243">
        <f t="shared" si="35"/>
        <v>0</v>
      </c>
      <c r="O173" s="243"/>
      <c r="P173" s="243"/>
      <c r="Q173" s="243"/>
      <c r="R173" s="36"/>
      <c r="T173" s="170" t="s">
        <v>21</v>
      </c>
      <c r="U173" s="181" t="s">
        <v>49</v>
      </c>
      <c r="V173" s="35"/>
      <c r="W173" s="35"/>
      <c r="X173" s="35"/>
      <c r="Y173" s="35"/>
      <c r="Z173" s="35"/>
      <c r="AA173" s="77"/>
      <c r="AT173" s="18" t="s">
        <v>278</v>
      </c>
      <c r="AU173" s="18" t="s">
        <v>90</v>
      </c>
      <c r="AY173" s="18" t="s">
        <v>278</v>
      </c>
      <c r="BE173" s="109">
        <f>IF(U173="základná",N173,0)</f>
        <v>0</v>
      </c>
      <c r="BF173" s="109">
        <f>IF(U173="znížená",N173,0)</f>
        <v>0</v>
      </c>
      <c r="BG173" s="109">
        <f>IF(U173="zákl. prenesená",N173,0)</f>
        <v>0</v>
      </c>
      <c r="BH173" s="109">
        <f>IF(U173="zníž. prenesená",N173,0)</f>
        <v>0</v>
      </c>
      <c r="BI173" s="109">
        <f>IF(U173="nulová",N173,0)</f>
        <v>0</v>
      </c>
      <c r="BJ173" s="18" t="s">
        <v>148</v>
      </c>
      <c r="BK173" s="109">
        <f>L173*K173</f>
        <v>0</v>
      </c>
    </row>
    <row r="174" spans="2:65" s="1" customFormat="1" ht="22.35" customHeight="1">
      <c r="B174" s="34"/>
      <c r="C174" s="177" t="s">
        <v>21</v>
      </c>
      <c r="D174" s="177" t="s">
        <v>170</v>
      </c>
      <c r="E174" s="178" t="s">
        <v>21</v>
      </c>
      <c r="F174" s="255" t="s">
        <v>21</v>
      </c>
      <c r="G174" s="255"/>
      <c r="H174" s="255"/>
      <c r="I174" s="255"/>
      <c r="J174" s="179" t="s">
        <v>21</v>
      </c>
      <c r="K174" s="180"/>
      <c r="L174" s="249"/>
      <c r="M174" s="243"/>
      <c r="N174" s="243">
        <f t="shared" si="35"/>
        <v>0</v>
      </c>
      <c r="O174" s="243"/>
      <c r="P174" s="243"/>
      <c r="Q174" s="243"/>
      <c r="R174" s="36"/>
      <c r="T174" s="170" t="s">
        <v>21</v>
      </c>
      <c r="U174" s="181" t="s">
        <v>49</v>
      </c>
      <c r="V174" s="35"/>
      <c r="W174" s="35"/>
      <c r="X174" s="35"/>
      <c r="Y174" s="35"/>
      <c r="Z174" s="35"/>
      <c r="AA174" s="77"/>
      <c r="AT174" s="18" t="s">
        <v>278</v>
      </c>
      <c r="AU174" s="18" t="s">
        <v>90</v>
      </c>
      <c r="AY174" s="18" t="s">
        <v>278</v>
      </c>
      <c r="BE174" s="109">
        <f>IF(U174="základná",N174,0)</f>
        <v>0</v>
      </c>
      <c r="BF174" s="109">
        <f>IF(U174="znížená",N174,0)</f>
        <v>0</v>
      </c>
      <c r="BG174" s="109">
        <f>IF(U174="zákl. prenesená",N174,0)</f>
        <v>0</v>
      </c>
      <c r="BH174" s="109">
        <f>IF(U174="zníž. prenesená",N174,0)</f>
        <v>0</v>
      </c>
      <c r="BI174" s="109">
        <f>IF(U174="nulová",N174,0)</f>
        <v>0</v>
      </c>
      <c r="BJ174" s="18" t="s">
        <v>148</v>
      </c>
      <c r="BK174" s="109">
        <f>L174*K174</f>
        <v>0</v>
      </c>
    </row>
    <row r="175" spans="2:65" s="1" customFormat="1" ht="22.35" customHeight="1">
      <c r="B175" s="34"/>
      <c r="C175" s="177" t="s">
        <v>21</v>
      </c>
      <c r="D175" s="177" t="s">
        <v>170</v>
      </c>
      <c r="E175" s="178" t="s">
        <v>21</v>
      </c>
      <c r="F175" s="255" t="s">
        <v>21</v>
      </c>
      <c r="G175" s="255"/>
      <c r="H175" s="255"/>
      <c r="I175" s="255"/>
      <c r="J175" s="179" t="s">
        <v>21</v>
      </c>
      <c r="K175" s="180"/>
      <c r="L175" s="249"/>
      <c r="M175" s="243"/>
      <c r="N175" s="243">
        <f t="shared" si="35"/>
        <v>0</v>
      </c>
      <c r="O175" s="243"/>
      <c r="P175" s="243"/>
      <c r="Q175" s="243"/>
      <c r="R175" s="36"/>
      <c r="T175" s="170" t="s">
        <v>21</v>
      </c>
      <c r="U175" s="181" t="s">
        <v>49</v>
      </c>
      <c r="V175" s="35"/>
      <c r="W175" s="35"/>
      <c r="X175" s="35"/>
      <c r="Y175" s="35"/>
      <c r="Z175" s="35"/>
      <c r="AA175" s="77"/>
      <c r="AT175" s="18" t="s">
        <v>278</v>
      </c>
      <c r="AU175" s="18" t="s">
        <v>90</v>
      </c>
      <c r="AY175" s="18" t="s">
        <v>278</v>
      </c>
      <c r="BE175" s="109">
        <f>IF(U175="základná",N175,0)</f>
        <v>0</v>
      </c>
      <c r="BF175" s="109">
        <f>IF(U175="znížená",N175,0)</f>
        <v>0</v>
      </c>
      <c r="BG175" s="109">
        <f>IF(U175="zákl. prenesená",N175,0)</f>
        <v>0</v>
      </c>
      <c r="BH175" s="109">
        <f>IF(U175="zníž. prenesená",N175,0)</f>
        <v>0</v>
      </c>
      <c r="BI175" s="109">
        <f>IF(U175="nulová",N175,0)</f>
        <v>0</v>
      </c>
      <c r="BJ175" s="18" t="s">
        <v>148</v>
      </c>
      <c r="BK175" s="109">
        <f>L175*K175</f>
        <v>0</v>
      </c>
    </row>
    <row r="176" spans="2:65" s="1" customFormat="1" ht="22.35" customHeight="1">
      <c r="B176" s="34"/>
      <c r="C176" s="177" t="s">
        <v>21</v>
      </c>
      <c r="D176" s="177" t="s">
        <v>170</v>
      </c>
      <c r="E176" s="178" t="s">
        <v>21</v>
      </c>
      <c r="F176" s="255" t="s">
        <v>21</v>
      </c>
      <c r="G176" s="255"/>
      <c r="H176" s="255"/>
      <c r="I176" s="255"/>
      <c r="J176" s="179" t="s">
        <v>21</v>
      </c>
      <c r="K176" s="180"/>
      <c r="L176" s="249"/>
      <c r="M176" s="243"/>
      <c r="N176" s="243">
        <f t="shared" si="35"/>
        <v>0</v>
      </c>
      <c r="O176" s="243"/>
      <c r="P176" s="243"/>
      <c r="Q176" s="243"/>
      <c r="R176" s="36"/>
      <c r="T176" s="170" t="s">
        <v>21</v>
      </c>
      <c r="U176" s="181" t="s">
        <v>49</v>
      </c>
      <c r="V176" s="55"/>
      <c r="W176" s="55"/>
      <c r="X176" s="55"/>
      <c r="Y176" s="55"/>
      <c r="Z176" s="55"/>
      <c r="AA176" s="57"/>
      <c r="AT176" s="18" t="s">
        <v>278</v>
      </c>
      <c r="AU176" s="18" t="s">
        <v>90</v>
      </c>
      <c r="AY176" s="18" t="s">
        <v>278</v>
      </c>
      <c r="BE176" s="109">
        <f>IF(U176="základná",N176,0)</f>
        <v>0</v>
      </c>
      <c r="BF176" s="109">
        <f>IF(U176="znížená",N176,0)</f>
        <v>0</v>
      </c>
      <c r="BG176" s="109">
        <f>IF(U176="zákl. prenesená",N176,0)</f>
        <v>0</v>
      </c>
      <c r="BH176" s="109">
        <f>IF(U176="zníž. prenesená",N176,0)</f>
        <v>0</v>
      </c>
      <c r="BI176" s="109">
        <f>IF(U176="nulová",N176,0)</f>
        <v>0</v>
      </c>
      <c r="BJ176" s="18" t="s">
        <v>148</v>
      </c>
      <c r="BK176" s="109">
        <f>L176*K176</f>
        <v>0</v>
      </c>
    </row>
    <row r="177" spans="2:18" s="1" customFormat="1" ht="6.95" customHeight="1">
      <c r="B177" s="58"/>
      <c r="C177" s="59"/>
      <c r="D177" s="59"/>
      <c r="E177" s="59"/>
      <c r="F177" s="59"/>
      <c r="G177" s="59"/>
      <c r="H177" s="59"/>
      <c r="I177" s="59"/>
      <c r="J177" s="59"/>
      <c r="K177" s="59"/>
      <c r="L177" s="59"/>
      <c r="M177" s="59"/>
      <c r="N177" s="59"/>
      <c r="O177" s="59"/>
      <c r="P177" s="59"/>
      <c r="Q177" s="59"/>
      <c r="R177" s="60"/>
    </row>
  </sheetData>
  <sheetProtection algorithmName="SHA-512" hashValue="MBGXf2LbuJWIlFhdJ7bv4M5OiBiQrl0pND30W+2NhT/W6xfPlq0+WiGSmV2phJeEjqn7b0kH+idoKCFvFiuIEg==" saltValue="GF84Q9P9ZwvSKO0dNNYiGnFkngwPEanZFG/tQ9yXQe58Qq+E73uyuB4LCEXO5qaDysmDPJxhrrAEkolur53z2Q==" spinCount="10" sheet="1" objects="1" scenarios="1" formatColumns="0" formatRows="0"/>
  <mergeCells count="202">
    <mergeCell ref="L170:M170"/>
    <mergeCell ref="L169:M169"/>
    <mergeCell ref="L172:M172"/>
    <mergeCell ref="L173:M173"/>
    <mergeCell ref="L174:M174"/>
    <mergeCell ref="L175:M175"/>
    <mergeCell ref="L176:M176"/>
    <mergeCell ref="F169:I169"/>
    <mergeCell ref="F168:I168"/>
    <mergeCell ref="F170:I170"/>
    <mergeCell ref="F172:I172"/>
    <mergeCell ref="F173:I173"/>
    <mergeCell ref="F174:I174"/>
    <mergeCell ref="F175:I175"/>
    <mergeCell ref="F176:I176"/>
    <mergeCell ref="L168:M168"/>
    <mergeCell ref="N176:Q176"/>
    <mergeCell ref="N175:Q175"/>
    <mergeCell ref="N157:Q157"/>
    <mergeCell ref="N156:Q156"/>
    <mergeCell ref="F149:I149"/>
    <mergeCell ref="F151:I151"/>
    <mergeCell ref="F152:I152"/>
    <mergeCell ref="F153:I153"/>
    <mergeCell ref="F154:I154"/>
    <mergeCell ref="F155:I155"/>
    <mergeCell ref="F156:I156"/>
    <mergeCell ref="F157:I157"/>
    <mergeCell ref="F158:I158"/>
    <mergeCell ref="F159:I159"/>
    <mergeCell ref="F161:I161"/>
    <mergeCell ref="F164:I164"/>
    <mergeCell ref="F165:I165"/>
    <mergeCell ref="F166:I166"/>
    <mergeCell ref="F167:I167"/>
    <mergeCell ref="L151:M151"/>
    <mergeCell ref="L152:M152"/>
    <mergeCell ref="L153:M153"/>
    <mergeCell ref="L154:M154"/>
    <mergeCell ref="L155:M155"/>
    <mergeCell ref="L156:M156"/>
    <mergeCell ref="L157:M157"/>
    <mergeCell ref="L158:M158"/>
    <mergeCell ref="L159:M159"/>
    <mergeCell ref="L161:M161"/>
    <mergeCell ref="L164:M164"/>
    <mergeCell ref="L165:M165"/>
    <mergeCell ref="L166:M166"/>
    <mergeCell ref="L167:M167"/>
    <mergeCell ref="N155:Q155"/>
    <mergeCell ref="N154:Q154"/>
    <mergeCell ref="N174:Q174"/>
    <mergeCell ref="N172:Q172"/>
    <mergeCell ref="N173:Q173"/>
    <mergeCell ref="N171:Q171"/>
    <mergeCell ref="N158:Q158"/>
    <mergeCell ref="N159:Q159"/>
    <mergeCell ref="N161:Q161"/>
    <mergeCell ref="N164:Q164"/>
    <mergeCell ref="N165:Q165"/>
    <mergeCell ref="N166:Q166"/>
    <mergeCell ref="N167:Q167"/>
    <mergeCell ref="N168:Q168"/>
    <mergeCell ref="N169:Q169"/>
    <mergeCell ref="N170:Q170"/>
    <mergeCell ref="N160:Q160"/>
    <mergeCell ref="N162:Q162"/>
    <mergeCell ref="N163:Q163"/>
    <mergeCell ref="E24:L24"/>
    <mergeCell ref="S2:AC2"/>
    <mergeCell ref="M27:P27"/>
    <mergeCell ref="M28:P28"/>
    <mergeCell ref="M30:P30"/>
    <mergeCell ref="H32:J32"/>
    <mergeCell ref="M32:P32"/>
    <mergeCell ref="H33:J33"/>
    <mergeCell ref="M33:P33"/>
    <mergeCell ref="H34:J34"/>
    <mergeCell ref="M34:P34"/>
    <mergeCell ref="H35:J35"/>
    <mergeCell ref="M35:P35"/>
    <mergeCell ref="H36:J36"/>
    <mergeCell ref="M36:P36"/>
    <mergeCell ref="L38:P38"/>
    <mergeCell ref="C76:Q76"/>
    <mergeCell ref="F79:P79"/>
    <mergeCell ref="F78:P78"/>
    <mergeCell ref="M81:P81"/>
    <mergeCell ref="M83:Q83"/>
    <mergeCell ref="M84:Q84"/>
    <mergeCell ref="C86:G86"/>
    <mergeCell ref="N86:Q86"/>
    <mergeCell ref="N88:Q88"/>
    <mergeCell ref="N89:Q89"/>
    <mergeCell ref="N90:Q90"/>
    <mergeCell ref="N91:Q91"/>
    <mergeCell ref="N92:Q92"/>
    <mergeCell ref="N93:Q93"/>
    <mergeCell ref="N96:Q96"/>
    <mergeCell ref="N94:Q94"/>
    <mergeCell ref="N95:Q95"/>
    <mergeCell ref="N97:Q97"/>
    <mergeCell ref="N98:Q98"/>
    <mergeCell ref="N99:Q99"/>
    <mergeCell ref="N101:Q101"/>
    <mergeCell ref="N102:Q102"/>
    <mergeCell ref="N103:Q103"/>
    <mergeCell ref="N104:Q104"/>
    <mergeCell ref="N105:Q105"/>
    <mergeCell ref="N106:Q106"/>
    <mergeCell ref="N107:Q107"/>
    <mergeCell ref="L109:Q109"/>
    <mergeCell ref="D102:H102"/>
    <mergeCell ref="D106:H106"/>
    <mergeCell ref="D103:H103"/>
    <mergeCell ref="D104:H104"/>
    <mergeCell ref="D105:H105"/>
    <mergeCell ref="C115:Q115"/>
    <mergeCell ref="F117:P117"/>
    <mergeCell ref="F118:P118"/>
    <mergeCell ref="M120:P120"/>
    <mergeCell ref="M122:Q122"/>
    <mergeCell ref="M123:Q123"/>
    <mergeCell ref="F125:I125"/>
    <mergeCell ref="L125:M125"/>
    <mergeCell ref="N125:Q125"/>
    <mergeCell ref="N126:Q126"/>
    <mergeCell ref="N127:Q127"/>
    <mergeCell ref="N128:Q128"/>
    <mergeCell ref="F129:I129"/>
    <mergeCell ref="L129:M129"/>
    <mergeCell ref="N129:Q129"/>
    <mergeCell ref="L130:M130"/>
    <mergeCell ref="N130:Q130"/>
    <mergeCell ref="N131:Q131"/>
    <mergeCell ref="N132:Q132"/>
    <mergeCell ref="N133:Q133"/>
    <mergeCell ref="N134:Q134"/>
    <mergeCell ref="N135:Q135"/>
    <mergeCell ref="N137:Q137"/>
    <mergeCell ref="N138:Q138"/>
    <mergeCell ref="N136:Q136"/>
    <mergeCell ref="F130:I130"/>
    <mergeCell ref="F134:I134"/>
    <mergeCell ref="F133:I133"/>
    <mergeCell ref="F131:I131"/>
    <mergeCell ref="F132:I132"/>
    <mergeCell ref="F135:I135"/>
    <mergeCell ref="F137:I137"/>
    <mergeCell ref="F138:I138"/>
    <mergeCell ref="L131:M131"/>
    <mergeCell ref="L137:M137"/>
    <mergeCell ref="L132:M132"/>
    <mergeCell ref="L133:M133"/>
    <mergeCell ref="L134:M134"/>
    <mergeCell ref="L135:M135"/>
    <mergeCell ref="L138:M138"/>
    <mergeCell ref="L140:M140"/>
    <mergeCell ref="L142:M142"/>
    <mergeCell ref="N146:Q146"/>
    <mergeCell ref="N142:Q142"/>
    <mergeCell ref="N143:Q143"/>
    <mergeCell ref="N144:Q144"/>
    <mergeCell ref="N147:Q147"/>
    <mergeCell ref="N148:Q148"/>
    <mergeCell ref="N149:Q149"/>
    <mergeCell ref="F140:I140"/>
    <mergeCell ref="F142:I142"/>
    <mergeCell ref="F143:I143"/>
    <mergeCell ref="F144:I144"/>
    <mergeCell ref="F146:I146"/>
    <mergeCell ref="F147:I147"/>
    <mergeCell ref="F148:I148"/>
    <mergeCell ref="L143:M143"/>
    <mergeCell ref="L144:M144"/>
    <mergeCell ref="L146:M146"/>
    <mergeCell ref="L147:M147"/>
    <mergeCell ref="L148:M148"/>
    <mergeCell ref="N151:Q151"/>
    <mergeCell ref="N152:Q152"/>
    <mergeCell ref="N153:Q153"/>
    <mergeCell ref="N141:Q141"/>
    <mergeCell ref="N145:Q145"/>
    <mergeCell ref="N150:Q150"/>
    <mergeCell ref="H1:K1"/>
    <mergeCell ref="C2:Q2"/>
    <mergeCell ref="C4:Q4"/>
    <mergeCell ref="F6:P6"/>
    <mergeCell ref="F7:P7"/>
    <mergeCell ref="O9:P9"/>
    <mergeCell ref="O11:P11"/>
    <mergeCell ref="O12:P12"/>
    <mergeCell ref="O14:P14"/>
    <mergeCell ref="E15:L15"/>
    <mergeCell ref="O15:P15"/>
    <mergeCell ref="O17:P17"/>
    <mergeCell ref="O18:P18"/>
    <mergeCell ref="O20:P20"/>
    <mergeCell ref="O21:P21"/>
    <mergeCell ref="L149:M149"/>
    <mergeCell ref="N139:Q139"/>
    <mergeCell ref="N140:Q140"/>
  </mergeCells>
  <dataValidations count="2">
    <dataValidation type="list" allowBlank="1" showInputMessage="1" showErrorMessage="1" error="Povolené sú hodnoty K, M." sqref="D172:D177">
      <formula1>"K, M"</formula1>
    </dataValidation>
    <dataValidation type="list" allowBlank="1" showInputMessage="1" showErrorMessage="1" error="Povolené sú hodnoty základná, znížená, nulová." sqref="U172:U177">
      <formula1>"základná, znížená, nulová"</formula1>
    </dataValidation>
  </dataValidations>
  <hyperlinks>
    <hyperlink ref="F1:G1" location="C2" display="1) Krycí list rozpočtu"/>
    <hyperlink ref="H1:K1" location="C86" display="2) Rekapitulácia rozpočtu"/>
    <hyperlink ref="L1" location="C125" display="3) Rozpočet"/>
    <hyperlink ref="S1:T1" location="'Rekapitulácia stavby'!C2" display="Rekapitulácia stavby"/>
  </hyperlinks>
  <pageMargins left="0.58333330000000005" right="0.58333330000000005" top="0.5" bottom="0.46666669999999999" header="0" footer="0"/>
  <pageSetup paperSize="9" fitToHeight="100"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10</vt:i4>
      </vt:variant>
      <vt:variant>
        <vt:lpstr>Pomenované rozsahy</vt:lpstr>
      </vt:variant>
      <vt:variant>
        <vt:i4>18</vt:i4>
      </vt:variant>
    </vt:vector>
  </HeadingPairs>
  <TitlesOfParts>
    <vt:vector size="28" baseType="lpstr">
      <vt:lpstr>Rekapitulácia stavby</vt:lpstr>
      <vt:lpstr>SO 01 - Vodný prvok</vt:lpstr>
      <vt:lpstr>SO 02 - Spevnené plochy</vt:lpstr>
      <vt:lpstr>SO 03 - Mestský mobiliár</vt:lpstr>
      <vt:lpstr>SO 04 - Osvetlenie</vt:lpstr>
      <vt:lpstr>SO 05 - Technológia</vt:lpstr>
      <vt:lpstr>SO 06 - Preložka kovaného...</vt:lpstr>
      <vt:lpstr>SO 07 - Zeleň</vt:lpstr>
      <vt:lpstr>SO 08 - Sanácia jestvujúc...</vt:lpstr>
      <vt:lpstr>Hárok1</vt:lpstr>
      <vt:lpstr>'Rekapitulácia stavby'!Názvy_tlače</vt:lpstr>
      <vt:lpstr>'SO 01 - Vodný prvok'!Názvy_tlače</vt:lpstr>
      <vt:lpstr>'SO 02 - Spevnené plochy'!Názvy_tlače</vt:lpstr>
      <vt:lpstr>'SO 03 - Mestský mobiliár'!Názvy_tlače</vt:lpstr>
      <vt:lpstr>'SO 04 - Osvetlenie'!Názvy_tlače</vt:lpstr>
      <vt:lpstr>'SO 05 - Technológia'!Názvy_tlače</vt:lpstr>
      <vt:lpstr>'SO 06 - Preložka kovaného...'!Názvy_tlače</vt:lpstr>
      <vt:lpstr>'SO 07 - Zeleň'!Názvy_tlače</vt:lpstr>
      <vt:lpstr>'SO 08 - Sanácia jestvujúc...'!Názvy_tlače</vt:lpstr>
      <vt:lpstr>'Rekapitulácia stavby'!Oblasť_tlače</vt:lpstr>
      <vt:lpstr>'SO 01 - Vodný prvok'!Oblasť_tlače</vt:lpstr>
      <vt:lpstr>'SO 02 - Spevnené plochy'!Oblasť_tlače</vt:lpstr>
      <vt:lpstr>'SO 03 - Mestský mobiliár'!Oblasť_tlače</vt:lpstr>
      <vt:lpstr>'SO 04 - Osvetlenie'!Oblasť_tlače</vt:lpstr>
      <vt:lpstr>'SO 05 - Technológia'!Oblasť_tlače</vt:lpstr>
      <vt:lpstr>'SO 06 - Preložka kovaného...'!Oblasť_tlače</vt:lpstr>
      <vt:lpstr>'SO 07 - Zeleň'!Oblasť_tlače</vt:lpstr>
      <vt:lpstr>'SO 08 - Sanácia jestvujúc...'!Oblasť_tlače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Vlado-PC\Vlado</dc:creator>
  <cp:lastModifiedBy>novakova</cp:lastModifiedBy>
  <dcterms:created xsi:type="dcterms:W3CDTF">2019-02-27T10:08:26Z</dcterms:created>
  <dcterms:modified xsi:type="dcterms:W3CDTF">2019-03-15T11:01:59Z</dcterms:modified>
</cp:coreProperties>
</file>