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073"/>
  <workbookPr codeName="ThisWorkbook"/>
  <bookViews>
    <workbookView xWindow="65461" yWindow="65446" windowWidth="12120" windowHeight="8835" firstSheet="4" activeTab="9"/>
  </bookViews>
  <sheets>
    <sheet name="Bežné príjmy" sheetId="1" r:id="rId1"/>
    <sheet name="Bežné EUR" sheetId="2" r:id="rId2"/>
    <sheet name="Kapitálové príjmy" sheetId="3" r:id="rId3"/>
    <sheet name="Kapitálové EUR" sheetId="4" r:id="rId4"/>
    <sheet name="Finančné príjmy" sheetId="5" r:id="rId5"/>
    <sheet name="Finančné EUR" sheetId="6" r:id="rId6"/>
    <sheet name="Programový rozpočet" sheetId="7" r:id="rId7"/>
    <sheet name="Programový rozpočet EUR" sheetId="8" r:id="rId8"/>
    <sheet name="Sumár" sheetId="9" r:id="rId9"/>
    <sheet name="Sumár EUR" sheetId="10" r:id="rId10"/>
  </sheets>
  <definedNames>
    <definedName name="_xlnm.Print_Titles" localSheetId="6">'Programový rozpočet'!$1:$2</definedName>
    <definedName name="_xlnm.Print_Titles" localSheetId="7">'Programový rozpočet EUR'!$1:$2</definedName>
    <definedName name="_xlnm.Print_Area" localSheetId="1">'Bežné EUR'!$A$1:$F$133</definedName>
    <definedName name="_xlnm.Print_Area" localSheetId="0">'Bežné príjmy'!$A$1:$F$133</definedName>
    <definedName name="_xlnm.Print_Area" localSheetId="5">'Finančné EUR'!$A$1:$E$16</definedName>
    <definedName name="_xlnm.Print_Area" localSheetId="4">'Finančné príjmy'!$A$1:$E$16</definedName>
    <definedName name="_xlnm.Print_Area" localSheetId="3">'Kapitálové EUR'!$A$1:$E$18</definedName>
    <definedName name="_xlnm.Print_Area" localSheetId="2">'Kapitálové príjmy'!$A$1:$E$18</definedName>
    <definedName name="_xlnm.Print_Area" localSheetId="6">'Programový rozpočet'!$A$1:$T$207</definedName>
    <definedName name="_xlnm.Print_Area" localSheetId="7">'Programový rozpočet EUR'!$A$1:$T$207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F4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mala byť 0</t>
        </r>
      </text>
    </comment>
  </commentList>
</comments>
</file>

<file path=xl/comments2.xml><?xml version="1.0" encoding="utf-8"?>
<comments xmlns="http://schemas.openxmlformats.org/spreadsheetml/2006/main">
  <authors>
    <author>karpis</author>
  </authors>
  <commentList>
    <comment ref="D6" authorId="0">
      <text>
        <r>
          <rPr>
            <b/>
            <sz val="8"/>
            <rFont val="Tahoma"/>
            <family val="0"/>
          </rPr>
          <t>karpis:</t>
        </r>
        <r>
          <rPr>
            <sz val="8"/>
            <rFont val="Tahoma"/>
            <family val="0"/>
          </rPr>
          <t xml:space="preserve">
zaokrúhlené o 14 €</t>
        </r>
      </text>
    </comment>
  </commentList>
</comments>
</file>

<file path=xl/comments3.xml><?xml version="1.0" encoding="utf-8"?>
<comments xmlns="http://schemas.openxmlformats.org/spreadsheetml/2006/main">
  <authors>
    <author>karpis</author>
  </authors>
  <commentList>
    <comment ref="C4" authorId="0">
      <text>
        <r>
          <rPr>
            <b/>
            <sz val="8"/>
            <rFont val="Tahoma"/>
            <family val="2"/>
          </rPr>
          <t>karpis:</t>
        </r>
        <r>
          <rPr>
            <sz val="8"/>
            <rFont val="Tahoma"/>
            <family val="2"/>
          </rPr>
          <t xml:space="preserve">
Hrivis + bežné + (Volák + S-Drink)</t>
        </r>
      </text>
    </comment>
    <comment ref="D4" authorId="0">
      <text>
        <r>
          <rPr>
            <b/>
            <sz val="8"/>
            <rFont val="Tahoma"/>
            <family val="2"/>
          </rPr>
          <t>karpis:</t>
        </r>
        <r>
          <rPr>
            <sz val="8"/>
            <rFont val="Tahoma"/>
            <family val="2"/>
          </rPr>
          <t xml:space="preserve">
3600 - Malý Slavkov
400 - bežné
6000 - Kežmarok</t>
        </r>
      </text>
    </comment>
    <comment ref="C8" authorId="0">
      <text>
        <r>
          <rPr>
            <b/>
            <sz val="8"/>
            <rFont val="Tahoma"/>
            <family val="2"/>
          </rPr>
          <t>karpis:</t>
        </r>
        <r>
          <rPr>
            <sz val="8"/>
            <rFont val="Tahoma"/>
            <family val="2"/>
          </rPr>
          <t xml:space="preserve">
2000 - 2 byty na Juhu
1000 - strelnica</t>
        </r>
      </text>
    </comment>
  </commentList>
</comments>
</file>

<file path=xl/comments7.xml><?xml version="1.0" encoding="utf-8"?>
<comments xmlns="http://schemas.openxmlformats.org/spreadsheetml/2006/main">
  <authors>
    <author>karpis</author>
  </authors>
  <commentList>
    <comment ref="H191" authorId="0">
      <text>
        <r>
          <rPr>
            <b/>
            <sz val="8"/>
            <rFont val="Tahoma"/>
            <family val="2"/>
          </rPr>
          <t>karpis:</t>
        </r>
        <r>
          <rPr>
            <sz val="8"/>
            <rFont val="Tahoma"/>
            <family val="2"/>
          </rPr>
          <t xml:space="preserve">
čo Hospic?</t>
        </r>
      </text>
    </comment>
    <comment ref="N191" authorId="0">
      <text>
        <r>
          <rPr>
            <b/>
            <sz val="8"/>
            <rFont val="Tahoma"/>
            <family val="2"/>
          </rPr>
          <t>karpis:</t>
        </r>
        <r>
          <rPr>
            <sz val="8"/>
            <rFont val="Tahoma"/>
            <family val="2"/>
          </rPr>
          <t xml:space="preserve">
čo Hospic?</t>
        </r>
      </text>
    </comment>
    <comment ref="R191" authorId="0">
      <text>
        <r>
          <rPr>
            <b/>
            <sz val="8"/>
            <rFont val="Tahoma"/>
            <family val="2"/>
          </rPr>
          <t>karpis:</t>
        </r>
        <r>
          <rPr>
            <sz val="8"/>
            <rFont val="Tahoma"/>
            <family val="2"/>
          </rPr>
          <t xml:space="preserve">
čo Hospic?</t>
        </r>
      </text>
    </comment>
    <comment ref="I134" authorId="0">
      <text>
        <r>
          <rPr>
            <b/>
            <sz val="8"/>
            <rFont val="Tahoma"/>
            <family val="0"/>
          </rPr>
          <t>karpis:</t>
        </r>
        <r>
          <rPr>
            <sz val="8"/>
            <rFont val="Tahoma"/>
            <family val="0"/>
          </rPr>
          <t xml:space="preserve">
iné zaokrúhl</t>
        </r>
      </text>
    </comment>
  </commentList>
</comments>
</file>

<file path=xl/comments8.xml><?xml version="1.0" encoding="utf-8"?>
<comments xmlns="http://schemas.openxmlformats.org/spreadsheetml/2006/main">
  <authors>
    <author>karpis</author>
  </authors>
  <commentList>
    <comment ref="I134" authorId="0">
      <text>
        <r>
          <rPr>
            <b/>
            <sz val="8"/>
            <rFont val="Tahoma"/>
            <family val="0"/>
          </rPr>
          <t>karpis:</t>
        </r>
        <r>
          <rPr>
            <sz val="8"/>
            <rFont val="Tahoma"/>
            <family val="0"/>
          </rPr>
          <t xml:space="preserve">
zaokrúhlené o 12€</t>
        </r>
      </text>
    </comment>
  </commentList>
</comments>
</file>

<file path=xl/sharedStrings.xml><?xml version="1.0" encoding="utf-8"?>
<sst xmlns="http://schemas.openxmlformats.org/spreadsheetml/2006/main" count="1574" uniqueCount="572">
  <si>
    <t>Kód</t>
  </si>
  <si>
    <t>Daň z nehnuteľností</t>
  </si>
  <si>
    <t>Z prenajatých pozemkov</t>
  </si>
  <si>
    <t>Z prenajatých budov, priestorov a objektov</t>
  </si>
  <si>
    <t>Ostatné poplatky</t>
  </si>
  <si>
    <t>Pokuty a penále</t>
  </si>
  <si>
    <t>Za znečisťovanie ovzdušia</t>
  </si>
  <si>
    <t>Úroky z domácich úverov, pôžičiek a vkladov</t>
  </si>
  <si>
    <t>Z výťažkov z lotérií a iných podobných hier</t>
  </si>
  <si>
    <t>Zo štátneho rozpočtu</t>
  </si>
  <si>
    <t>SPOLU</t>
  </si>
  <si>
    <t xml:space="preserve">Názov                                  </t>
  </si>
  <si>
    <t>Názov</t>
  </si>
  <si>
    <t>Verejné WC</t>
  </si>
  <si>
    <t>Cintorínske služby</t>
  </si>
  <si>
    <t>Stavebný úrad</t>
  </si>
  <si>
    <t>Bytová politika</t>
  </si>
  <si>
    <t>Civilná ochrana</t>
  </si>
  <si>
    <t>Čistenie mesta</t>
  </si>
  <si>
    <t>Verejné osvetlenie</t>
  </si>
  <si>
    <t>Občianske obrady</t>
  </si>
  <si>
    <t>Klub dôchodcov</t>
  </si>
  <si>
    <t>Dom opatrovateľskej služby</t>
  </si>
  <si>
    <t xml:space="preserve">Poplatky - verejné WC             </t>
  </si>
  <si>
    <t xml:space="preserve">STACIONÁR  - poplatok za služby      </t>
  </si>
  <si>
    <t xml:space="preserve">MsP - PCO, poplatok za  služby          </t>
  </si>
  <si>
    <t xml:space="preserve">Cintorínske poplatky       </t>
  </si>
  <si>
    <t xml:space="preserve">OPATROVATEĽKY - poplatok za opatr. službu  </t>
  </si>
  <si>
    <t>Granty - Stacionár</t>
  </si>
  <si>
    <t>Zo štátneho účelového fondu - separ. zber</t>
  </si>
  <si>
    <t>Kežmarská televízia</t>
  </si>
  <si>
    <t>Lesopark</t>
  </si>
  <si>
    <t>Prevod z fondu rozvoja bývania</t>
  </si>
  <si>
    <t xml:space="preserve">Podiel z výnosu dane zo závislej činnosti </t>
  </si>
  <si>
    <t>Daňové príjmy</t>
  </si>
  <si>
    <t>Dane z príjmov, ziskov a kapitálového majetku</t>
  </si>
  <si>
    <t>Daň z príjmov fyzických osôb</t>
  </si>
  <si>
    <t>Dane z majetku</t>
  </si>
  <si>
    <t>Z pozemkov</t>
  </si>
  <si>
    <t>Zo stavieb</t>
  </si>
  <si>
    <t>Dane za tovary a služby</t>
  </si>
  <si>
    <t>Administratívne a iné poplatky a platby</t>
  </si>
  <si>
    <t>Administratívne poplatky</t>
  </si>
  <si>
    <t>Poplatky a platby z nepriemyselného a náhodného predaja a služieb</t>
  </si>
  <si>
    <t>Za predaj výrobkov, tovarov a služieb</t>
  </si>
  <si>
    <t>Ďaľšie administratívne a iné poplatky a platby</t>
  </si>
  <si>
    <t>Iné nedaňové príjmy</t>
  </si>
  <si>
    <t>Ostatné príjmy</t>
  </si>
  <si>
    <t>Granty a transfery</t>
  </si>
  <si>
    <t>Tuzemské bežné granty a transfery</t>
  </si>
  <si>
    <t>Ostatné poplatky - výherné automary</t>
  </si>
  <si>
    <t>Ostatné poplatky - ostatné MsÚ</t>
  </si>
  <si>
    <t>Ostatné poplatky - Stavebný úrad</t>
  </si>
  <si>
    <t>Ostatné poplatky - Matrika</t>
  </si>
  <si>
    <t>Za stravné - Stacionár</t>
  </si>
  <si>
    <t>Zo štátneho rozpočtu - Domov dôchodcov</t>
  </si>
  <si>
    <t>Zo štátneho rozpočtu - Školský úrad</t>
  </si>
  <si>
    <t>Zo štátneho rozpočtu - Aktivačná činnosť</t>
  </si>
  <si>
    <t>Zo štátneho rozpočtu - Matrika</t>
  </si>
  <si>
    <t>Zo štátneho rozpočtu - Stavebný úrad</t>
  </si>
  <si>
    <t>Zo štátneho rozpočtu - Bytová politika</t>
  </si>
  <si>
    <t>Zo štátneho rozpočtu - školstvo prenes. kompetencie</t>
  </si>
  <si>
    <t>Z prenajatých budov, priestorov a objektov - nebytové priest.</t>
  </si>
  <si>
    <t>Z prenajatých budov, priestorov a objektov - byty</t>
  </si>
  <si>
    <t>Z rozpočtu obce - Spoločný stavebný úrad</t>
  </si>
  <si>
    <t>Právne služby</t>
  </si>
  <si>
    <t>Zo štátneho rozpočtu - Doprava (prenesený výkon št. správy)</t>
  </si>
  <si>
    <t>Priebežné čerpanie kontokorentného úveru</t>
  </si>
  <si>
    <t>Rozpočet</t>
  </si>
  <si>
    <t>Návrh rozpočtu</t>
  </si>
  <si>
    <t>Vlastné príjmy rozpočtových organizácií:</t>
  </si>
  <si>
    <t>Staroba:</t>
  </si>
  <si>
    <t>Domov dôchodcov</t>
  </si>
  <si>
    <t>Školstvo - prenesené kompetencie:</t>
  </si>
  <si>
    <t>ZŠ Hradné námestie</t>
  </si>
  <si>
    <t>ZŠ ul. Dr. D. Fischera</t>
  </si>
  <si>
    <t>ZŠ Nižná Brána</t>
  </si>
  <si>
    <t>Školstvo - originálne kompetencie:</t>
  </si>
  <si>
    <t>ŠKD ul. Dr. D. Fischera</t>
  </si>
  <si>
    <t>ŠKD Nižná Brána</t>
  </si>
  <si>
    <t>ŠKD Hradné námestie</t>
  </si>
  <si>
    <t>ŠJ ul. Dr. D. Fischera</t>
  </si>
  <si>
    <t>ŠJ Nižná Brána</t>
  </si>
  <si>
    <t>MŠ + ŠJ  Kuzmányho</t>
  </si>
  <si>
    <t>MŠ + ŠJ Cintorínska</t>
  </si>
  <si>
    <t>MŠ + ŠJ Možiarska</t>
  </si>
  <si>
    <t>MŠ + ŠJ Severná</t>
  </si>
  <si>
    <t>Centrum voľného času</t>
  </si>
  <si>
    <t>ZUŠ A. Cígera</t>
  </si>
  <si>
    <t>ZUŠ, ul. Dr. Fischera 2</t>
  </si>
  <si>
    <t>Predaj domov na námestí</t>
  </si>
  <si>
    <t>Predaj pozemkov</t>
  </si>
  <si>
    <t>Príjmy za predaj pozemkov - IBV Kamenná baňa</t>
  </si>
  <si>
    <t>Splátky za predané byty</t>
  </si>
  <si>
    <t>Zo štátneho rozpočtu - osobitný príjemca</t>
  </si>
  <si>
    <t>Zo štátneho rozpočtu - dotácia na výkon osobitného príjemcu</t>
  </si>
  <si>
    <t>Grant - Vzdelávanie samosprávy</t>
  </si>
  <si>
    <t>Zo štátneho rozpočtu - Dni športu mesta</t>
  </si>
  <si>
    <t>Zo štátneho rozpočtu - Mestská volejbalová liga</t>
  </si>
  <si>
    <t>Úroky z termínovaných vkladov</t>
  </si>
  <si>
    <t>Úroky z účtov finančného hospodárenia</t>
  </si>
  <si>
    <t>Grant - Skvalitnenie interných počítač.sietí mesta KK</t>
  </si>
  <si>
    <t xml:space="preserve">Z prenajatých priestorov - EĽRO </t>
  </si>
  <si>
    <t>Z prenajatých strojov, prístrojov, zariadení ...</t>
  </si>
  <si>
    <t>Transfery v rámci verejnej správy</t>
  </si>
  <si>
    <t>Zo štátneho rozpočtu - motivačný príspevok pre ŠZŠ</t>
  </si>
  <si>
    <t>Granty</t>
  </si>
  <si>
    <t>Grant - Lesné cesty v TANAP-e</t>
  </si>
  <si>
    <t>Z prenájmu nebytových priestorov v správe</t>
  </si>
  <si>
    <t>Z prenájmu nebytových priestorov polikliniky</t>
  </si>
  <si>
    <t>Zo štátneho rozpočtu - školstvo - účelové dotácie - PK</t>
  </si>
  <si>
    <t>Zo štátneho rozpočtu - školstvo - účelové dotácie - OK</t>
  </si>
  <si>
    <t>Zo štátneho rozpočtu - školstvo - účelové dotácie - ŠZŠ</t>
  </si>
  <si>
    <t>Prevod z odvodu po finančnom zúčtovaní</t>
  </si>
  <si>
    <t>Z prenájmu kotolní</t>
  </si>
  <si>
    <t>Z prenajatých pozemkov - TANAP</t>
  </si>
  <si>
    <t>ŠSZČ Hradné námestie</t>
  </si>
  <si>
    <t>Mestská hokejbalová liga</t>
  </si>
  <si>
    <t>Dane za špecifické služby</t>
  </si>
  <si>
    <t>Za psa</t>
  </si>
  <si>
    <t>Za nevýherné hracie prístroje</t>
  </si>
  <si>
    <t>Za predajné automaty</t>
  </si>
  <si>
    <t>Za ubytovanie</t>
  </si>
  <si>
    <t>Za komunálne odpady a drobné stavebné odpady</t>
  </si>
  <si>
    <t>Nedaňové príjmy</t>
  </si>
  <si>
    <t>Príjmy z podnikania a z vlastníctva majetku</t>
  </si>
  <si>
    <t>Príjmy z podnikania</t>
  </si>
  <si>
    <t>Dividendy</t>
  </si>
  <si>
    <t>Príjmy z vlastníctva</t>
  </si>
  <si>
    <t>Dotácia - z MPSVR SR - Stacionár</t>
  </si>
  <si>
    <t>Grant - STZ - z eurofondov</t>
  </si>
  <si>
    <t xml:space="preserve">          Saldo bežného rozpočtu</t>
  </si>
  <si>
    <t xml:space="preserve">       Saldo kapitálového rozpočtu</t>
  </si>
  <si>
    <t xml:space="preserve">         Finančné operácie - výdavky</t>
  </si>
  <si>
    <t xml:space="preserve">          Finančné operácie - príjmy</t>
  </si>
  <si>
    <t xml:space="preserve">                 PRÍJMY SPOLU</t>
  </si>
  <si>
    <t xml:space="preserve">                VÝDAVKY SPOLU</t>
  </si>
  <si>
    <t xml:space="preserve">    SALDO CELKOVÉHO ROZPOČTU</t>
  </si>
  <si>
    <t xml:space="preserve">        Saldo finančných operácií</t>
  </si>
  <si>
    <t>Spracoval: Ing. Karpiš Miroslav, Semanová Blažena</t>
  </si>
  <si>
    <t>Prevod z rezervného fondu - IBV Kamenná baňa</t>
  </si>
  <si>
    <t>Príjem zo splatenia finančnej výpomoci Kežmarok Invest.s.r.o.</t>
  </si>
  <si>
    <t>Z prenájmu bytu - Veľký Krtíš</t>
  </si>
  <si>
    <t>Grant - územný plán CMZ</t>
  </si>
  <si>
    <t>ŠSZČ Nižná Brána</t>
  </si>
  <si>
    <t xml:space="preserve">Separovaný zber - príjem z vyseparovaných komodít </t>
  </si>
  <si>
    <t>Sieň športovej slávy</t>
  </si>
  <si>
    <t>Za porušenie ostatných predpisov - MsP</t>
  </si>
  <si>
    <t>Za porušenie ostatných predpisov - /pokuty z OÚ/</t>
  </si>
  <si>
    <t>Z rozpočtu VÚC - NEFO</t>
  </si>
  <si>
    <t xml:space="preserve">Z rozpočtu VÚC </t>
  </si>
  <si>
    <t>Z rozpočtu VÚC - Stacionár</t>
  </si>
  <si>
    <t>Grant - Višegradský fond, resp. iné zdroje</t>
  </si>
  <si>
    <t xml:space="preserve">Grant - Komunitné centrum </t>
  </si>
  <si>
    <t>Z prenajatých parkovísk</t>
  </si>
  <si>
    <t>Príjem zo splatenia finančnej výpomoci Spravbytherm, s.r.o.</t>
  </si>
  <si>
    <t>Domov dôchodcov - príjem na kapitálové výdavky</t>
  </si>
  <si>
    <t>Prevod z rezervného fondu</t>
  </si>
  <si>
    <t>Príjmy za predaj hnut.majetku SMŠ Kušnierska</t>
  </si>
  <si>
    <t>Finančná výpomoc - Nemocnica</t>
  </si>
  <si>
    <t>REKAPITULÁCIA ROZPOČTU v tis. Sk</t>
  </si>
  <si>
    <t xml:space="preserve">SPOLU </t>
  </si>
  <si>
    <t>2008             v tom:</t>
  </si>
  <si>
    <t>Bežné</t>
  </si>
  <si>
    <t>Kapitál.</t>
  </si>
  <si>
    <t>2009             v tom:</t>
  </si>
  <si>
    <t>2010             v tom:</t>
  </si>
  <si>
    <t>VÝDAVKY CELKOM:</t>
  </si>
  <si>
    <t>v tom:</t>
  </si>
  <si>
    <t>Program 1:   Plánovanie, manažment a kontrola</t>
  </si>
  <si>
    <t>Podprog 1.1</t>
  </si>
  <si>
    <t>Manažment</t>
  </si>
  <si>
    <t>Výkon funkcie primátora mesta</t>
  </si>
  <si>
    <t>Výkon funkcie prednostu</t>
  </si>
  <si>
    <t>Výkon funkcie poslancov a členov komisií</t>
  </si>
  <si>
    <t>Podprog 1.2</t>
  </si>
  <si>
    <t>Plánovanie</t>
  </si>
  <si>
    <t>Strategické plánovanie</t>
  </si>
  <si>
    <t>Územné plánovanie</t>
  </si>
  <si>
    <t>Príprava žiadostí o dotácie</t>
  </si>
  <si>
    <t>Podprog 1.3</t>
  </si>
  <si>
    <t>Kontrolná činnosť</t>
  </si>
  <si>
    <t>Podprog 1.4</t>
  </si>
  <si>
    <t>Daňová politika</t>
  </si>
  <si>
    <t>Podprog 1.5</t>
  </si>
  <si>
    <t>Rozpočtová politika a účtovníctvo</t>
  </si>
  <si>
    <t xml:space="preserve">Rozpočtová politika  </t>
  </si>
  <si>
    <t>Audit</t>
  </si>
  <si>
    <t>Účtovníctvo</t>
  </si>
  <si>
    <t>Podprog 1.6</t>
  </si>
  <si>
    <t>Členstvo v samosprávnych organizáciách</t>
  </si>
  <si>
    <t>Podprog 1.7</t>
  </si>
  <si>
    <t>Rozvíjanie vzťahov s partnerskými mestami</t>
  </si>
  <si>
    <t>Vzťahy s domácimi "kráľovskými" mestami</t>
  </si>
  <si>
    <t>Vzťahy so zahraničnými partnerskými mestami</t>
  </si>
  <si>
    <t>Program 2:   Propagácia a marketing</t>
  </si>
  <si>
    <t>Podprog 2.1</t>
  </si>
  <si>
    <t>Šírenie informácií o meste</t>
  </si>
  <si>
    <t>Web stránka mesta</t>
  </si>
  <si>
    <t>Kežmarská informačná agentúra</t>
  </si>
  <si>
    <t>Kežmarské noviny</t>
  </si>
  <si>
    <t>Monografia mesta</t>
  </si>
  <si>
    <t>Podprog 2.2</t>
  </si>
  <si>
    <t>Podujatia na zatraktívnenie mesta</t>
  </si>
  <si>
    <t>Podprog 2.3</t>
  </si>
  <si>
    <t>Kronika mesta</t>
  </si>
  <si>
    <t>Podprog 2.4</t>
  </si>
  <si>
    <t>Grantový systém na podporu PR</t>
  </si>
  <si>
    <t>Podprog. 2.5</t>
  </si>
  <si>
    <t>Turistický navigačný systém</t>
  </si>
  <si>
    <t>Program 3:   Interné služby</t>
  </si>
  <si>
    <t>Podprog 3.1</t>
  </si>
  <si>
    <t xml:space="preserve">Regenerácia zamestnancov MsÚ </t>
  </si>
  <si>
    <t>Podprog 3.2</t>
  </si>
  <si>
    <t>Podprog 3.3</t>
  </si>
  <si>
    <t>Interné informačné služby</t>
  </si>
  <si>
    <t>Podprog 3.4</t>
  </si>
  <si>
    <t>Správa, údržba a zveľaďovanie majetku mesta</t>
  </si>
  <si>
    <t>Evidencia hnuteľného majetku mesta</t>
  </si>
  <si>
    <t>Správa a údržba nehnuteľného majetku mesta</t>
  </si>
  <si>
    <t>Podprog 3.5</t>
  </si>
  <si>
    <t>Vzdelávanie zamestnancov</t>
  </si>
  <si>
    <t>Program 4: Služby občanom</t>
  </si>
  <si>
    <t xml:space="preserve">Podprog 4.1 </t>
  </si>
  <si>
    <t>Podprog 4.2</t>
  </si>
  <si>
    <t>Podprog 4.3</t>
  </si>
  <si>
    <t xml:space="preserve">Matrika, Osvedčovanie listín a podpisov a evidencia obyvateľov </t>
  </si>
  <si>
    <t xml:space="preserve">Podprog 4.4 </t>
  </si>
  <si>
    <t>Program 5:   Bezpečnosť, právo a poriadok</t>
  </si>
  <si>
    <t>Podprog 5.1</t>
  </si>
  <si>
    <t>Verejný poriadok a bezpečnosť</t>
  </si>
  <si>
    <t>Hliadkovanie</t>
  </si>
  <si>
    <t>Kamerový systém</t>
  </si>
  <si>
    <t>Pult centralizovanej ochrany</t>
  </si>
  <si>
    <t>Prevenčné prednášky a diskusie</t>
  </si>
  <si>
    <t>Podprog 5.2</t>
  </si>
  <si>
    <t>Podprog 5.3</t>
  </si>
  <si>
    <t>Protipožiarna ochrana</t>
  </si>
  <si>
    <t>Podprog 5.4</t>
  </si>
  <si>
    <t>Rozširovanie VO</t>
  </si>
  <si>
    <t>Bežná údržba a oprava VO</t>
  </si>
  <si>
    <t>Renovácia VO</t>
  </si>
  <si>
    <t>Prevádzka VO</t>
  </si>
  <si>
    <t>Podprog 5.5</t>
  </si>
  <si>
    <t>Program 6:   Odpadové hospodárstvo</t>
  </si>
  <si>
    <t>Podprog 6.1</t>
  </si>
  <si>
    <t>Zber a zneškodnenie odpadu</t>
  </si>
  <si>
    <t>Zneškodňovanie odpadu</t>
  </si>
  <si>
    <t>Likvidácia čiernych skládok</t>
  </si>
  <si>
    <t>Vývoz objemného a nebezpečného odpadu</t>
  </si>
  <si>
    <t>Podprog 6.2</t>
  </si>
  <si>
    <t>Separácia odpadu</t>
  </si>
  <si>
    <t>Zvoz a triedenie separovaného odpadu</t>
  </si>
  <si>
    <t>Zneškodňovanie odpadu zo separácie</t>
  </si>
  <si>
    <t>Podprog 6.3</t>
  </si>
  <si>
    <t>Údržba dažďovej kanalizácie</t>
  </si>
  <si>
    <t>Podprog 6.4</t>
  </si>
  <si>
    <t>Program 7:   Komunikácie</t>
  </si>
  <si>
    <t>Podprog 7.1</t>
  </si>
  <si>
    <t>Výstavba a rekonštrukcia komunikácií</t>
  </si>
  <si>
    <t>Výstavba a rekonštrukcia ciest</t>
  </si>
  <si>
    <t>Výstavba a rekonštrukcia chodníkov</t>
  </si>
  <si>
    <t>Výstavba a rekonštrukcia parkovísk</t>
  </si>
  <si>
    <t>Podprog 7.2</t>
  </si>
  <si>
    <t>Starostlivosť o miestne komunikácie</t>
  </si>
  <si>
    <t>Oprava Mosta na Mýte</t>
  </si>
  <si>
    <t>Program 8:   Doprava</t>
  </si>
  <si>
    <t>Podprog 8.1</t>
  </si>
  <si>
    <t>Zabezpečenie výkonov MHD</t>
  </si>
  <si>
    <t>Podprog 8.2</t>
  </si>
  <si>
    <t>Zastávky MHD</t>
  </si>
  <si>
    <t>Program 9:   Vzdelávanie</t>
  </si>
  <si>
    <t>Podprog 9.1</t>
  </si>
  <si>
    <t>Materské školy a súvisiace služby</t>
  </si>
  <si>
    <t>MŠ Možiarska s jedálňou</t>
  </si>
  <si>
    <t>MŠ Cintorínska s jedálňou</t>
  </si>
  <si>
    <t>MŠ K. Kuzmányho s jedálňou</t>
  </si>
  <si>
    <t>MŠ Severná s jedálňou</t>
  </si>
  <si>
    <t>MŠ pri DSS s jedálňou</t>
  </si>
  <si>
    <t>MŠ pri ZŠ Svätého kríža s jedálňou</t>
  </si>
  <si>
    <t>Podprog 9.2</t>
  </si>
  <si>
    <t>Základné vzdelávanie a súvisiace výchovno-vzdelávacie služby</t>
  </si>
  <si>
    <t>ZŠ Dr. Fischera s jedálňou a ŠKD</t>
  </si>
  <si>
    <t>ZŠ Hradná s jedálňou a ŠKD</t>
  </si>
  <si>
    <t>ZŠ Nižná s jedálňou a ŠKD</t>
  </si>
  <si>
    <t>ZŠ Sv. Kríža jedálňou a ŠKD</t>
  </si>
  <si>
    <t>Podprog 9.3</t>
  </si>
  <si>
    <t>Voľno časové vzdelávanie a aktivity</t>
  </si>
  <si>
    <t>Podprog 9.4</t>
  </si>
  <si>
    <t>Základné umelecké školy</t>
  </si>
  <si>
    <t>Základná umelecká škola Antona Cígera</t>
  </si>
  <si>
    <t>Základná umelecká škola ul. Dr. Fischera</t>
  </si>
  <si>
    <t>Podprog 9.5</t>
  </si>
  <si>
    <t>Parlament mládeže mesta Kežmarok</t>
  </si>
  <si>
    <t>Podprog 9.6</t>
  </si>
  <si>
    <t>Podpora vysokých škôl na území mesta</t>
  </si>
  <si>
    <t>Podprog 9.7</t>
  </si>
  <si>
    <t>Mestská školská rada</t>
  </si>
  <si>
    <t>Podprog 9.8</t>
  </si>
  <si>
    <t>Spoločný školský úrad</t>
  </si>
  <si>
    <t>Podprog 9.9</t>
  </si>
  <si>
    <t>Komunitné centrum</t>
  </si>
  <si>
    <t>Podprog 9.10</t>
  </si>
  <si>
    <t>Účelovo viazané prostriedky pre školstvo</t>
  </si>
  <si>
    <t>Program 10: Šport</t>
  </si>
  <si>
    <t>Podprog 10.1</t>
  </si>
  <si>
    <t>Organizácia športových podujatí</t>
  </si>
  <si>
    <t>Podprog 10.2</t>
  </si>
  <si>
    <t>Podprog 10.3</t>
  </si>
  <si>
    <t xml:space="preserve">Mestský športový klub OZ </t>
  </si>
  <si>
    <t>Podprog 10.4</t>
  </si>
  <si>
    <t>Športoviská</t>
  </si>
  <si>
    <t>Futbalový štadión</t>
  </si>
  <si>
    <t>Futbalový štadión 2</t>
  </si>
  <si>
    <t>Zimný štadión</t>
  </si>
  <si>
    <t>Hokejbalové ihrisko</t>
  </si>
  <si>
    <t>Športová viacúčelová hala</t>
  </si>
  <si>
    <t>Podprog 10.5</t>
  </si>
  <si>
    <t>Mestské ligy</t>
  </si>
  <si>
    <t>Kežmarská volejbalová liga</t>
  </si>
  <si>
    <t>Mestská futbalová Rondo liga</t>
  </si>
  <si>
    <t>Podprog 10.6</t>
  </si>
  <si>
    <t>Program 11: Kultúra</t>
  </si>
  <si>
    <t>Podprog 11.1</t>
  </si>
  <si>
    <t>Starostlivosť o pamiatkové objekty</t>
  </si>
  <si>
    <t>Podprog 11.2</t>
  </si>
  <si>
    <t>Kultúrne podujatia</t>
  </si>
  <si>
    <t>Literárny Kežmarok</t>
  </si>
  <si>
    <t>Európske ľudové remeslo</t>
  </si>
  <si>
    <t xml:space="preserve">Iné kultúrne podujatia v meste </t>
  </si>
  <si>
    <t>Podprog 11.3</t>
  </si>
  <si>
    <t>Kultúrna infraštruktúra</t>
  </si>
  <si>
    <t>Amfiteáter</t>
  </si>
  <si>
    <t>Mestská knižnica</t>
  </si>
  <si>
    <t>Kino</t>
  </si>
  <si>
    <t>Výstavná sieň</t>
  </si>
  <si>
    <t>Kultúrne stredisko</t>
  </si>
  <si>
    <t>Internetová čitáreň</t>
  </si>
  <si>
    <t>Podprog 11.4</t>
  </si>
  <si>
    <t>Podpora kultúrnych klubov</t>
  </si>
  <si>
    <t>Podprog 11.5</t>
  </si>
  <si>
    <t>Grantový systém na podporu kultúry</t>
  </si>
  <si>
    <t>Program 12: Prostredie pre život</t>
  </si>
  <si>
    <t>Podprog 12.1</t>
  </si>
  <si>
    <t>Verejná zeleň</t>
  </si>
  <si>
    <t>Výsadba zelene</t>
  </si>
  <si>
    <t>Revitalizácia a údržba zelene</t>
  </si>
  <si>
    <t>Podprog 12.2</t>
  </si>
  <si>
    <t>Podprog 12.3</t>
  </si>
  <si>
    <t>Mestské lesy</t>
  </si>
  <si>
    <t>Podprog 12.4</t>
  </si>
  <si>
    <t xml:space="preserve">Detské ihriská </t>
  </si>
  <si>
    <t>Podprog 12.5</t>
  </si>
  <si>
    <t>Podprog 12.6</t>
  </si>
  <si>
    <t>Úprava verejných priestranstiev</t>
  </si>
  <si>
    <t>Vianočné osvetlenie</t>
  </si>
  <si>
    <t>Starý cintorín</t>
  </si>
  <si>
    <t>Nový cintorín</t>
  </si>
  <si>
    <t>Podprog 13.1</t>
  </si>
  <si>
    <t xml:space="preserve">Starostlivosť o dôchodcov </t>
  </si>
  <si>
    <t xml:space="preserve">Príspevok na stravu dôchodcov </t>
  </si>
  <si>
    <t>Príspevok dôchodcom na tiesňové zariadenia</t>
  </si>
  <si>
    <t>Podprog 13.2</t>
  </si>
  <si>
    <t>Starostlivosť o znevýhodnených občanov</t>
  </si>
  <si>
    <t>Starostlivosť o občanov bez prístrešia</t>
  </si>
  <si>
    <t>Jednorazová dávka sociálnej pomoci</t>
  </si>
  <si>
    <t>Sociálne pôžičky</t>
  </si>
  <si>
    <t>Podprog 13.3</t>
  </si>
  <si>
    <t>Pomoc deťom z Detských domovov</t>
  </si>
  <si>
    <t>Príspevky na dopravu z Detských domovov</t>
  </si>
  <si>
    <t>Podprog 13.4</t>
  </si>
  <si>
    <t>Opatrovateľská služba</t>
  </si>
  <si>
    <t>Ambulantná opatrovateľská služba</t>
  </si>
  <si>
    <t>Podprog 13.5</t>
  </si>
  <si>
    <t>Osobitý príjemca prídavku na dieťa</t>
  </si>
  <si>
    <t>Podprog 13.6</t>
  </si>
  <si>
    <t>Grantový systém na podporu sociálnej oblasti</t>
  </si>
  <si>
    <t>Podprog 13.7</t>
  </si>
  <si>
    <t>Program 14: Bývanie</t>
  </si>
  <si>
    <t>Podprog 14.1</t>
  </si>
  <si>
    <t>Výstavba nájomných bytov</t>
  </si>
  <si>
    <t>Podprog 14.2</t>
  </si>
  <si>
    <t>Správa, opravy a údržba nájomných bytov</t>
  </si>
  <si>
    <t>Podprog 14.3</t>
  </si>
  <si>
    <t>Program 15: Zdravotníctvo</t>
  </si>
  <si>
    <t>Podprog 15.1</t>
  </si>
  <si>
    <t>Dotácie pre zdravotníctvo</t>
  </si>
  <si>
    <t>Podprog 15.2</t>
  </si>
  <si>
    <t>Stredisko zdravotníckych služieb</t>
  </si>
  <si>
    <t>Program 16: Administratíva</t>
  </si>
  <si>
    <t>Mzdy, odvody, poistné, sociálny fond, stravné</t>
  </si>
  <si>
    <t>Vecné výdavky</t>
  </si>
  <si>
    <t>Bankové poplatky a daň z úrokov</t>
  </si>
  <si>
    <t>Rozpočet 2008</t>
  </si>
  <si>
    <t>Návrh 2009</t>
  </si>
  <si>
    <t>Návrh 2010</t>
  </si>
  <si>
    <t>2011             v tom:</t>
  </si>
  <si>
    <t>Návrh 2011</t>
  </si>
  <si>
    <t>Program 13: Sociálne služby</t>
  </si>
  <si>
    <t>Prvok 1.1.1</t>
  </si>
  <si>
    <t>Prvok 1.1.2</t>
  </si>
  <si>
    <t>Prvok 1.1.3</t>
  </si>
  <si>
    <t>Prvok 1.2.1</t>
  </si>
  <si>
    <t>Prvok 1.2.2</t>
  </si>
  <si>
    <t>Prvok 1.2.3</t>
  </si>
  <si>
    <t>Prvok 1.5.1</t>
  </si>
  <si>
    <t>Prvok 1.5.2</t>
  </si>
  <si>
    <t>Prvok 1.5.3</t>
  </si>
  <si>
    <t>Prvok 1.7.1</t>
  </si>
  <si>
    <t>Prvok 1.7.2</t>
  </si>
  <si>
    <t>Prvok 2.1.1</t>
  </si>
  <si>
    <t>Prvok 2.1.2</t>
  </si>
  <si>
    <t>Prvok 2.1.3</t>
  </si>
  <si>
    <t>Prvok 2.1.4</t>
  </si>
  <si>
    <t>Prvok 2.1.5</t>
  </si>
  <si>
    <t>Prvok 2.1.6</t>
  </si>
  <si>
    <t>Prvok 3.4.1</t>
  </si>
  <si>
    <t>Prvok 3.4.2</t>
  </si>
  <si>
    <t>Prvok 3.4.3</t>
  </si>
  <si>
    <t>Prvok 5.1.1</t>
  </si>
  <si>
    <t>Prvok 5.1.2</t>
  </si>
  <si>
    <t>Prvok 5.1.3</t>
  </si>
  <si>
    <t>Prvok 5.1.4</t>
  </si>
  <si>
    <t>Prvok 5.4.1</t>
  </si>
  <si>
    <t>Prvok 5.4.2</t>
  </si>
  <si>
    <t>Prvok 5.4.3</t>
  </si>
  <si>
    <t>Prvok 5.4.4</t>
  </si>
  <si>
    <t>Prvok 6.1.1</t>
  </si>
  <si>
    <t>Prvok 6.1.2</t>
  </si>
  <si>
    <t>Prvok 6.1.3</t>
  </si>
  <si>
    <t>Prvok 6.1.4</t>
  </si>
  <si>
    <t>Prvok 6.2.1</t>
  </si>
  <si>
    <t>Prvok 6.2.2</t>
  </si>
  <si>
    <t>Prvok 7.1.1</t>
  </si>
  <si>
    <t>Prvok 7.1.2</t>
  </si>
  <si>
    <t>Prvok 7.1.3</t>
  </si>
  <si>
    <t>Prvok 7.2.1</t>
  </si>
  <si>
    <t>Prvok 7.2.2</t>
  </si>
  <si>
    <t>Prvok 9.1.1</t>
  </si>
  <si>
    <t>Prvok 9.1.2</t>
  </si>
  <si>
    <t>Prvok 9.1.3</t>
  </si>
  <si>
    <t>Prvok 9.1.4</t>
  </si>
  <si>
    <t>Prvok 9.1.5</t>
  </si>
  <si>
    <t>Prvok 9.1.6</t>
  </si>
  <si>
    <t>Prvok 9.1.7</t>
  </si>
  <si>
    <t>Prvok 9.2.1</t>
  </si>
  <si>
    <t>Prvok 9.2.2</t>
  </si>
  <si>
    <t>Prvok 9.2.3</t>
  </si>
  <si>
    <t>Prvok 9.2.4</t>
  </si>
  <si>
    <t>Prvok 9.2.5</t>
  </si>
  <si>
    <t>Prvok 9.3.1</t>
  </si>
  <si>
    <t>Prvok 9.3.2</t>
  </si>
  <si>
    <t>Prvok 9.3.3</t>
  </si>
  <si>
    <t>Prvok 9.3.4</t>
  </si>
  <si>
    <t>Prvok 9.4.1</t>
  </si>
  <si>
    <t>Prvok 9.4.2</t>
  </si>
  <si>
    <t>Prvok 10.4.1</t>
  </si>
  <si>
    <t>Prvok 10.4.2</t>
  </si>
  <si>
    <t>Prvok 10.4.3</t>
  </si>
  <si>
    <t>Prvok 10.4.4</t>
  </si>
  <si>
    <t>Prvok 10.4.5</t>
  </si>
  <si>
    <t>Prvok 10.5.1</t>
  </si>
  <si>
    <t>Prvok 10.5.2</t>
  </si>
  <si>
    <t>Prvok 10.5.3</t>
  </si>
  <si>
    <t>Prvok 11.2.1</t>
  </si>
  <si>
    <t>Prvok 11.2.2</t>
  </si>
  <si>
    <t>Prvok 11.2.3</t>
  </si>
  <si>
    <t>Prvok 11.3.1</t>
  </si>
  <si>
    <t>Prvok 11.3.2</t>
  </si>
  <si>
    <t>Prvok 11.3.4</t>
  </si>
  <si>
    <t>Prvok 11.3.5</t>
  </si>
  <si>
    <t>Prvok 11.3.6</t>
  </si>
  <si>
    <t>Prvok 12.1.1</t>
  </si>
  <si>
    <t>Prvok 12.1.2</t>
  </si>
  <si>
    <t>Prvok 13.1.1</t>
  </si>
  <si>
    <t>Prvok 13.1.2</t>
  </si>
  <si>
    <t>Prvok 13.1.3</t>
  </si>
  <si>
    <t>Prvok 13.1.4</t>
  </si>
  <si>
    <t>Prvok 13.2.1</t>
  </si>
  <si>
    <t>Prvok 13.2.2</t>
  </si>
  <si>
    <t>Prvok 13.2.3</t>
  </si>
  <si>
    <t>Prvok 13.2.4</t>
  </si>
  <si>
    <t>Prvok 13.2.5</t>
  </si>
  <si>
    <t>Prvok 13.3.1</t>
  </si>
  <si>
    <t>Prvok 13.3.2</t>
  </si>
  <si>
    <t>Prvok 13.4.1</t>
  </si>
  <si>
    <t>Prvok 13.4.2</t>
  </si>
  <si>
    <t xml:space="preserve"> - v tom</t>
  </si>
  <si>
    <t>Mestské promo-materiály a propagačné služby</t>
  </si>
  <si>
    <t>Špeciálna základná škola s jedálňou a ŠKD</t>
  </si>
  <si>
    <t>ŠSZČ pri ZŠ Hradná</t>
  </si>
  <si>
    <t>ŠSZČ pri ZŠ Nižná brána</t>
  </si>
  <si>
    <t>ŠSZČ pri ZŠ Sv. Kríža</t>
  </si>
  <si>
    <t>Vianočné programy a privítanie Nového roka</t>
  </si>
  <si>
    <t>Prvok 12.1.3</t>
  </si>
  <si>
    <t>Starostlivosť o mentálne a telesne postihnutých (Stacionár)</t>
  </si>
  <si>
    <t>Terénna soc. práca (pre občanov na hranici biedy)</t>
  </si>
  <si>
    <t>Príspevky na úpravu rodinných pomerov (deti z DD)</t>
  </si>
  <si>
    <t>Bežné príjmy vrátane RO</t>
  </si>
  <si>
    <t>Bežné výdavky vrátane RO</t>
  </si>
  <si>
    <t>Kapitálové výdavky vrátane RO</t>
  </si>
  <si>
    <t>Kapitálové príjmy</t>
  </si>
  <si>
    <t>Finanč.</t>
  </si>
  <si>
    <t>Iné úvery a finančné výpomoci</t>
  </si>
  <si>
    <t>Z prenájmu majetku v areáli Nemocnice, n.o.</t>
  </si>
  <si>
    <t>Z prenájmu majetku v areáli Spravbythermu, s.r.o.</t>
  </si>
  <si>
    <t>Z prenájmu majetku v areáli TS, s.r.o</t>
  </si>
  <si>
    <t>Podprog 4.5</t>
  </si>
  <si>
    <t>Registrácia obyvateľstva</t>
  </si>
  <si>
    <t>Ochrana pred túlavými psami + ÚTULOK</t>
  </si>
  <si>
    <t>Podprog 12.8</t>
  </si>
  <si>
    <t>Prvok 12.8.1</t>
  </si>
  <si>
    <t>Prvok 12.8.2</t>
  </si>
  <si>
    <t>Ochrana ŽP - prenesený výkon ŠS</t>
  </si>
  <si>
    <t>Doprava - prenesený výkon ŠS</t>
  </si>
  <si>
    <t>Občania bez prístrešia - poplatok za služby</t>
  </si>
  <si>
    <t>Občania bez prístrešia - poplatok za stravu</t>
  </si>
  <si>
    <t>Z bytov a nebytových priestorov</t>
  </si>
  <si>
    <t>Cyklický zber odpadu + bankové poplatky</t>
  </si>
  <si>
    <t>Zo štátneho rozpočtu - komunitná práca /terénna sociálna práca/</t>
  </si>
  <si>
    <t>SMŠ Kušnierska s jedálňou</t>
  </si>
  <si>
    <t>Zo štátneho rozpočtu - Ochrana životného prostredia</t>
  </si>
  <si>
    <t>Podprog 5.6</t>
  </si>
  <si>
    <t>Ochrana pred hlodavcami</t>
  </si>
  <si>
    <t>Prvok 10.4.6</t>
  </si>
  <si>
    <t xml:space="preserve">Výstavba svetelnej križovatky pri Bille </t>
  </si>
  <si>
    <t>Výstavba svetelnej križovatky pri Pošte</t>
  </si>
  <si>
    <t>Výstavba svetelnej križovatky pri Tatraľane</t>
  </si>
  <si>
    <t>Údržba a obnova dopravného značenia</t>
  </si>
  <si>
    <t>Za užívanie verejného priestranstva</t>
  </si>
  <si>
    <t>Podprog 14.4</t>
  </si>
  <si>
    <t>Vykurovanie geotermálnou energiou</t>
  </si>
  <si>
    <t>Rekonštr. domu Hlav.nám. 64 na knižnicu</t>
  </si>
  <si>
    <t>Iné športoviská pri futb. štadióne 2</t>
  </si>
  <si>
    <t>Prvok 2.1.7</t>
  </si>
  <si>
    <t>Dizajn manuál</t>
  </si>
  <si>
    <t>Predaj pozemkov - priemyselná zóna</t>
  </si>
  <si>
    <t>Dotácia - Bytový dom Košická 11,13,15</t>
  </si>
  <si>
    <t>Dotácia - Bytový dom Košická 17,19</t>
  </si>
  <si>
    <t>Dotácia - Bytový dom Weilburská 5,7</t>
  </si>
  <si>
    <t>Dotácia - Bytový dom Košická 5,7,9</t>
  </si>
  <si>
    <t>Úver ŠFRB - bytový dom Weilburská 5,7</t>
  </si>
  <si>
    <t>Úver ŠFRB - bytový dom Košická 5,7,9</t>
  </si>
  <si>
    <t>Úver ŠFRB - bytový dom Košická 11,13,15</t>
  </si>
  <si>
    <t>Úver ŠFRB - bytový dom Košická 17,19</t>
  </si>
  <si>
    <t>Z prenájmu majetku - Dialcorp</t>
  </si>
  <si>
    <t>Zveľaďovanie nehnuteľností majetku mesta</t>
  </si>
  <si>
    <t>Projekt 7.1.5</t>
  </si>
  <si>
    <t>Projekt 7.1.6</t>
  </si>
  <si>
    <t>Projekt 7.1.4</t>
  </si>
  <si>
    <t xml:space="preserve"> - v tom </t>
  </si>
  <si>
    <t>Drobná oddychová architektúra mesta</t>
  </si>
  <si>
    <t>Podprog 7.3</t>
  </si>
  <si>
    <t>Projekt 11.3.3</t>
  </si>
  <si>
    <t>Prvok 11.3.7</t>
  </si>
  <si>
    <t>Dotácia - z PSVR - Stacionár</t>
  </si>
  <si>
    <t>Aktivačná činnosť a malé obecné služby</t>
  </si>
  <si>
    <t>Prvok 11.2.5</t>
  </si>
  <si>
    <t>Projekt 11.2.4</t>
  </si>
  <si>
    <t>Údržba a oprava miestnych komunikácií a parkovísk</t>
  </si>
  <si>
    <t>Zimná údržba miestnych komunikácií a parkovísk</t>
  </si>
  <si>
    <t>Predaj domov a bytov</t>
  </si>
  <si>
    <t>Projekt 7.2.3</t>
  </si>
  <si>
    <t>Oslava 740. výročia udelenia mestských práv</t>
  </si>
  <si>
    <t>Podprog 12.7</t>
  </si>
  <si>
    <t>Prvok 12.7.1</t>
  </si>
  <si>
    <t>Prvok 12.7.2</t>
  </si>
  <si>
    <t>REKAPITULÁCIA ROZPOČTU v €</t>
  </si>
  <si>
    <t xml:space="preserve">                                                       Rozpočet pre roky  2009 - 2011 - r e k a p i t u l á c i a   v tis. Sk</t>
  </si>
  <si>
    <t xml:space="preserve">                                                                 Rozpočet pre roky   2009 - 2011 - r e k a p i t u l á c i a   v €</t>
  </si>
  <si>
    <t>Podporný systém na podporu športu</t>
  </si>
  <si>
    <t>Kežmarok, 11. 12. 2008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</si>
</sst>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65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u val="single"/>
      <sz val="8"/>
      <name val="Arial CE"/>
      <family val="2"/>
    </font>
    <font>
      <u val="single"/>
      <sz val="10"/>
      <name val="Arial CE"/>
      <family val="2"/>
    </font>
    <font>
      <b/>
      <u val="single"/>
      <sz val="10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i/>
      <sz val="7"/>
      <name val="Arial CE"/>
      <family val="2"/>
    </font>
    <font>
      <sz val="10"/>
      <color indexed="9"/>
      <name val="Arial CE"/>
      <family val="2"/>
    </font>
    <font>
      <i/>
      <u val="single"/>
      <sz val="10"/>
      <name val="Arial CE"/>
      <family val="2"/>
    </font>
    <font>
      <sz val="7"/>
      <name val="Arial CE"/>
      <family val="2"/>
    </font>
    <font>
      <sz val="8"/>
      <name val="Tahoma"/>
      <family val="2"/>
    </font>
    <font>
      <b/>
      <sz val="8"/>
      <name val="Tahoma"/>
      <family val="2"/>
    </font>
    <font>
      <b/>
      <sz val="7"/>
      <name val="Arial CE"/>
      <family val="2"/>
    </font>
    <font>
      <i/>
      <sz val="9"/>
      <name val="Arial CE"/>
      <family val="2"/>
    </font>
    <font>
      <sz val="9"/>
      <name val="Arial CE"/>
      <family val="2"/>
    </font>
    <font>
      <b/>
      <u val="single"/>
      <sz val="11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 CE"/>
      <family val="0"/>
    </font>
    <font>
      <sz val="10"/>
      <color indexed="45"/>
      <name val="Arial CE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 CE"/>
      <family val="0"/>
    </font>
    <font>
      <sz val="12"/>
      <name val="Arial CE"/>
      <family val="0"/>
    </font>
    <font>
      <b/>
      <sz val="16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2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4" borderId="8" applyNumberFormat="0" applyAlignment="0" applyProtection="0"/>
    <xf numFmtId="0" fontId="61" fillId="25" borderId="8" applyNumberFormat="0" applyAlignment="0" applyProtection="0"/>
    <xf numFmtId="0" fontId="62" fillId="25" borderId="9" applyNumberFormat="0" applyAlignment="0" applyProtection="0"/>
    <xf numFmtId="0" fontId="63" fillId="0" borderId="0" applyNumberFormat="0" applyFill="0" applyBorder="0" applyAlignment="0" applyProtection="0"/>
    <xf numFmtId="0" fontId="64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8" fillId="0" borderId="10" xfId="0" applyFont="1" applyBorder="1" applyAlignment="1">
      <alignment/>
    </xf>
    <xf numFmtId="3" fontId="9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/>
    </xf>
    <xf numFmtId="3" fontId="0" fillId="0" borderId="11" xfId="0" applyNumberFormat="1" applyBorder="1" applyAlignment="1">
      <alignment/>
    </xf>
    <xf numFmtId="0" fontId="4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0" fontId="12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3" fontId="0" fillId="0" borderId="13" xfId="0" applyNumberFormat="1" applyBorder="1" applyAlignment="1">
      <alignment/>
    </xf>
    <xf numFmtId="0" fontId="3" fillId="0" borderId="0" xfId="0" applyFont="1" applyAlignment="1">
      <alignment/>
    </xf>
    <xf numFmtId="3" fontId="4" fillId="0" borderId="14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2" fillId="0" borderId="15" xfId="0" applyFont="1" applyBorder="1" applyAlignment="1">
      <alignment/>
    </xf>
    <xf numFmtId="3" fontId="4" fillId="0" borderId="15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1" borderId="19" xfId="0" applyFont="1" applyFill="1" applyBorder="1" applyAlignment="1">
      <alignment/>
    </xf>
    <xf numFmtId="0" fontId="4" fillId="1" borderId="20" xfId="0" applyFont="1" applyFill="1" applyBorder="1" applyAlignment="1">
      <alignment/>
    </xf>
    <xf numFmtId="0" fontId="4" fillId="1" borderId="21" xfId="0" applyFont="1" applyFill="1" applyBorder="1" applyAlignment="1">
      <alignment/>
    </xf>
    <xf numFmtId="0" fontId="4" fillId="1" borderId="22" xfId="0" applyFont="1" applyFill="1" applyBorder="1" applyAlignment="1">
      <alignment/>
    </xf>
    <xf numFmtId="0" fontId="4" fillId="1" borderId="10" xfId="0" applyFont="1" applyFill="1" applyBorder="1" applyAlignment="1">
      <alignment/>
    </xf>
    <xf numFmtId="0" fontId="4" fillId="1" borderId="23" xfId="0" applyFont="1" applyFill="1" applyBorder="1" applyAlignment="1">
      <alignment/>
    </xf>
    <xf numFmtId="0" fontId="4" fillId="33" borderId="0" xfId="0" applyFont="1" applyFill="1" applyAlignment="1">
      <alignment/>
    </xf>
    <xf numFmtId="3" fontId="4" fillId="0" borderId="2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 horizontal="center"/>
    </xf>
    <xf numFmtId="3" fontId="4" fillId="33" borderId="0" xfId="0" applyNumberFormat="1" applyFont="1" applyFill="1" applyAlignment="1">
      <alignment horizontal="center"/>
    </xf>
    <xf numFmtId="3" fontId="4" fillId="0" borderId="27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3" fontId="4" fillId="0" borderId="29" xfId="0" applyNumberFormat="1" applyFont="1" applyBorder="1" applyAlignment="1">
      <alignment horizontal="center"/>
    </xf>
    <xf numFmtId="3" fontId="4" fillId="0" borderId="30" xfId="0" applyNumberFormat="1" applyFont="1" applyBorder="1" applyAlignment="1">
      <alignment horizontal="center"/>
    </xf>
    <xf numFmtId="3" fontId="4" fillId="0" borderId="31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/>
    </xf>
    <xf numFmtId="3" fontId="4" fillId="33" borderId="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3" fontId="16" fillId="0" borderId="0" xfId="0" applyNumberFormat="1" applyFont="1" applyAlignment="1">
      <alignment/>
    </xf>
    <xf numFmtId="3" fontId="16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17" fillId="0" borderId="10" xfId="0" applyFont="1" applyBorder="1" applyAlignment="1">
      <alignment/>
    </xf>
    <xf numFmtId="3" fontId="17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0" fontId="6" fillId="0" borderId="10" xfId="0" applyFont="1" applyBorder="1" applyAlignment="1">
      <alignment/>
    </xf>
    <xf numFmtId="3" fontId="18" fillId="0" borderId="10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2" xfId="0" applyNumberFormat="1" applyBorder="1" applyAlignment="1">
      <alignment/>
    </xf>
    <xf numFmtId="0" fontId="20" fillId="0" borderId="0" xfId="0" applyFont="1" applyAlignment="1">
      <alignment/>
    </xf>
    <xf numFmtId="0" fontId="10" fillId="0" borderId="13" xfId="0" applyFont="1" applyBorder="1" applyAlignment="1">
      <alignment/>
    </xf>
    <xf numFmtId="3" fontId="10" fillId="0" borderId="13" xfId="0" applyNumberFormat="1" applyFont="1" applyBorder="1" applyAlignment="1">
      <alignment/>
    </xf>
    <xf numFmtId="0" fontId="19" fillId="0" borderId="33" xfId="0" applyFont="1" applyBorder="1" applyAlignment="1">
      <alignment/>
    </xf>
    <xf numFmtId="0" fontId="19" fillId="0" borderId="34" xfId="0" applyFont="1" applyBorder="1" applyAlignment="1">
      <alignment/>
    </xf>
    <xf numFmtId="3" fontId="19" fillId="0" borderId="34" xfId="0" applyNumberFormat="1" applyFont="1" applyBorder="1" applyAlignment="1">
      <alignment/>
    </xf>
    <xf numFmtId="3" fontId="19" fillId="0" borderId="35" xfId="0" applyNumberFormat="1" applyFont="1" applyBorder="1" applyAlignment="1">
      <alignment/>
    </xf>
    <xf numFmtId="3" fontId="21" fillId="0" borderId="11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22" fillId="0" borderId="0" xfId="44" applyFill="1">
      <alignment/>
      <protection/>
    </xf>
    <xf numFmtId="0" fontId="22" fillId="0" borderId="0" xfId="44" applyFont="1">
      <alignment/>
      <protection/>
    </xf>
    <xf numFmtId="0" fontId="22" fillId="0" borderId="0" xfId="44" applyFont="1" applyFill="1">
      <alignment/>
      <protection/>
    </xf>
    <xf numFmtId="3" fontId="23" fillId="34" borderId="36" xfId="44" applyNumberFormat="1" applyFont="1" applyFill="1" applyBorder="1">
      <alignment/>
      <protection/>
    </xf>
    <xf numFmtId="0" fontId="0" fillId="0" borderId="37" xfId="44" applyFont="1" applyBorder="1">
      <alignment/>
      <protection/>
    </xf>
    <xf numFmtId="0" fontId="0" fillId="0" borderId="38" xfId="44" applyFont="1" applyBorder="1">
      <alignment/>
      <protection/>
    </xf>
    <xf numFmtId="0" fontId="22" fillId="0" borderId="39" xfId="44" applyFont="1" applyFill="1" applyBorder="1">
      <alignment/>
      <protection/>
    </xf>
    <xf numFmtId="3" fontId="22" fillId="0" borderId="38" xfId="44" applyNumberFormat="1" applyFont="1" applyFill="1" applyBorder="1">
      <alignment/>
      <protection/>
    </xf>
    <xf numFmtId="0" fontId="4" fillId="35" borderId="29" xfId="44" applyFont="1" applyFill="1" applyBorder="1">
      <alignment/>
      <protection/>
    </xf>
    <xf numFmtId="0" fontId="4" fillId="35" borderId="30" xfId="44" applyFont="1" applyFill="1" applyBorder="1">
      <alignment/>
      <protection/>
    </xf>
    <xf numFmtId="3" fontId="4" fillId="35" borderId="30" xfId="44" applyNumberFormat="1" applyFont="1" applyFill="1" applyBorder="1" applyAlignment="1">
      <alignment horizontal="right"/>
      <protection/>
    </xf>
    <xf numFmtId="3" fontId="4" fillId="35" borderId="31" xfId="44" applyNumberFormat="1" applyFont="1" applyFill="1" applyBorder="1" applyAlignment="1">
      <alignment horizontal="right"/>
      <protection/>
    </xf>
    <xf numFmtId="3" fontId="4" fillId="35" borderId="40" xfId="44" applyNumberFormat="1" applyFont="1" applyFill="1" applyBorder="1" applyAlignment="1">
      <alignment horizontal="right"/>
      <protection/>
    </xf>
    <xf numFmtId="3" fontId="4" fillId="35" borderId="41" xfId="44" applyNumberFormat="1" applyFont="1" applyFill="1" applyBorder="1" applyAlignment="1">
      <alignment horizontal="right"/>
      <protection/>
    </xf>
    <xf numFmtId="3" fontId="25" fillId="0" borderId="42" xfId="44" applyNumberFormat="1" applyFont="1" applyFill="1" applyBorder="1">
      <alignment/>
      <protection/>
    </xf>
    <xf numFmtId="0" fontId="2" fillId="0" borderId="10" xfId="44" applyFont="1" applyFill="1" applyBorder="1" applyAlignment="1">
      <alignment/>
      <protection/>
    </xf>
    <xf numFmtId="0" fontId="4" fillId="0" borderId="43" xfId="44" applyFont="1" applyBorder="1" applyAlignment="1">
      <alignment horizontal="left"/>
      <protection/>
    </xf>
    <xf numFmtId="0" fontId="4" fillId="0" borderId="44" xfId="44" applyFont="1" applyBorder="1" applyAlignment="1">
      <alignment horizontal="left"/>
      <protection/>
    </xf>
    <xf numFmtId="3" fontId="23" fillId="34" borderId="43" xfId="44" applyNumberFormat="1" applyFont="1" applyFill="1" applyBorder="1">
      <alignment/>
      <protection/>
    </xf>
    <xf numFmtId="0" fontId="24" fillId="0" borderId="10" xfId="44" applyFont="1" applyFill="1" applyBorder="1" applyAlignment="1">
      <alignment/>
      <protection/>
    </xf>
    <xf numFmtId="0" fontId="24" fillId="0" borderId="22" xfId="44" applyFont="1" applyBorder="1" applyAlignment="1">
      <alignment horizontal="left"/>
      <protection/>
    </xf>
    <xf numFmtId="3" fontId="26" fillId="34" borderId="45" xfId="44" applyNumberFormat="1" applyFont="1" applyFill="1" applyBorder="1">
      <alignment/>
      <protection/>
    </xf>
    <xf numFmtId="3" fontId="26" fillId="34" borderId="22" xfId="44" applyNumberFormat="1" applyFont="1" applyFill="1" applyBorder="1">
      <alignment/>
      <protection/>
    </xf>
    <xf numFmtId="0" fontId="2" fillId="0" borderId="22" xfId="44" applyFont="1" applyBorder="1" applyAlignment="1">
      <alignment horizontal="left"/>
      <protection/>
    </xf>
    <xf numFmtId="3" fontId="27" fillId="34" borderId="45" xfId="44" applyNumberFormat="1" applyFont="1" applyFill="1" applyBorder="1">
      <alignment/>
      <protection/>
    </xf>
    <xf numFmtId="3" fontId="27" fillId="36" borderId="22" xfId="44" applyNumberFormat="1" applyFont="1" applyFill="1" applyBorder="1">
      <alignment/>
      <protection/>
    </xf>
    <xf numFmtId="0" fontId="4" fillId="5" borderId="43" xfId="44" applyFont="1" applyFill="1" applyBorder="1">
      <alignment/>
      <protection/>
    </xf>
    <xf numFmtId="0" fontId="4" fillId="5" borderId="44" xfId="44" applyFont="1" applyFill="1" applyBorder="1">
      <alignment/>
      <protection/>
    </xf>
    <xf numFmtId="3" fontId="4" fillId="5" borderId="36" xfId="44" applyNumberFormat="1" applyFont="1" applyFill="1" applyBorder="1" applyAlignment="1">
      <alignment horizontal="right"/>
      <protection/>
    </xf>
    <xf numFmtId="3" fontId="4" fillId="5" borderId="46" xfId="44" applyNumberFormat="1" applyFont="1" applyFill="1" applyBorder="1" applyAlignment="1">
      <alignment horizontal="right"/>
      <protection/>
    </xf>
    <xf numFmtId="3" fontId="23" fillId="5" borderId="44" xfId="44" applyNumberFormat="1" applyFont="1" applyFill="1" applyBorder="1">
      <alignment/>
      <protection/>
    </xf>
    <xf numFmtId="0" fontId="4" fillId="5" borderId="22" xfId="44" applyFont="1" applyFill="1" applyBorder="1">
      <alignment/>
      <protection/>
    </xf>
    <xf numFmtId="0" fontId="4" fillId="5" borderId="10" xfId="44" applyFont="1" applyFill="1" applyBorder="1">
      <alignment/>
      <protection/>
    </xf>
    <xf numFmtId="3" fontId="4" fillId="5" borderId="45" xfId="44" applyNumberFormat="1" applyFont="1" applyFill="1" applyBorder="1" applyAlignment="1">
      <alignment horizontal="right"/>
      <protection/>
    </xf>
    <xf numFmtId="3" fontId="4" fillId="5" borderId="22" xfId="44" applyNumberFormat="1" applyFont="1" applyFill="1" applyBorder="1" applyAlignment="1">
      <alignment horizontal="right"/>
      <protection/>
    </xf>
    <xf numFmtId="49" fontId="24" fillId="2" borderId="36" xfId="44" applyNumberFormat="1" applyFont="1" applyFill="1" applyBorder="1" applyAlignment="1">
      <alignment horizontal="center" vertical="center" wrapText="1"/>
      <protection/>
    </xf>
    <xf numFmtId="49" fontId="24" fillId="2" borderId="41" xfId="44" applyNumberFormat="1" applyFont="1" applyFill="1" applyBorder="1" applyAlignment="1">
      <alignment horizontal="center" vertical="center" wrapText="1"/>
      <protection/>
    </xf>
    <xf numFmtId="49" fontId="24" fillId="2" borderId="30" xfId="44" applyNumberFormat="1" applyFont="1" applyFill="1" applyBorder="1" applyAlignment="1">
      <alignment horizontal="center" vertical="center" wrapText="1"/>
      <protection/>
    </xf>
    <xf numFmtId="0" fontId="4" fillId="1" borderId="20" xfId="0" applyFont="1" applyFill="1" applyBorder="1" applyAlignment="1">
      <alignment horizontal="center"/>
    </xf>
    <xf numFmtId="3" fontId="4" fillId="0" borderId="47" xfId="0" applyNumberFormat="1" applyFont="1" applyBorder="1" applyAlignment="1">
      <alignment horizontal="center"/>
    </xf>
    <xf numFmtId="49" fontId="24" fillId="2" borderId="48" xfId="44" applyNumberFormat="1" applyFont="1" applyFill="1" applyBorder="1" applyAlignment="1">
      <alignment horizontal="center" vertical="center" wrapText="1"/>
      <protection/>
    </xf>
    <xf numFmtId="0" fontId="2" fillId="0" borderId="29" xfId="44" applyFont="1" applyBorder="1" applyAlignment="1">
      <alignment horizontal="left"/>
      <protection/>
    </xf>
    <xf numFmtId="0" fontId="2" fillId="0" borderId="30" xfId="44" applyFont="1" applyFill="1" applyBorder="1" applyAlignment="1">
      <alignment/>
      <protection/>
    </xf>
    <xf numFmtId="3" fontId="27" fillId="34" borderId="41" xfId="44" applyNumberFormat="1" applyFont="1" applyFill="1" applyBorder="1">
      <alignment/>
      <protection/>
    </xf>
    <xf numFmtId="3" fontId="27" fillId="36" borderId="29" xfId="44" applyNumberFormat="1" applyFont="1" applyFill="1" applyBorder="1">
      <alignment/>
      <protection/>
    </xf>
    <xf numFmtId="3" fontId="4" fillId="5" borderId="10" xfId="44" applyNumberFormat="1" applyFont="1" applyFill="1" applyBorder="1" applyAlignment="1">
      <alignment horizontal="right"/>
      <protection/>
    </xf>
    <xf numFmtId="3" fontId="23" fillId="34" borderId="44" xfId="44" applyNumberFormat="1" applyFont="1" applyFill="1" applyBorder="1">
      <alignment/>
      <protection/>
    </xf>
    <xf numFmtId="3" fontId="26" fillId="34" borderId="10" xfId="44" applyNumberFormat="1" applyFont="1" applyFill="1" applyBorder="1">
      <alignment/>
      <protection/>
    </xf>
    <xf numFmtId="3" fontId="27" fillId="36" borderId="10" xfId="44" applyNumberFormat="1" applyFont="1" applyFill="1" applyBorder="1">
      <alignment/>
      <protection/>
    </xf>
    <xf numFmtId="3" fontId="27" fillId="36" borderId="30" xfId="44" applyNumberFormat="1" applyFont="1" applyFill="1" applyBorder="1">
      <alignment/>
      <protection/>
    </xf>
    <xf numFmtId="3" fontId="23" fillId="5" borderId="49" xfId="44" applyNumberFormat="1" applyFont="1" applyFill="1" applyBorder="1">
      <alignment/>
      <protection/>
    </xf>
    <xf numFmtId="3" fontId="4" fillId="5" borderId="23" xfId="44" applyNumberFormat="1" applyFont="1" applyFill="1" applyBorder="1" applyAlignment="1">
      <alignment horizontal="right"/>
      <protection/>
    </xf>
    <xf numFmtId="3" fontId="22" fillId="0" borderId="50" xfId="44" applyNumberFormat="1" applyFont="1" applyFill="1" applyBorder="1">
      <alignment/>
      <protection/>
    </xf>
    <xf numFmtId="3" fontId="23" fillId="34" borderId="51" xfId="44" applyNumberFormat="1" applyFont="1" applyFill="1" applyBorder="1">
      <alignment/>
      <protection/>
    </xf>
    <xf numFmtId="3" fontId="26" fillId="34" borderId="23" xfId="44" applyNumberFormat="1" applyFont="1" applyFill="1" applyBorder="1">
      <alignment/>
      <protection/>
    </xf>
    <xf numFmtId="3" fontId="27" fillId="36" borderId="23" xfId="44" applyNumberFormat="1" applyFont="1" applyFill="1" applyBorder="1">
      <alignment/>
      <protection/>
    </xf>
    <xf numFmtId="3" fontId="27" fillId="36" borderId="31" xfId="44" applyNumberFormat="1" applyFont="1" applyFill="1" applyBorder="1">
      <alignment/>
      <protection/>
    </xf>
    <xf numFmtId="0" fontId="13" fillId="0" borderId="10" xfId="44" applyFont="1" applyFill="1" applyBorder="1" applyAlignment="1">
      <alignment/>
      <protection/>
    </xf>
    <xf numFmtId="3" fontId="28" fillId="34" borderId="23" xfId="44" applyNumberFormat="1" applyFont="1" applyFill="1" applyBorder="1">
      <alignment/>
      <protection/>
    </xf>
    <xf numFmtId="0" fontId="24" fillId="0" borderId="11" xfId="44" applyFont="1" applyFill="1" applyBorder="1" applyAlignment="1">
      <alignment/>
      <protection/>
    </xf>
    <xf numFmtId="3" fontId="26" fillId="34" borderId="52" xfId="44" applyNumberFormat="1" applyFont="1" applyFill="1" applyBorder="1">
      <alignment/>
      <protection/>
    </xf>
    <xf numFmtId="3" fontId="26" fillId="34" borderId="27" xfId="44" applyNumberFormat="1" applyFont="1" applyFill="1" applyBorder="1">
      <alignment/>
      <protection/>
    </xf>
    <xf numFmtId="3" fontId="26" fillId="34" borderId="11" xfId="44" applyNumberFormat="1" applyFont="1" applyFill="1" applyBorder="1">
      <alignment/>
      <protection/>
    </xf>
    <xf numFmtId="3" fontId="26" fillId="34" borderId="28" xfId="44" applyNumberFormat="1" applyFont="1" applyFill="1" applyBorder="1">
      <alignment/>
      <protection/>
    </xf>
    <xf numFmtId="3" fontId="22" fillId="0" borderId="0" xfId="44" applyNumberFormat="1" applyFont="1" applyFill="1">
      <alignment/>
      <protection/>
    </xf>
    <xf numFmtId="3" fontId="7" fillId="0" borderId="34" xfId="0" applyNumberFormat="1" applyFont="1" applyBorder="1" applyAlignment="1">
      <alignment/>
    </xf>
    <xf numFmtId="3" fontId="7" fillId="0" borderId="35" xfId="0" applyNumberFormat="1" applyFont="1" applyBorder="1" applyAlignment="1">
      <alignment/>
    </xf>
    <xf numFmtId="49" fontId="24" fillId="2" borderId="40" xfId="44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/>
    </xf>
    <xf numFmtId="3" fontId="31" fillId="0" borderId="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29" fillId="2" borderId="53" xfId="44" applyNumberFormat="1" applyFont="1" applyFill="1" applyBorder="1" applyAlignment="1">
      <alignment horizontal="center" vertical="center" wrapText="1"/>
      <protection/>
    </xf>
    <xf numFmtId="49" fontId="29" fillId="2" borderId="54" xfId="44" applyNumberFormat="1" applyFont="1" applyFill="1" applyBorder="1" applyAlignment="1">
      <alignment horizontal="center" vertical="center" wrapText="1"/>
      <protection/>
    </xf>
    <xf numFmtId="0" fontId="30" fillId="0" borderId="49" xfId="0" applyFont="1" applyBorder="1" applyAlignment="1">
      <alignment horizontal="center" vertical="center" wrapText="1"/>
    </xf>
    <xf numFmtId="0" fontId="23" fillId="2" borderId="43" xfId="44" applyFont="1" applyFill="1" applyBorder="1" applyAlignment="1">
      <alignment horizontal="left" vertical="center"/>
      <protection/>
    </xf>
    <xf numFmtId="0" fontId="23" fillId="2" borderId="44" xfId="44" applyFont="1" applyFill="1" applyBorder="1" applyAlignment="1">
      <alignment horizontal="left" vertical="center"/>
      <protection/>
    </xf>
    <xf numFmtId="0" fontId="23" fillId="2" borderId="29" xfId="44" applyFont="1" applyFill="1" applyBorder="1" applyAlignment="1">
      <alignment horizontal="left" vertical="center"/>
      <protection/>
    </xf>
    <xf numFmtId="0" fontId="23" fillId="2" borderId="30" xfId="44" applyFont="1" applyFill="1" applyBorder="1" applyAlignment="1">
      <alignment horizontal="left" vertical="center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3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7.625" style="2" bestFit="1" customWidth="1"/>
    <col min="2" max="2" width="42.75390625" style="2" customWidth="1"/>
    <col min="3" max="4" width="8.75390625" style="0" customWidth="1"/>
    <col min="5" max="5" width="8.75390625" style="13" customWidth="1"/>
    <col min="6" max="6" width="8.75390625" style="65" customWidth="1"/>
  </cols>
  <sheetData>
    <row r="1" spans="3:6" ht="12.75">
      <c r="C1" s="159" t="s">
        <v>68</v>
      </c>
      <c r="D1" s="161" t="s">
        <v>69</v>
      </c>
      <c r="E1" s="162"/>
      <c r="F1" s="163"/>
    </row>
    <row r="2" spans="1:6" ht="12.75">
      <c r="A2" s="4" t="s">
        <v>0</v>
      </c>
      <c r="B2" s="20" t="s">
        <v>11</v>
      </c>
      <c r="C2" s="90">
        <v>2008</v>
      </c>
      <c r="D2" s="16">
        <v>2009</v>
      </c>
      <c r="E2" s="90">
        <v>2010</v>
      </c>
      <c r="F2" s="16">
        <v>2011</v>
      </c>
    </row>
    <row r="3" spans="1:6" s="13" customFormat="1" ht="12.75">
      <c r="A3" s="68">
        <v>100</v>
      </c>
      <c r="B3" s="68" t="s">
        <v>34</v>
      </c>
      <c r="C3" s="5">
        <f>C4+C7+C12</f>
        <v>159064</v>
      </c>
      <c r="D3" s="5">
        <f>D4+D7+D12</f>
        <v>185965</v>
      </c>
      <c r="E3" s="5">
        <f>E4+E7+E12</f>
        <v>205919</v>
      </c>
      <c r="F3" s="5">
        <f>SUM(F4+F7+F12)</f>
        <v>224830</v>
      </c>
    </row>
    <row r="4" spans="1:6" ht="12.75">
      <c r="A4" s="6">
        <v>110</v>
      </c>
      <c r="B4" s="6" t="s">
        <v>35</v>
      </c>
      <c r="C4" s="7">
        <f>C5</f>
        <v>133148</v>
      </c>
      <c r="D4" s="7">
        <f aca="true" t="shared" si="0" ref="D4:F5">D5</f>
        <v>159432</v>
      </c>
      <c r="E4" s="7">
        <f t="shared" si="0"/>
        <v>179386</v>
      </c>
      <c r="F4" s="7">
        <f>F5</f>
        <v>198297</v>
      </c>
    </row>
    <row r="5" spans="1:6" ht="12.75">
      <c r="A5" s="4">
        <v>111</v>
      </c>
      <c r="B5" s="4" t="s">
        <v>36</v>
      </c>
      <c r="C5" s="8">
        <v>133148</v>
      </c>
      <c r="D5" s="8">
        <f t="shared" si="0"/>
        <v>159432</v>
      </c>
      <c r="E5" s="8">
        <f t="shared" si="0"/>
        <v>179386</v>
      </c>
      <c r="F5" s="8">
        <f t="shared" si="0"/>
        <v>198297</v>
      </c>
    </row>
    <row r="6" spans="1:6" ht="12.75">
      <c r="A6" s="9">
        <v>111003</v>
      </c>
      <c r="B6" s="9" t="s">
        <v>33</v>
      </c>
      <c r="C6" s="10">
        <v>133148</v>
      </c>
      <c r="D6" s="10">
        <v>159432</v>
      </c>
      <c r="E6" s="10">
        <v>179386</v>
      </c>
      <c r="F6" s="10">
        <v>198297</v>
      </c>
    </row>
    <row r="7" spans="1:6" ht="12.75">
      <c r="A7" s="6">
        <v>120</v>
      </c>
      <c r="B7" s="6" t="s">
        <v>37</v>
      </c>
      <c r="C7" s="7">
        <f>C8</f>
        <v>14414</v>
      </c>
      <c r="D7" s="7">
        <f>D8</f>
        <v>14784</v>
      </c>
      <c r="E7" s="7">
        <f>E8</f>
        <v>14784</v>
      </c>
      <c r="F7" s="7">
        <f>F8</f>
        <v>14784</v>
      </c>
    </row>
    <row r="8" spans="1:6" ht="12.75">
      <c r="A8" s="4">
        <v>121</v>
      </c>
      <c r="B8" s="4" t="s">
        <v>1</v>
      </c>
      <c r="C8" s="8">
        <f>SUM(C9:C11)</f>
        <v>14414</v>
      </c>
      <c r="D8" s="8">
        <f>SUM(D9:D11)</f>
        <v>14784</v>
      </c>
      <c r="E8" s="8">
        <f>SUM(E9:E11)</f>
        <v>14784</v>
      </c>
      <c r="F8" s="8">
        <f>SUM(F9:F11)</f>
        <v>14784</v>
      </c>
    </row>
    <row r="9" spans="1:6" ht="12.75">
      <c r="A9" s="9">
        <v>121001</v>
      </c>
      <c r="B9" s="9" t="s">
        <v>38</v>
      </c>
      <c r="C9" s="10">
        <v>1223</v>
      </c>
      <c r="D9" s="10">
        <v>1268</v>
      </c>
      <c r="E9" s="10">
        <v>1268</v>
      </c>
      <c r="F9" s="10">
        <v>1268</v>
      </c>
    </row>
    <row r="10" spans="1:6" ht="12.75">
      <c r="A10" s="9">
        <v>121002</v>
      </c>
      <c r="B10" s="9" t="s">
        <v>39</v>
      </c>
      <c r="C10" s="10">
        <v>12570</v>
      </c>
      <c r="D10" s="10">
        <v>12848</v>
      </c>
      <c r="E10" s="10">
        <v>12848</v>
      </c>
      <c r="F10" s="10">
        <v>12848</v>
      </c>
    </row>
    <row r="11" spans="1:6" ht="12.75">
      <c r="A11" s="9">
        <v>121003</v>
      </c>
      <c r="B11" s="9" t="s">
        <v>517</v>
      </c>
      <c r="C11" s="10">
        <v>621</v>
      </c>
      <c r="D11" s="10">
        <v>668</v>
      </c>
      <c r="E11" s="10">
        <v>668</v>
      </c>
      <c r="F11" s="10">
        <v>668</v>
      </c>
    </row>
    <row r="12" spans="1:6" ht="12.75">
      <c r="A12" s="6">
        <v>130</v>
      </c>
      <c r="B12" s="6" t="s">
        <v>40</v>
      </c>
      <c r="C12" s="7">
        <f>C13</f>
        <v>11502</v>
      </c>
      <c r="D12" s="7">
        <f>D13</f>
        <v>11749</v>
      </c>
      <c r="E12" s="7">
        <f>E13</f>
        <v>11749</v>
      </c>
      <c r="F12" s="7">
        <f>F13</f>
        <v>11749</v>
      </c>
    </row>
    <row r="13" spans="1:6" ht="12.75">
      <c r="A13" s="4">
        <v>133</v>
      </c>
      <c r="B13" s="4" t="s">
        <v>118</v>
      </c>
      <c r="C13" s="8">
        <f>SUM(C14:C19)</f>
        <v>11502</v>
      </c>
      <c r="D13" s="8">
        <f>SUM(D14:D19)</f>
        <v>11749</v>
      </c>
      <c r="E13" s="8">
        <f>SUM(E14:E19)</f>
        <v>11749</v>
      </c>
      <c r="F13" s="8">
        <f>SUM(F14:F19)</f>
        <v>11749</v>
      </c>
    </row>
    <row r="14" spans="1:6" ht="12.75">
      <c r="A14" s="9">
        <v>133001</v>
      </c>
      <c r="B14" s="9" t="s">
        <v>119</v>
      </c>
      <c r="C14" s="10">
        <v>220</v>
      </c>
      <c r="D14" s="10">
        <v>281</v>
      </c>
      <c r="E14" s="10">
        <v>281</v>
      </c>
      <c r="F14" s="10">
        <v>281</v>
      </c>
    </row>
    <row r="15" spans="1:6" ht="12.75">
      <c r="A15" s="9">
        <v>133003</v>
      </c>
      <c r="B15" s="9" t="s">
        <v>120</v>
      </c>
      <c r="C15" s="10">
        <v>5</v>
      </c>
      <c r="D15" s="10">
        <v>6</v>
      </c>
      <c r="E15" s="10">
        <v>6</v>
      </c>
      <c r="F15" s="10">
        <v>6</v>
      </c>
    </row>
    <row r="16" spans="1:6" ht="12.75">
      <c r="A16" s="9">
        <v>133004</v>
      </c>
      <c r="B16" s="9" t="s">
        <v>121</v>
      </c>
      <c r="C16" s="10">
        <v>15</v>
      </c>
      <c r="D16" s="10">
        <v>15</v>
      </c>
      <c r="E16" s="10">
        <v>15</v>
      </c>
      <c r="F16" s="10">
        <v>15</v>
      </c>
    </row>
    <row r="17" spans="1:6" ht="12.75">
      <c r="A17" s="9">
        <v>133006</v>
      </c>
      <c r="B17" s="9" t="s">
        <v>122</v>
      </c>
      <c r="C17" s="10">
        <v>150</v>
      </c>
      <c r="D17" s="10">
        <v>211</v>
      </c>
      <c r="E17" s="10">
        <v>211</v>
      </c>
      <c r="F17" s="10">
        <v>211</v>
      </c>
    </row>
    <row r="18" spans="1:6" ht="12.75">
      <c r="A18" s="9">
        <v>133012</v>
      </c>
      <c r="B18" s="9" t="s">
        <v>529</v>
      </c>
      <c r="C18" s="10">
        <v>100</v>
      </c>
      <c r="D18" s="10">
        <v>100</v>
      </c>
      <c r="E18" s="10">
        <v>100</v>
      </c>
      <c r="F18" s="10">
        <v>100</v>
      </c>
    </row>
    <row r="19" spans="1:6" ht="12.75">
      <c r="A19" s="9">
        <v>133013</v>
      </c>
      <c r="B19" s="9" t="s">
        <v>123</v>
      </c>
      <c r="C19" s="10">
        <f>ROUND((3596+7757)*0.97,0)</f>
        <v>11012</v>
      </c>
      <c r="D19" s="10">
        <v>11136</v>
      </c>
      <c r="E19" s="10">
        <v>11136</v>
      </c>
      <c r="F19" s="10">
        <v>11136</v>
      </c>
    </row>
    <row r="20" spans="1:6" s="13" customFormat="1" ht="12.75">
      <c r="A20" s="68">
        <v>200</v>
      </c>
      <c r="B20" s="68" t="s">
        <v>124</v>
      </c>
      <c r="C20" s="5">
        <f>C21+C42+C65+C68</f>
        <v>27914</v>
      </c>
      <c r="D20" s="5">
        <f>D21+D42+D65+D68</f>
        <v>32868</v>
      </c>
      <c r="E20" s="5">
        <f>E21+E42+E65+E68</f>
        <v>30708</v>
      </c>
      <c r="F20" s="5">
        <f>F21+F42+F65+F68</f>
        <v>31431</v>
      </c>
    </row>
    <row r="21" spans="1:6" ht="12.75">
      <c r="A21" s="6">
        <v>210</v>
      </c>
      <c r="B21" s="6" t="s">
        <v>125</v>
      </c>
      <c r="C21" s="7">
        <f>C22+C24</f>
        <v>20408</v>
      </c>
      <c r="D21" s="7">
        <f>D22+D24</f>
        <v>21782</v>
      </c>
      <c r="E21" s="7">
        <f>E22+E24</f>
        <v>21597</v>
      </c>
      <c r="F21" s="7">
        <f>F22+F24</f>
        <v>22297</v>
      </c>
    </row>
    <row r="22" spans="1:6" ht="12.75">
      <c r="A22" s="4">
        <v>211</v>
      </c>
      <c r="B22" s="4" t="s">
        <v>126</v>
      </c>
      <c r="C22" s="8">
        <f>C23</f>
        <v>150</v>
      </c>
      <c r="D22" s="8">
        <f>D23</f>
        <v>0</v>
      </c>
      <c r="E22" s="8">
        <f>E23</f>
        <v>0</v>
      </c>
      <c r="F22" s="12">
        <f>E23</f>
        <v>0</v>
      </c>
    </row>
    <row r="23" spans="1:6" ht="12.75">
      <c r="A23" s="9">
        <v>211003</v>
      </c>
      <c r="B23" s="9" t="s">
        <v>127</v>
      </c>
      <c r="C23" s="10">
        <v>150</v>
      </c>
      <c r="D23" s="10">
        <v>0</v>
      </c>
      <c r="E23" s="10">
        <v>0</v>
      </c>
      <c r="F23" s="10">
        <v>0</v>
      </c>
    </row>
    <row r="24" spans="1:6" ht="12.75">
      <c r="A24" s="4">
        <v>212</v>
      </c>
      <c r="B24" s="4" t="s">
        <v>128</v>
      </c>
      <c r="C24" s="8">
        <f>C25+C29+C41</f>
        <v>20258</v>
      </c>
      <c r="D24" s="8">
        <f>D25+D29+D41</f>
        <v>21782</v>
      </c>
      <c r="E24" s="8">
        <f>E25+E29+E41</f>
        <v>21597</v>
      </c>
      <c r="F24" s="12">
        <f>F25+F29+F41</f>
        <v>22297</v>
      </c>
    </row>
    <row r="25" spans="1:6" ht="12.75">
      <c r="A25" s="9">
        <v>212002</v>
      </c>
      <c r="B25" s="9" t="s">
        <v>2</v>
      </c>
      <c r="C25" s="10">
        <f>SUM(C26:C28)</f>
        <v>2100</v>
      </c>
      <c r="D25" s="10">
        <f>SUM(D26:D28)</f>
        <v>1720</v>
      </c>
      <c r="E25" s="10">
        <f>SUM(E26:E28)</f>
        <v>1220</v>
      </c>
      <c r="F25" s="10">
        <f>SUM(F26:F28)</f>
        <v>1220</v>
      </c>
    </row>
    <row r="26" spans="1:6" ht="12.75">
      <c r="A26" s="17">
        <v>212002</v>
      </c>
      <c r="B26" s="17" t="s">
        <v>115</v>
      </c>
      <c r="C26" s="69">
        <v>1000</v>
      </c>
      <c r="D26" s="69">
        <v>500</v>
      </c>
      <c r="E26" s="69">
        <v>0</v>
      </c>
      <c r="F26" s="69">
        <v>0</v>
      </c>
    </row>
    <row r="27" spans="1:6" ht="12.75">
      <c r="A27" s="17">
        <v>212002</v>
      </c>
      <c r="B27" s="17" t="s">
        <v>2</v>
      </c>
      <c r="C27" s="69">
        <v>900</v>
      </c>
      <c r="D27" s="69">
        <v>800</v>
      </c>
      <c r="E27" s="69">
        <v>800</v>
      </c>
      <c r="F27" s="69">
        <v>800</v>
      </c>
    </row>
    <row r="28" spans="1:6" ht="12.75">
      <c r="A28" s="17">
        <v>212002</v>
      </c>
      <c r="B28" s="17" t="s">
        <v>154</v>
      </c>
      <c r="C28" s="69">
        <v>200</v>
      </c>
      <c r="D28" s="69">
        <v>420</v>
      </c>
      <c r="E28" s="69">
        <v>420</v>
      </c>
      <c r="F28" s="69">
        <v>420</v>
      </c>
    </row>
    <row r="29" spans="1:6" ht="12.75">
      <c r="A29" s="9">
        <v>212003</v>
      </c>
      <c r="B29" s="9" t="s">
        <v>3</v>
      </c>
      <c r="C29" s="10">
        <f>SUM(C30:C40)</f>
        <v>17558</v>
      </c>
      <c r="D29" s="10">
        <f>SUM(D30:D40)</f>
        <v>19677</v>
      </c>
      <c r="E29" s="10">
        <f>SUM(E30:E40)</f>
        <v>20377</v>
      </c>
      <c r="F29" s="10">
        <f>SUM(F30:F40)</f>
        <v>21077</v>
      </c>
    </row>
    <row r="30" spans="1:6" ht="12.75">
      <c r="A30" s="17">
        <v>212003</v>
      </c>
      <c r="B30" s="17" t="s">
        <v>62</v>
      </c>
      <c r="C30" s="69">
        <v>800</v>
      </c>
      <c r="D30" s="69">
        <v>700</v>
      </c>
      <c r="E30" s="69">
        <v>700</v>
      </c>
      <c r="F30" s="69">
        <v>700</v>
      </c>
    </row>
    <row r="31" spans="1:6" ht="12.75">
      <c r="A31" s="17">
        <v>212003</v>
      </c>
      <c r="B31" s="17" t="s">
        <v>63</v>
      </c>
      <c r="C31" s="69">
        <v>6000</v>
      </c>
      <c r="D31" s="69">
        <f>6840*0.9</f>
        <v>6156</v>
      </c>
      <c r="E31" s="69">
        <f>D31+700</f>
        <v>6856</v>
      </c>
      <c r="F31" s="69">
        <f>E31+700</f>
        <v>7556</v>
      </c>
    </row>
    <row r="32" spans="1:6" ht="12.75">
      <c r="A32" s="17">
        <v>212003</v>
      </c>
      <c r="B32" s="17" t="s">
        <v>142</v>
      </c>
      <c r="C32" s="69">
        <v>70</v>
      </c>
      <c r="D32" s="69">
        <v>70</v>
      </c>
      <c r="E32" s="69">
        <v>70</v>
      </c>
      <c r="F32" s="69">
        <v>70</v>
      </c>
    </row>
    <row r="33" spans="1:6" ht="12.75">
      <c r="A33" s="17">
        <v>212003</v>
      </c>
      <c r="B33" s="17" t="s">
        <v>114</v>
      </c>
      <c r="C33" s="69">
        <v>5535</v>
      </c>
      <c r="D33" s="69">
        <v>4862</v>
      </c>
      <c r="E33" s="69">
        <v>4862</v>
      </c>
      <c r="F33" s="69">
        <v>4862</v>
      </c>
    </row>
    <row r="34" spans="1:6" ht="12.75">
      <c r="A34" s="17">
        <v>212003</v>
      </c>
      <c r="B34" s="17" t="s">
        <v>108</v>
      </c>
      <c r="C34" s="69">
        <v>3056</v>
      </c>
      <c r="D34" s="69">
        <v>3291</v>
      </c>
      <c r="E34" s="69">
        <v>3291</v>
      </c>
      <c r="F34" s="69">
        <v>3291</v>
      </c>
    </row>
    <row r="35" spans="1:6" ht="12.75">
      <c r="A35" s="17">
        <v>212003</v>
      </c>
      <c r="B35" s="17" t="s">
        <v>109</v>
      </c>
      <c r="C35" s="69">
        <v>2067</v>
      </c>
      <c r="D35" s="69">
        <v>2625</v>
      </c>
      <c r="E35" s="69">
        <v>2625</v>
      </c>
      <c r="F35" s="69">
        <v>2625</v>
      </c>
    </row>
    <row r="36" spans="1:6" ht="12.75">
      <c r="A36" s="17">
        <v>212003</v>
      </c>
      <c r="B36" s="17" t="s">
        <v>504</v>
      </c>
      <c r="C36" s="69"/>
      <c r="D36" s="69">
        <v>1373</v>
      </c>
      <c r="E36" s="69">
        <v>1373</v>
      </c>
      <c r="F36" s="69">
        <v>1373</v>
      </c>
    </row>
    <row r="37" spans="1:6" ht="12.75">
      <c r="A37" s="17">
        <v>212003</v>
      </c>
      <c r="B37" s="17" t="s">
        <v>545</v>
      </c>
      <c r="C37" s="69"/>
      <c r="D37" s="69">
        <v>383</v>
      </c>
      <c r="E37" s="69">
        <v>383</v>
      </c>
      <c r="F37" s="69">
        <v>383</v>
      </c>
    </row>
    <row r="38" spans="1:6" ht="12.75">
      <c r="A38" s="17">
        <v>212003</v>
      </c>
      <c r="B38" s="17" t="s">
        <v>505</v>
      </c>
      <c r="C38" s="69"/>
      <c r="D38" s="69">
        <v>88</v>
      </c>
      <c r="E38" s="69">
        <v>88</v>
      </c>
      <c r="F38" s="69">
        <v>88</v>
      </c>
    </row>
    <row r="39" spans="1:6" ht="12.75">
      <c r="A39" s="17">
        <v>212003</v>
      </c>
      <c r="B39" s="17" t="s">
        <v>506</v>
      </c>
      <c r="C39" s="69"/>
      <c r="D39" s="69">
        <v>99</v>
      </c>
      <c r="E39" s="69">
        <v>99</v>
      </c>
      <c r="F39" s="69">
        <v>99</v>
      </c>
    </row>
    <row r="40" spans="1:6" ht="12.75">
      <c r="A40" s="17">
        <v>212003</v>
      </c>
      <c r="B40" s="17" t="s">
        <v>102</v>
      </c>
      <c r="C40" s="69">
        <v>30</v>
      </c>
      <c r="D40" s="69">
        <v>30</v>
      </c>
      <c r="E40" s="69">
        <v>30</v>
      </c>
      <c r="F40" s="69">
        <v>30</v>
      </c>
    </row>
    <row r="41" spans="1:6" ht="12.75">
      <c r="A41" s="9">
        <v>212004</v>
      </c>
      <c r="B41" s="9" t="s">
        <v>103</v>
      </c>
      <c r="C41" s="10">
        <v>600</v>
      </c>
      <c r="D41" s="10">
        <v>385</v>
      </c>
      <c r="E41" s="10">
        <v>0</v>
      </c>
      <c r="F41" s="10">
        <v>0</v>
      </c>
    </row>
    <row r="42" spans="1:6" ht="12.75">
      <c r="A42" s="6">
        <v>220</v>
      </c>
      <c r="B42" s="6" t="s">
        <v>41</v>
      </c>
      <c r="C42" s="7">
        <f>C43+C49+C52+C63</f>
        <v>6706</v>
      </c>
      <c r="D42" s="7">
        <f>D43+D49+D52+D63</f>
        <v>7555</v>
      </c>
      <c r="E42" s="7">
        <f>E43+E49+E52+E63</f>
        <v>7580</v>
      </c>
      <c r="F42" s="7">
        <f>F43+F49+F52+F63</f>
        <v>7603</v>
      </c>
    </row>
    <row r="43" spans="1:6" ht="12.75">
      <c r="A43" s="4">
        <v>221</v>
      </c>
      <c r="B43" s="4" t="s">
        <v>42</v>
      </c>
      <c r="C43" s="8">
        <f>C44</f>
        <v>3700</v>
      </c>
      <c r="D43" s="8">
        <f>D44</f>
        <v>4160</v>
      </c>
      <c r="E43" s="8">
        <f>E44</f>
        <v>4160</v>
      </c>
      <c r="F43" s="12">
        <f>F44</f>
        <v>4160</v>
      </c>
    </row>
    <row r="44" spans="1:6" ht="12.75">
      <c r="A44" s="9">
        <v>221004</v>
      </c>
      <c r="B44" s="9" t="s">
        <v>4</v>
      </c>
      <c r="C44" s="10">
        <f>SUM(C45:C48)</f>
        <v>3700</v>
      </c>
      <c r="D44" s="10">
        <f>SUM(D45:D48)</f>
        <v>4160</v>
      </c>
      <c r="E44" s="10">
        <f>SUM(E45:E48)</f>
        <v>4160</v>
      </c>
      <c r="F44" s="10">
        <f>SUM(F45:F48)</f>
        <v>4160</v>
      </c>
    </row>
    <row r="45" spans="1:6" ht="12.75">
      <c r="A45" s="17">
        <v>221004</v>
      </c>
      <c r="B45" s="17" t="s">
        <v>50</v>
      </c>
      <c r="C45" s="18">
        <v>3000</v>
      </c>
      <c r="D45" s="18">
        <v>3010</v>
      </c>
      <c r="E45" s="18">
        <v>3010</v>
      </c>
      <c r="F45" s="18">
        <v>3010</v>
      </c>
    </row>
    <row r="46" spans="1:6" ht="12.75">
      <c r="A46" s="17">
        <v>221004</v>
      </c>
      <c r="B46" s="17" t="s">
        <v>51</v>
      </c>
      <c r="C46" s="18">
        <v>250</v>
      </c>
      <c r="D46" s="18">
        <v>500</v>
      </c>
      <c r="E46" s="18">
        <v>500</v>
      </c>
      <c r="F46" s="18">
        <v>500</v>
      </c>
    </row>
    <row r="47" spans="1:6" ht="12.75">
      <c r="A47" s="17">
        <v>221004</v>
      </c>
      <c r="B47" s="17" t="s">
        <v>52</v>
      </c>
      <c r="C47" s="18">
        <v>150</v>
      </c>
      <c r="D47" s="18">
        <v>350</v>
      </c>
      <c r="E47" s="18">
        <v>350</v>
      </c>
      <c r="F47" s="18">
        <v>350</v>
      </c>
    </row>
    <row r="48" spans="1:6" ht="12.75">
      <c r="A48" s="17">
        <v>221004</v>
      </c>
      <c r="B48" s="17" t="s">
        <v>53</v>
      </c>
      <c r="C48" s="18">
        <v>300</v>
      </c>
      <c r="D48" s="18">
        <v>300</v>
      </c>
      <c r="E48" s="18">
        <v>300</v>
      </c>
      <c r="F48" s="18">
        <v>300</v>
      </c>
    </row>
    <row r="49" spans="1:6" ht="12.75">
      <c r="A49" s="4">
        <v>222</v>
      </c>
      <c r="B49" s="4" t="s">
        <v>5</v>
      </c>
      <c r="C49" s="8">
        <f>SUM(C50:C51)</f>
        <v>330</v>
      </c>
      <c r="D49" s="8">
        <f>SUM(D50:D51)</f>
        <v>380</v>
      </c>
      <c r="E49" s="8">
        <f>SUM(E50:E51)</f>
        <v>380</v>
      </c>
      <c r="F49" s="12">
        <f>SUM(F50:F51)</f>
        <v>380</v>
      </c>
    </row>
    <row r="50" spans="1:6" ht="12.75">
      <c r="A50" s="9">
        <v>222003</v>
      </c>
      <c r="B50" s="9" t="s">
        <v>147</v>
      </c>
      <c r="C50" s="10">
        <v>300</v>
      </c>
      <c r="D50" s="10">
        <v>350</v>
      </c>
      <c r="E50" s="10">
        <v>350</v>
      </c>
      <c r="F50" s="10">
        <v>350</v>
      </c>
    </row>
    <row r="51" spans="1:6" ht="12.75">
      <c r="A51" s="9">
        <v>222003</v>
      </c>
      <c r="B51" s="9" t="s">
        <v>148</v>
      </c>
      <c r="C51" s="10">
        <v>30</v>
      </c>
      <c r="D51" s="10">
        <v>30</v>
      </c>
      <c r="E51" s="10">
        <v>30</v>
      </c>
      <c r="F51" s="10">
        <v>30</v>
      </c>
    </row>
    <row r="52" spans="1:6" ht="12.75">
      <c r="A52" s="4">
        <v>223</v>
      </c>
      <c r="B52" s="4" t="s">
        <v>43</v>
      </c>
      <c r="C52" s="8">
        <f>C53+C62</f>
        <v>2675</v>
      </c>
      <c r="D52" s="8">
        <f>D53+D62</f>
        <v>3013</v>
      </c>
      <c r="E52" s="8">
        <f>E53+E62</f>
        <v>3038</v>
      </c>
      <c r="F52" s="12">
        <f>F53+F62</f>
        <v>3061</v>
      </c>
    </row>
    <row r="53" spans="1:6" ht="12.75">
      <c r="A53" s="9">
        <v>223001</v>
      </c>
      <c r="B53" s="9" t="s">
        <v>44</v>
      </c>
      <c r="C53" s="10">
        <f>SUM(C54:C61)</f>
        <v>2585</v>
      </c>
      <c r="D53" s="10">
        <f>SUM(D54:D61)</f>
        <v>2923</v>
      </c>
      <c r="E53" s="10">
        <f>SUM(E54:E61)</f>
        <v>2943</v>
      </c>
      <c r="F53" s="10">
        <f>SUM(F54:F61)</f>
        <v>2966</v>
      </c>
    </row>
    <row r="54" spans="1:6" ht="12.75">
      <c r="A54" s="17">
        <v>223001</v>
      </c>
      <c r="B54" s="17" t="s">
        <v>23</v>
      </c>
      <c r="C54" s="18">
        <v>15</v>
      </c>
      <c r="D54" s="18">
        <v>16</v>
      </c>
      <c r="E54" s="18">
        <v>16</v>
      </c>
      <c r="F54" s="18">
        <v>16</v>
      </c>
    </row>
    <row r="55" spans="1:6" ht="12.75">
      <c r="A55" s="17">
        <v>223001</v>
      </c>
      <c r="B55" s="17" t="s">
        <v>24</v>
      </c>
      <c r="C55" s="18">
        <v>70</v>
      </c>
      <c r="D55" s="18">
        <v>100</v>
      </c>
      <c r="E55" s="18">
        <v>97</v>
      </c>
      <c r="F55" s="18">
        <v>100</v>
      </c>
    </row>
    <row r="56" spans="1:6" ht="12.75">
      <c r="A56" s="17">
        <v>223001</v>
      </c>
      <c r="B56" s="17" t="s">
        <v>25</v>
      </c>
      <c r="C56" s="18">
        <v>1100</v>
      </c>
      <c r="D56" s="18">
        <v>1100</v>
      </c>
      <c r="E56" s="18">
        <v>1100</v>
      </c>
      <c r="F56" s="18">
        <v>1100</v>
      </c>
    </row>
    <row r="57" spans="1:6" ht="12.75">
      <c r="A57" s="17">
        <v>223001</v>
      </c>
      <c r="B57" s="17" t="s">
        <v>26</v>
      </c>
      <c r="C57" s="18">
        <v>430</v>
      </c>
      <c r="D57" s="18">
        <v>800</v>
      </c>
      <c r="E57" s="18">
        <v>800</v>
      </c>
      <c r="F57" s="18">
        <v>800</v>
      </c>
    </row>
    <row r="58" spans="1:6" ht="12.75">
      <c r="A58" s="17">
        <v>223001</v>
      </c>
      <c r="B58" s="17" t="s">
        <v>515</v>
      </c>
      <c r="C58" s="18">
        <v>0</v>
      </c>
      <c r="D58" s="18">
        <v>4</v>
      </c>
      <c r="E58" s="18">
        <v>5</v>
      </c>
      <c r="F58" s="18">
        <v>5</v>
      </c>
    </row>
    <row r="59" spans="1:6" ht="12.75">
      <c r="A59" s="17">
        <v>223001</v>
      </c>
      <c r="B59" s="17" t="s">
        <v>516</v>
      </c>
      <c r="C59" s="18">
        <v>0</v>
      </c>
      <c r="D59" s="18">
        <v>23</v>
      </c>
      <c r="E59" s="18">
        <v>25</v>
      </c>
      <c r="F59" s="18">
        <v>25</v>
      </c>
    </row>
    <row r="60" spans="1:6" ht="12.75">
      <c r="A60" s="17">
        <v>223001</v>
      </c>
      <c r="B60" s="17" t="s">
        <v>27</v>
      </c>
      <c r="C60" s="18">
        <v>370</v>
      </c>
      <c r="D60" s="18">
        <v>380</v>
      </c>
      <c r="E60" s="18">
        <v>400</v>
      </c>
      <c r="F60" s="18">
        <v>420</v>
      </c>
    </row>
    <row r="61" spans="1:6" ht="12.75">
      <c r="A61" s="17">
        <v>223001</v>
      </c>
      <c r="B61" s="17" t="s">
        <v>145</v>
      </c>
      <c r="C61" s="18">
        <v>600</v>
      </c>
      <c r="D61" s="18">
        <v>500</v>
      </c>
      <c r="E61" s="18">
        <v>500</v>
      </c>
      <c r="F61" s="18">
        <v>500</v>
      </c>
    </row>
    <row r="62" spans="1:6" ht="12.75">
      <c r="A62" s="9">
        <v>223003</v>
      </c>
      <c r="B62" s="9" t="s">
        <v>54</v>
      </c>
      <c r="C62" s="10">
        <v>90</v>
      </c>
      <c r="D62" s="10">
        <v>90</v>
      </c>
      <c r="E62" s="10">
        <v>95</v>
      </c>
      <c r="F62" s="10">
        <v>95</v>
      </c>
    </row>
    <row r="63" spans="1:6" ht="12.75">
      <c r="A63" s="4">
        <v>229</v>
      </c>
      <c r="B63" s="4" t="s">
        <v>45</v>
      </c>
      <c r="C63" s="8">
        <f>C64</f>
        <v>1</v>
      </c>
      <c r="D63" s="8">
        <f>D64</f>
        <v>2</v>
      </c>
      <c r="E63" s="8">
        <f>E64</f>
        <v>2</v>
      </c>
      <c r="F63" s="12">
        <f>F64</f>
        <v>2</v>
      </c>
    </row>
    <row r="64" spans="1:6" ht="12.75">
      <c r="A64" s="9">
        <v>229005</v>
      </c>
      <c r="B64" s="9" t="s">
        <v>6</v>
      </c>
      <c r="C64" s="10">
        <v>1</v>
      </c>
      <c r="D64" s="10">
        <v>2</v>
      </c>
      <c r="E64" s="10">
        <v>2</v>
      </c>
      <c r="F64" s="10">
        <v>2</v>
      </c>
    </row>
    <row r="65" spans="1:6" ht="12.75">
      <c r="A65" s="6">
        <v>240</v>
      </c>
      <c r="B65" s="6" t="s">
        <v>7</v>
      </c>
      <c r="C65" s="7">
        <f>C66+C67</f>
        <v>550</v>
      </c>
      <c r="D65" s="7">
        <f>D66+D67</f>
        <v>3290</v>
      </c>
      <c r="E65" s="7">
        <f>E66+E67</f>
        <v>1290</v>
      </c>
      <c r="F65" s="7">
        <f>F66+F67</f>
        <v>1290</v>
      </c>
    </row>
    <row r="66" spans="1:6" ht="12.75">
      <c r="A66" s="4">
        <v>242</v>
      </c>
      <c r="B66" s="4" t="s">
        <v>100</v>
      </c>
      <c r="C66" s="8">
        <v>150</v>
      </c>
      <c r="D66" s="8">
        <v>90</v>
      </c>
      <c r="E66" s="8">
        <v>90</v>
      </c>
      <c r="F66" s="12">
        <v>90</v>
      </c>
    </row>
    <row r="67" spans="1:6" ht="12.75">
      <c r="A67" s="4">
        <v>244</v>
      </c>
      <c r="B67" s="4" t="s">
        <v>99</v>
      </c>
      <c r="C67" s="8">
        <v>400</v>
      </c>
      <c r="D67" s="8">
        <v>3200</v>
      </c>
      <c r="E67" s="8">
        <v>1200</v>
      </c>
      <c r="F67" s="12">
        <v>1200</v>
      </c>
    </row>
    <row r="68" spans="1:6" ht="12.75">
      <c r="A68" s="6">
        <v>290</v>
      </c>
      <c r="B68" s="6" t="s">
        <v>46</v>
      </c>
      <c r="C68" s="7">
        <f>C69</f>
        <v>250</v>
      </c>
      <c r="D68" s="7">
        <f>D69</f>
        <v>241</v>
      </c>
      <c r="E68" s="7">
        <f>E69</f>
        <v>241</v>
      </c>
      <c r="F68" s="7">
        <f>E69</f>
        <v>241</v>
      </c>
    </row>
    <row r="69" spans="1:6" ht="12.75">
      <c r="A69" s="4">
        <v>292</v>
      </c>
      <c r="B69" s="4" t="s">
        <v>47</v>
      </c>
      <c r="C69" s="8">
        <f>SUM(C70:C70)</f>
        <v>250</v>
      </c>
      <c r="D69" s="8">
        <f>SUM(D70:D70)</f>
        <v>241</v>
      </c>
      <c r="E69" s="8">
        <f>SUM(E70:E70)</f>
        <v>241</v>
      </c>
      <c r="F69" s="8">
        <f>SUM(F70:F70)</f>
        <v>241</v>
      </c>
    </row>
    <row r="70" spans="1:6" ht="12.75">
      <c r="A70" s="9">
        <v>292008</v>
      </c>
      <c r="B70" s="9" t="s">
        <v>8</v>
      </c>
      <c r="C70" s="10">
        <v>250</v>
      </c>
      <c r="D70" s="10">
        <v>241</v>
      </c>
      <c r="E70" s="10">
        <v>241</v>
      </c>
      <c r="F70" s="10">
        <v>241</v>
      </c>
    </row>
    <row r="71" spans="1:6" ht="12.75">
      <c r="A71" s="68">
        <v>300</v>
      </c>
      <c r="B71" s="68" t="s">
        <v>48</v>
      </c>
      <c r="C71" s="5">
        <f>C72</f>
        <v>118240</v>
      </c>
      <c r="D71" s="5">
        <f>D72</f>
        <v>124085</v>
      </c>
      <c r="E71" s="5">
        <f>E72</f>
        <v>103368</v>
      </c>
      <c r="F71" s="11">
        <f>F72</f>
        <v>108135</v>
      </c>
    </row>
    <row r="72" spans="1:6" ht="12.75">
      <c r="A72" s="78">
        <v>310</v>
      </c>
      <c r="B72" s="78" t="s">
        <v>49</v>
      </c>
      <c r="C72" s="7">
        <f>C73+C75</f>
        <v>118240</v>
      </c>
      <c r="D72" s="7">
        <f>D73+D75</f>
        <v>124085</v>
      </c>
      <c r="E72" s="7">
        <f>E73+E75</f>
        <v>103368</v>
      </c>
      <c r="F72" s="7">
        <f>F73+F75</f>
        <v>108135</v>
      </c>
    </row>
    <row r="73" spans="1:6" ht="12.75">
      <c r="A73" s="78">
        <v>311</v>
      </c>
      <c r="B73" s="78" t="s">
        <v>106</v>
      </c>
      <c r="C73" s="7">
        <f>SUM(C74:C74)</f>
        <v>40</v>
      </c>
      <c r="D73" s="7">
        <f>SUM(D74:D74)</f>
        <v>50</v>
      </c>
      <c r="E73" s="7">
        <f>SUM(E74:E74)</f>
        <v>40</v>
      </c>
      <c r="F73" s="7">
        <f>SUM(F74:F74)</f>
        <v>50</v>
      </c>
    </row>
    <row r="74" spans="1:6" ht="12.75">
      <c r="A74" s="4">
        <v>311</v>
      </c>
      <c r="B74" s="4" t="s">
        <v>28</v>
      </c>
      <c r="C74" s="8">
        <v>40</v>
      </c>
      <c r="D74" s="8">
        <v>50</v>
      </c>
      <c r="E74" s="8">
        <v>40</v>
      </c>
      <c r="F74" s="12">
        <v>50</v>
      </c>
    </row>
    <row r="75" spans="1:6" ht="12.75">
      <c r="A75" s="74">
        <v>312</v>
      </c>
      <c r="B75" s="74" t="s">
        <v>104</v>
      </c>
      <c r="C75" s="12">
        <f>C76+C102+C103+C104</f>
        <v>118200</v>
      </c>
      <c r="D75" s="12">
        <f>D76+D102+D103+D104</f>
        <v>124035</v>
      </c>
      <c r="E75" s="12">
        <f>E76+E102+E103+E104</f>
        <v>103328</v>
      </c>
      <c r="F75" s="10">
        <f>F76+F102+F103+F104</f>
        <v>108085</v>
      </c>
    </row>
    <row r="76" spans="1:6" ht="12.75">
      <c r="A76" s="75">
        <v>312001</v>
      </c>
      <c r="B76" s="75" t="s">
        <v>9</v>
      </c>
      <c r="C76" s="76">
        <f>SUM(C77:C101)</f>
        <v>115385</v>
      </c>
      <c r="D76" s="76">
        <f>SUM(D77:D101)</f>
        <v>121200</v>
      </c>
      <c r="E76" s="76">
        <f>SUM(E77:E101)</f>
        <v>100433</v>
      </c>
      <c r="F76" s="76">
        <f>SUM(F77:F101)</f>
        <v>104890</v>
      </c>
    </row>
    <row r="77" spans="1:6" ht="12.75">
      <c r="A77" s="17">
        <v>312001</v>
      </c>
      <c r="B77" s="17" t="s">
        <v>55</v>
      </c>
      <c r="C77" s="18">
        <v>18185</v>
      </c>
      <c r="D77" s="18">
        <v>19157</v>
      </c>
      <c r="E77" s="18">
        <v>20403</v>
      </c>
      <c r="F77" s="18">
        <v>21342</v>
      </c>
    </row>
    <row r="78" spans="1:6" ht="12.75">
      <c r="A78" s="17">
        <v>312001</v>
      </c>
      <c r="B78" s="17" t="s">
        <v>56</v>
      </c>
      <c r="C78" s="18">
        <v>689</v>
      </c>
      <c r="D78" s="18">
        <v>1136</v>
      </c>
      <c r="E78" s="18">
        <v>1193</v>
      </c>
      <c r="F78" s="18">
        <v>1253</v>
      </c>
    </row>
    <row r="79" spans="1:6" ht="12.75">
      <c r="A79" s="17">
        <v>312001</v>
      </c>
      <c r="B79" s="17" t="s">
        <v>57</v>
      </c>
      <c r="C79" s="18">
        <v>2400</v>
      </c>
      <c r="D79" s="18">
        <v>1200</v>
      </c>
      <c r="E79" s="18">
        <v>1200</v>
      </c>
      <c r="F79" s="18">
        <v>1200</v>
      </c>
    </row>
    <row r="80" spans="1:6" ht="12.75">
      <c r="A80" s="17">
        <v>312001</v>
      </c>
      <c r="B80" s="17" t="s">
        <v>58</v>
      </c>
      <c r="C80" s="18">
        <v>919</v>
      </c>
      <c r="D80" s="18">
        <v>1300</v>
      </c>
      <c r="E80" s="18">
        <v>1350</v>
      </c>
      <c r="F80" s="18">
        <v>1400</v>
      </c>
    </row>
    <row r="81" spans="1:6" ht="12.75">
      <c r="A81" s="17">
        <v>312001</v>
      </c>
      <c r="B81" s="17" t="s">
        <v>59</v>
      </c>
      <c r="C81" s="18">
        <v>1250</v>
      </c>
      <c r="D81" s="18">
        <v>1300</v>
      </c>
      <c r="E81" s="18">
        <v>1350</v>
      </c>
      <c r="F81" s="18">
        <v>1400</v>
      </c>
    </row>
    <row r="82" spans="1:6" ht="12.75">
      <c r="A82" s="17">
        <v>312001</v>
      </c>
      <c r="B82" s="17" t="s">
        <v>66</v>
      </c>
      <c r="C82" s="18">
        <v>17</v>
      </c>
      <c r="D82" s="18">
        <v>17</v>
      </c>
      <c r="E82" s="18">
        <v>17</v>
      </c>
      <c r="F82" s="18">
        <v>17</v>
      </c>
    </row>
    <row r="83" spans="1:6" ht="12.75">
      <c r="A83" s="17">
        <v>312001</v>
      </c>
      <c r="B83" s="17" t="s">
        <v>60</v>
      </c>
      <c r="C83" s="18">
        <v>340</v>
      </c>
      <c r="D83" s="18">
        <v>390</v>
      </c>
      <c r="E83" s="18">
        <v>400</v>
      </c>
      <c r="F83" s="18">
        <v>410</v>
      </c>
    </row>
    <row r="84" spans="1:6" ht="12.75">
      <c r="A84" s="17">
        <v>312001</v>
      </c>
      <c r="B84" s="17" t="s">
        <v>521</v>
      </c>
      <c r="C84" s="18">
        <v>51</v>
      </c>
      <c r="D84" s="18">
        <v>70</v>
      </c>
      <c r="E84" s="18">
        <v>75</v>
      </c>
      <c r="F84" s="18">
        <v>80</v>
      </c>
    </row>
    <row r="85" spans="1:6" ht="12.75">
      <c r="A85" s="17">
        <v>312001</v>
      </c>
      <c r="B85" s="17" t="s">
        <v>61</v>
      </c>
      <c r="C85" s="18">
        <v>61023</v>
      </c>
      <c r="D85" s="18">
        <f>66366+715</f>
        <v>67081</v>
      </c>
      <c r="E85" s="18">
        <f>69706+751</f>
        <v>70457</v>
      </c>
      <c r="F85" s="18">
        <f>73212+788</f>
        <v>74000</v>
      </c>
    </row>
    <row r="86" spans="1:6" ht="12.75">
      <c r="A86" s="17">
        <v>312001</v>
      </c>
      <c r="B86" s="17" t="s">
        <v>110</v>
      </c>
      <c r="C86" s="18">
        <v>3618</v>
      </c>
      <c r="D86" s="18">
        <v>0</v>
      </c>
      <c r="E86" s="18">
        <v>0</v>
      </c>
      <c r="F86" s="18">
        <v>0</v>
      </c>
    </row>
    <row r="87" spans="1:6" ht="12.75">
      <c r="A87" s="17">
        <v>312001</v>
      </c>
      <c r="B87" s="17" t="s">
        <v>111</v>
      </c>
      <c r="C87" s="18">
        <v>242</v>
      </c>
      <c r="D87" s="18">
        <v>0</v>
      </c>
      <c r="E87" s="18">
        <v>0</v>
      </c>
      <c r="F87" s="18">
        <v>0</v>
      </c>
    </row>
    <row r="88" spans="1:6" ht="12.75">
      <c r="A88" s="17">
        <v>312001</v>
      </c>
      <c r="B88" s="17" t="s">
        <v>112</v>
      </c>
      <c r="C88" s="18">
        <v>1295</v>
      </c>
      <c r="D88" s="18">
        <v>1717</v>
      </c>
      <c r="E88" s="18">
        <v>1803</v>
      </c>
      <c r="F88" s="18">
        <v>1893</v>
      </c>
    </row>
    <row r="89" spans="1:6" ht="12.75">
      <c r="A89" s="17">
        <v>312001</v>
      </c>
      <c r="B89" s="17" t="s">
        <v>519</v>
      </c>
      <c r="C89" s="18">
        <v>1300</v>
      </c>
      <c r="D89" s="18">
        <v>1030</v>
      </c>
      <c r="E89" s="18">
        <v>1030</v>
      </c>
      <c r="F89" s="18">
        <v>1030</v>
      </c>
    </row>
    <row r="90" spans="1:6" ht="12.75">
      <c r="A90" s="17">
        <v>312001</v>
      </c>
      <c r="B90" s="17" t="s">
        <v>94</v>
      </c>
      <c r="C90" s="18">
        <v>1200</v>
      </c>
      <c r="D90" s="18">
        <v>800</v>
      </c>
      <c r="E90" s="18">
        <v>800</v>
      </c>
      <c r="F90" s="18">
        <v>800</v>
      </c>
    </row>
    <row r="91" spans="1:6" ht="12.75">
      <c r="A91" s="17">
        <v>312001</v>
      </c>
      <c r="B91" s="17" t="s">
        <v>105</v>
      </c>
      <c r="C91" s="18">
        <v>340</v>
      </c>
      <c r="D91" s="18">
        <v>0</v>
      </c>
      <c r="E91" s="18">
        <v>0</v>
      </c>
      <c r="F91" s="18">
        <v>0</v>
      </c>
    </row>
    <row r="92" spans="1:6" ht="12.75">
      <c r="A92" s="17">
        <v>312001</v>
      </c>
      <c r="B92" s="17" t="s">
        <v>95</v>
      </c>
      <c r="C92" s="18">
        <v>30</v>
      </c>
      <c r="D92" s="18">
        <v>20</v>
      </c>
      <c r="E92" s="18">
        <v>20</v>
      </c>
      <c r="F92" s="18">
        <v>20</v>
      </c>
    </row>
    <row r="93" spans="1:6" ht="12.75">
      <c r="A93" s="17">
        <v>312001</v>
      </c>
      <c r="B93" s="17" t="s">
        <v>97</v>
      </c>
      <c r="C93" s="18">
        <v>15</v>
      </c>
      <c r="D93" s="18">
        <v>20</v>
      </c>
      <c r="E93" s="18">
        <v>20</v>
      </c>
      <c r="F93" s="18">
        <v>25</v>
      </c>
    </row>
    <row r="94" spans="1:6" ht="12.75">
      <c r="A94" s="17">
        <v>312001</v>
      </c>
      <c r="B94" s="17" t="s">
        <v>98</v>
      </c>
      <c r="C94" s="18">
        <v>6</v>
      </c>
      <c r="D94" s="18">
        <v>12</v>
      </c>
      <c r="E94" s="18">
        <v>15</v>
      </c>
      <c r="F94" s="18">
        <v>20</v>
      </c>
    </row>
    <row r="95" spans="1:6" ht="12.75">
      <c r="A95" s="17">
        <v>312001</v>
      </c>
      <c r="B95" s="17" t="s">
        <v>152</v>
      </c>
      <c r="C95" s="18">
        <v>100</v>
      </c>
      <c r="D95" s="18">
        <v>0</v>
      </c>
      <c r="E95" s="18">
        <v>0</v>
      </c>
      <c r="F95" s="18">
        <v>0</v>
      </c>
    </row>
    <row r="96" spans="1:6" ht="12.75">
      <c r="A96" s="17">
        <v>312001</v>
      </c>
      <c r="B96" s="17" t="s">
        <v>96</v>
      </c>
      <c r="C96" s="18">
        <v>1265</v>
      </c>
      <c r="D96" s="18">
        <v>0</v>
      </c>
      <c r="E96" s="18">
        <v>0</v>
      </c>
      <c r="F96" s="18">
        <v>0</v>
      </c>
    </row>
    <row r="97" spans="1:6" ht="12.75">
      <c r="A97" s="17">
        <v>312001</v>
      </c>
      <c r="B97" s="17" t="s">
        <v>107</v>
      </c>
      <c r="C97" s="18">
        <v>20170</v>
      </c>
      <c r="D97" s="18">
        <v>25938</v>
      </c>
      <c r="E97" s="18">
        <v>0</v>
      </c>
      <c r="F97" s="18">
        <v>0</v>
      </c>
    </row>
    <row r="98" spans="1:6" ht="12.75">
      <c r="A98" s="17">
        <v>312001</v>
      </c>
      <c r="B98" s="17" t="s">
        <v>143</v>
      </c>
      <c r="C98" s="18">
        <v>470</v>
      </c>
      <c r="D98" s="18">
        <v>0</v>
      </c>
      <c r="E98" s="18">
        <v>0</v>
      </c>
      <c r="F98" s="18">
        <v>0</v>
      </c>
    </row>
    <row r="99" spans="1:6" ht="12.75">
      <c r="A99" s="17">
        <v>312001</v>
      </c>
      <c r="B99" s="17" t="s">
        <v>153</v>
      </c>
      <c r="C99" s="18">
        <v>100</v>
      </c>
      <c r="D99" s="18">
        <v>0</v>
      </c>
      <c r="E99" s="18">
        <v>0</v>
      </c>
      <c r="F99" s="18">
        <v>0</v>
      </c>
    </row>
    <row r="100" spans="1:6" ht="12.75">
      <c r="A100" s="17">
        <v>312001</v>
      </c>
      <c r="B100" s="17" t="s">
        <v>555</v>
      </c>
      <c r="C100" s="18">
        <v>0</v>
      </c>
      <c r="D100" s="18">
        <v>12</v>
      </c>
      <c r="E100" s="18">
        <v>0</v>
      </c>
      <c r="F100" s="18">
        <v>0</v>
      </c>
    </row>
    <row r="101" spans="1:6" ht="12.75">
      <c r="A101" s="17">
        <v>312001</v>
      </c>
      <c r="B101" s="17" t="s">
        <v>129</v>
      </c>
      <c r="C101" s="18">
        <v>360</v>
      </c>
      <c r="D101" s="18">
        <v>0</v>
      </c>
      <c r="E101" s="18">
        <v>300</v>
      </c>
      <c r="F101" s="18">
        <v>0</v>
      </c>
    </row>
    <row r="102" spans="1:6" ht="12.75">
      <c r="A102" s="75">
        <v>312002</v>
      </c>
      <c r="B102" s="75" t="s">
        <v>29</v>
      </c>
      <c r="C102" s="76">
        <v>200</v>
      </c>
      <c r="D102" s="76">
        <v>300</v>
      </c>
      <c r="E102" s="76">
        <v>300</v>
      </c>
      <c r="F102" s="76">
        <v>300</v>
      </c>
    </row>
    <row r="103" spans="1:6" ht="12.75">
      <c r="A103" s="75">
        <v>312007</v>
      </c>
      <c r="B103" s="75" t="s">
        <v>64</v>
      </c>
      <c r="C103" s="76">
        <v>370</v>
      </c>
      <c r="D103" s="76">
        <v>400</v>
      </c>
      <c r="E103" s="76">
        <v>450</v>
      </c>
      <c r="F103" s="77">
        <v>500</v>
      </c>
    </row>
    <row r="104" spans="1:6" ht="12.75">
      <c r="A104" s="75">
        <v>312008</v>
      </c>
      <c r="B104" s="75" t="s">
        <v>150</v>
      </c>
      <c r="C104" s="76">
        <f>SUM(C105:C106)</f>
        <v>2245</v>
      </c>
      <c r="D104" s="76">
        <f>SUM(D105:D106)</f>
        <v>2135</v>
      </c>
      <c r="E104" s="76">
        <f>SUM(E105:E106)</f>
        <v>2145</v>
      </c>
      <c r="F104" s="79">
        <f>SUM(F105:F106)</f>
        <v>2395</v>
      </c>
    </row>
    <row r="105" spans="1:6" ht="12.75">
      <c r="A105" s="17">
        <v>312008</v>
      </c>
      <c r="B105" s="17" t="s">
        <v>151</v>
      </c>
      <c r="C105" s="18">
        <v>2145</v>
      </c>
      <c r="D105" s="18">
        <v>2035</v>
      </c>
      <c r="E105" s="18">
        <v>2145</v>
      </c>
      <c r="F105" s="18">
        <v>2255</v>
      </c>
    </row>
    <row r="106" spans="1:6" ht="13.5" thickBot="1">
      <c r="A106" s="83">
        <v>312008</v>
      </c>
      <c r="B106" s="83" t="s">
        <v>149</v>
      </c>
      <c r="C106" s="84">
        <v>100</v>
      </c>
      <c r="D106" s="84">
        <v>100</v>
      </c>
      <c r="E106" s="84">
        <v>0</v>
      </c>
      <c r="F106" s="84">
        <v>140</v>
      </c>
    </row>
    <row r="107" spans="1:6" s="82" customFormat="1" ht="15.75" thickBot="1">
      <c r="A107" s="85"/>
      <c r="B107" s="86" t="s">
        <v>10</v>
      </c>
      <c r="C107" s="87">
        <f>C3+C20+C71</f>
        <v>305218</v>
      </c>
      <c r="D107" s="87">
        <f>D3+D20+D71</f>
        <v>342918</v>
      </c>
      <c r="E107" s="87">
        <f>E3+E20+E71</f>
        <v>339995</v>
      </c>
      <c r="F107" s="88">
        <f>SUM(F3+F20+F71)</f>
        <v>364396</v>
      </c>
    </row>
    <row r="108" spans="3:6" ht="12.75">
      <c r="C108" s="24"/>
      <c r="D108" s="24"/>
      <c r="E108" s="24"/>
      <c r="F108" s="66"/>
    </row>
    <row r="109" spans="1:6" ht="13.5" thickBot="1">
      <c r="A109" s="30"/>
      <c r="B109" s="23"/>
      <c r="C109" s="31">
        <v>2008</v>
      </c>
      <c r="D109" s="31">
        <v>2009</v>
      </c>
      <c r="E109" s="31">
        <v>2010</v>
      </c>
      <c r="F109" s="31">
        <v>2011</v>
      </c>
    </row>
    <row r="110" spans="2:6" ht="13.5" thickTop="1">
      <c r="B110" s="23"/>
      <c r="C110" s="25"/>
      <c r="D110" s="25"/>
      <c r="E110" s="25"/>
      <c r="F110" s="67"/>
    </row>
    <row r="111" spans="1:6" ht="12.75">
      <c r="A111" s="3" t="s">
        <v>70</v>
      </c>
      <c r="B111" s="21"/>
      <c r="C111" s="5">
        <f>C113+C115+C119</f>
        <v>12312</v>
      </c>
      <c r="D111" s="5">
        <f>D113+D115+D119</f>
        <v>12848</v>
      </c>
      <c r="E111" s="5">
        <f>E113+E115+E119</f>
        <v>13168</v>
      </c>
      <c r="F111" s="5">
        <f>F113+F115+F119</f>
        <v>13238</v>
      </c>
    </row>
    <row r="112" spans="2:5" ht="12.75">
      <c r="B112" s="23"/>
      <c r="E112"/>
    </row>
    <row r="113" spans="1:6" ht="12.75">
      <c r="A113" s="34" t="s">
        <v>71</v>
      </c>
      <c r="B113" s="35"/>
      <c r="C113" s="36">
        <f>C114</f>
        <v>7610</v>
      </c>
      <c r="D113" s="36">
        <f>D114</f>
        <v>7610</v>
      </c>
      <c r="E113" s="36">
        <f>SUM(E114)</f>
        <v>7930</v>
      </c>
      <c r="F113" s="70">
        <f>SUM(F114)</f>
        <v>8000</v>
      </c>
    </row>
    <row r="114" spans="2:6" ht="12.75">
      <c r="B114" s="14" t="s">
        <v>72</v>
      </c>
      <c r="C114" s="33">
        <v>7610</v>
      </c>
      <c r="D114" s="33">
        <v>7610</v>
      </c>
      <c r="E114" s="33">
        <v>7930</v>
      </c>
      <c r="F114" s="33">
        <v>8000</v>
      </c>
    </row>
    <row r="115" spans="1:6" ht="12.75">
      <c r="A115" s="21" t="s">
        <v>73</v>
      </c>
      <c r="C115" s="24">
        <f>SUM(C116:C118)</f>
        <v>432</v>
      </c>
      <c r="D115" s="24">
        <f>SUM(D116:D118)</f>
        <v>432</v>
      </c>
      <c r="E115" s="24">
        <f>SUM(E116:E118)</f>
        <v>432</v>
      </c>
      <c r="F115" s="24">
        <f>SUM(F116:F118)</f>
        <v>432</v>
      </c>
    </row>
    <row r="116" spans="2:6" ht="12.75">
      <c r="B116" s="4" t="s">
        <v>74</v>
      </c>
      <c r="C116" s="10">
        <v>139</v>
      </c>
      <c r="D116" s="10">
        <v>139</v>
      </c>
      <c r="E116" s="10">
        <v>139</v>
      </c>
      <c r="F116" s="10">
        <v>139</v>
      </c>
    </row>
    <row r="117" spans="2:6" ht="12.75">
      <c r="B117" s="4" t="s">
        <v>75</v>
      </c>
      <c r="C117" s="10">
        <v>140</v>
      </c>
      <c r="D117" s="10">
        <v>140</v>
      </c>
      <c r="E117" s="10">
        <v>140</v>
      </c>
      <c r="F117" s="10">
        <v>140</v>
      </c>
    </row>
    <row r="118" spans="2:6" ht="12.75">
      <c r="B118" s="4" t="s">
        <v>76</v>
      </c>
      <c r="C118" s="10">
        <v>153</v>
      </c>
      <c r="D118" s="10">
        <v>153</v>
      </c>
      <c r="E118" s="10">
        <v>153</v>
      </c>
      <c r="F118" s="10">
        <v>153</v>
      </c>
    </row>
    <row r="119" spans="1:6" ht="12.75">
      <c r="A119" s="21" t="s">
        <v>77</v>
      </c>
      <c r="C119" s="24">
        <f>SUM(C120:C133)</f>
        <v>4270</v>
      </c>
      <c r="D119" s="24">
        <f>SUM(D120:D133)</f>
        <v>4806</v>
      </c>
      <c r="E119" s="24">
        <f>SUM(E120:E133)</f>
        <v>4806</v>
      </c>
      <c r="F119" s="24">
        <f>SUM(F120:F133)</f>
        <v>4806</v>
      </c>
    </row>
    <row r="120" spans="2:6" ht="12.75">
      <c r="B120" s="4" t="s">
        <v>78</v>
      </c>
      <c r="C120" s="10">
        <v>250</v>
      </c>
      <c r="D120" s="10">
        <v>120</v>
      </c>
      <c r="E120" s="10">
        <v>120</v>
      </c>
      <c r="F120" s="10">
        <v>120</v>
      </c>
    </row>
    <row r="121" spans="2:6" ht="12.75">
      <c r="B121" s="4" t="s">
        <v>79</v>
      </c>
      <c r="C121" s="10">
        <v>100</v>
      </c>
      <c r="D121" s="10">
        <v>240</v>
      </c>
      <c r="E121" s="10">
        <v>240</v>
      </c>
      <c r="F121" s="10">
        <v>240</v>
      </c>
    </row>
    <row r="122" spans="2:6" ht="12.75">
      <c r="B122" s="4" t="s">
        <v>80</v>
      </c>
      <c r="C122" s="10">
        <v>80</v>
      </c>
      <c r="D122" s="10">
        <v>165</v>
      </c>
      <c r="E122" s="10">
        <v>165</v>
      </c>
      <c r="F122" s="10">
        <v>165</v>
      </c>
    </row>
    <row r="123" spans="2:6" ht="12.75">
      <c r="B123" s="4" t="s">
        <v>116</v>
      </c>
      <c r="C123" s="10">
        <v>60</v>
      </c>
      <c r="D123" s="10">
        <v>75</v>
      </c>
      <c r="E123" s="10">
        <v>75</v>
      </c>
      <c r="F123" s="10">
        <v>75</v>
      </c>
    </row>
    <row r="124" spans="2:6" ht="12.75">
      <c r="B124" s="4" t="s">
        <v>144</v>
      </c>
      <c r="C124" s="10">
        <v>120</v>
      </c>
      <c r="D124" s="10">
        <v>210</v>
      </c>
      <c r="E124" s="10">
        <v>210</v>
      </c>
      <c r="F124" s="10">
        <v>210</v>
      </c>
    </row>
    <row r="125" spans="2:6" ht="12.75">
      <c r="B125" s="4" t="s">
        <v>81</v>
      </c>
      <c r="C125" s="10">
        <v>750</v>
      </c>
      <c r="D125" s="10">
        <v>1145</v>
      </c>
      <c r="E125" s="10">
        <v>1145</v>
      </c>
      <c r="F125" s="10">
        <v>1145</v>
      </c>
    </row>
    <row r="126" spans="2:6" ht="12.75">
      <c r="B126" s="4" t="s">
        <v>82</v>
      </c>
      <c r="C126" s="10">
        <v>410</v>
      </c>
      <c r="D126" s="10">
        <v>497</v>
      </c>
      <c r="E126" s="10">
        <v>497</v>
      </c>
      <c r="F126" s="10">
        <v>497</v>
      </c>
    </row>
    <row r="127" spans="2:6" ht="12.75">
      <c r="B127" s="4" t="s">
        <v>83</v>
      </c>
      <c r="C127" s="10">
        <v>460</v>
      </c>
      <c r="D127" s="10">
        <v>440</v>
      </c>
      <c r="E127" s="10">
        <v>440</v>
      </c>
      <c r="F127" s="10">
        <v>440</v>
      </c>
    </row>
    <row r="128" spans="2:6" ht="12.75">
      <c r="B128" s="4" t="s">
        <v>84</v>
      </c>
      <c r="C128" s="10">
        <v>300</v>
      </c>
      <c r="D128" s="10">
        <v>249</v>
      </c>
      <c r="E128" s="10">
        <v>249</v>
      </c>
      <c r="F128" s="10">
        <v>249</v>
      </c>
    </row>
    <row r="129" spans="2:6" ht="12.75">
      <c r="B129" s="4" t="s">
        <v>85</v>
      </c>
      <c r="C129" s="10">
        <v>340</v>
      </c>
      <c r="D129" s="10">
        <v>238</v>
      </c>
      <c r="E129" s="10">
        <v>238</v>
      </c>
      <c r="F129" s="10">
        <v>238</v>
      </c>
    </row>
    <row r="130" spans="2:6" ht="12.75">
      <c r="B130" s="4" t="s">
        <v>86</v>
      </c>
      <c r="C130" s="10">
        <v>290</v>
      </c>
      <c r="D130" s="10">
        <v>170</v>
      </c>
      <c r="E130" s="10">
        <v>170</v>
      </c>
      <c r="F130" s="10">
        <v>170</v>
      </c>
    </row>
    <row r="131" spans="2:6" ht="12.75">
      <c r="B131" s="4" t="s">
        <v>87</v>
      </c>
      <c r="C131" s="10">
        <v>300</v>
      </c>
      <c r="D131" s="10">
        <v>330</v>
      </c>
      <c r="E131" s="10">
        <v>330</v>
      </c>
      <c r="F131" s="10">
        <v>330</v>
      </c>
    </row>
    <row r="132" spans="2:6" ht="12.75">
      <c r="B132" s="4" t="s">
        <v>88</v>
      </c>
      <c r="C132" s="10">
        <v>610</v>
      </c>
      <c r="D132" s="10">
        <v>589</v>
      </c>
      <c r="E132" s="10">
        <v>589</v>
      </c>
      <c r="F132" s="10">
        <v>589</v>
      </c>
    </row>
    <row r="133" spans="2:6" ht="12.75">
      <c r="B133" s="4" t="s">
        <v>89</v>
      </c>
      <c r="C133" s="10">
        <v>200</v>
      </c>
      <c r="D133" s="10">
        <v>338</v>
      </c>
      <c r="E133" s="10">
        <v>338</v>
      </c>
      <c r="F133" s="10">
        <v>338</v>
      </c>
    </row>
  </sheetData>
  <sheetProtection/>
  <mergeCells count="1">
    <mergeCell ref="D1:F1"/>
  </mergeCells>
  <printOptions/>
  <pageMargins left="0.7874015748031497" right="0.7086614173228347" top="0.86" bottom="0.984251968503937" header="0.5118110236220472" footer="0.5118110236220472"/>
  <pageSetup horizontalDpi="300" verticalDpi="300" orientation="portrait" paperSize="9" r:id="rId3"/>
  <headerFooter alignWithMargins="0">
    <oddHeader>&amp;C&amp;"Arial,Tučné"&amp;14Bežné príjmy v tis. Sk</oddHeader>
    <oddFooter>&amp;CStrana &amp;P z &amp;N</oddFooter>
  </headerFooter>
  <rowBreaks count="1" manualBreakCount="1">
    <brk id="108" max="5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E18" sqref="E18"/>
    </sheetView>
  </sheetViews>
  <sheetFormatPr defaultColWidth="9.00390625" defaultRowHeight="12.75"/>
  <cols>
    <col min="1" max="9" width="13.75390625" style="0" customWidth="1"/>
  </cols>
  <sheetData>
    <row r="1" spans="1:7" s="13" customFormat="1" ht="12.75">
      <c r="A1" s="27"/>
      <c r="B1" s="28"/>
      <c r="C1" s="28"/>
      <c r="D1" s="28"/>
      <c r="E1" s="28"/>
      <c r="F1" s="28"/>
      <c r="G1" s="28"/>
    </row>
    <row r="2" spans="1:7" s="13" customFormat="1" ht="20.25">
      <c r="A2" s="28"/>
      <c r="B2" s="28"/>
      <c r="C2" s="160" t="s">
        <v>569</v>
      </c>
      <c r="D2" s="28"/>
      <c r="E2" s="28"/>
      <c r="F2" s="28"/>
      <c r="G2" s="28"/>
    </row>
    <row r="3" spans="1:7" s="13" customFormat="1" ht="12.75">
      <c r="A3" s="28"/>
      <c r="B3" s="28"/>
      <c r="C3" s="28"/>
      <c r="D3" s="28"/>
      <c r="E3" s="28"/>
      <c r="F3" s="28"/>
      <c r="G3" s="28"/>
    </row>
    <row r="4" s="13" customFormat="1" ht="13.5" thickBot="1"/>
    <row r="5" spans="1:9" s="62" customFormat="1" ht="16.5" customHeight="1" thickBot="1">
      <c r="A5" s="37">
        <v>2009</v>
      </c>
      <c r="B5" s="38">
        <v>2010</v>
      </c>
      <c r="C5" s="39">
        <v>2011</v>
      </c>
      <c r="D5" s="37">
        <v>2009</v>
      </c>
      <c r="E5" s="38">
        <v>2010</v>
      </c>
      <c r="F5" s="39">
        <v>2011</v>
      </c>
      <c r="G5" s="37">
        <v>2009</v>
      </c>
      <c r="H5" s="38">
        <v>2010</v>
      </c>
      <c r="I5" s="39">
        <v>2011</v>
      </c>
    </row>
    <row r="6" spans="1:9" s="63" customFormat="1" ht="13.5" thickTop="1">
      <c r="A6" s="40"/>
      <c r="B6" s="129" t="s">
        <v>498</v>
      </c>
      <c r="C6" s="42"/>
      <c r="D6" s="40"/>
      <c r="E6" s="129" t="s">
        <v>499</v>
      </c>
      <c r="F6" s="42"/>
      <c r="G6" s="40" t="s">
        <v>131</v>
      </c>
      <c r="H6" s="41"/>
      <c r="I6" s="42"/>
    </row>
    <row r="7" spans="1:9" s="64" customFormat="1" ht="13.5" thickBot="1">
      <c r="A7" s="47">
        <f>'Bežné EUR'!D107+'Bežné EUR'!D111</f>
        <v>11809281</v>
      </c>
      <c r="B7" s="47">
        <f>'Bežné EUR'!E107+'Bežné EUR'!E111</f>
        <v>11722865</v>
      </c>
      <c r="C7" s="47">
        <f>'Bežné EUR'!F107+'Bežné EUR'!F111</f>
        <v>12535150</v>
      </c>
      <c r="D7" s="47">
        <f>'Programový rozpočet EUR'!H4</f>
        <v>11693989</v>
      </c>
      <c r="E7" s="47">
        <f>'Programový rozpočet EUR'!N4</f>
        <v>11178452</v>
      </c>
      <c r="F7" s="47">
        <f>'Programový rozpočet EUR'!R4</f>
        <v>11786464</v>
      </c>
      <c r="G7" s="47">
        <f>SUM(A7-D7)</f>
        <v>115292</v>
      </c>
      <c r="H7" s="48">
        <f>SUM(B7-E7)</f>
        <v>544413</v>
      </c>
      <c r="I7" s="49">
        <f>SUM(C7-F7)</f>
        <v>748686</v>
      </c>
    </row>
    <row r="8" spans="1:9" s="63" customFormat="1" ht="13.5" thickTop="1">
      <c r="A8" s="40"/>
      <c r="B8" s="129" t="s">
        <v>501</v>
      </c>
      <c r="C8" s="42"/>
      <c r="D8" s="40"/>
      <c r="E8" s="129" t="s">
        <v>500</v>
      </c>
      <c r="F8" s="42"/>
      <c r="G8" s="40" t="s">
        <v>132</v>
      </c>
      <c r="H8" s="41"/>
      <c r="I8" s="42"/>
    </row>
    <row r="9" spans="1:9" s="54" customFormat="1" ht="12.75">
      <c r="A9" s="55">
        <f>'Kapitálové EUR'!C17</f>
        <v>1806513</v>
      </c>
      <c r="B9" s="56">
        <f>'Kapitálové EUR'!D17</f>
        <v>585640</v>
      </c>
      <c r="C9" s="56">
        <f>'Kapitálové EUR'!E17</f>
        <v>220508</v>
      </c>
      <c r="D9" s="55">
        <f>'Programový rozpočet EUR'!I4</f>
        <v>4752617</v>
      </c>
      <c r="E9" s="55">
        <f>'Programový rozpočet EUR'!O4</f>
        <v>2046804</v>
      </c>
      <c r="F9" s="55">
        <f>'Programový rozpočet EUR'!S4</f>
        <v>1535683</v>
      </c>
      <c r="G9" s="55">
        <f>SUM(A9-D9)</f>
        <v>-2946104</v>
      </c>
      <c r="H9" s="56">
        <f>SUM(B9-E9)</f>
        <v>-1461164</v>
      </c>
      <c r="I9" s="57">
        <f>SUM(C9-F9)</f>
        <v>-1315175</v>
      </c>
    </row>
    <row r="10" spans="1:9" s="46" customFormat="1" ht="12.75">
      <c r="A10" s="43" t="s">
        <v>134</v>
      </c>
      <c r="B10" s="44"/>
      <c r="C10" s="45"/>
      <c r="D10" s="43" t="s">
        <v>133</v>
      </c>
      <c r="E10" s="44"/>
      <c r="F10" s="45"/>
      <c r="G10" s="43" t="s">
        <v>138</v>
      </c>
      <c r="H10" s="44"/>
      <c r="I10" s="45"/>
    </row>
    <row r="11" spans="1:9" s="54" customFormat="1" ht="12.75">
      <c r="A11" s="50">
        <f>'Finančné EUR'!C15</f>
        <v>3215462</v>
      </c>
      <c r="B11" s="50">
        <f>'Finančné EUR'!D15</f>
        <v>1061675</v>
      </c>
      <c r="C11" s="50">
        <f>'Finančné EUR'!E15</f>
        <v>725288</v>
      </c>
      <c r="D11" s="50">
        <f>'Programový rozpočet EUR'!J4</f>
        <v>384650</v>
      </c>
      <c r="E11" s="50">
        <f>'Programový rozpočet EUR'!P4</f>
        <v>144924</v>
      </c>
      <c r="F11" s="50">
        <f>'Programový rozpočet EUR'!T4</f>
        <v>158799</v>
      </c>
      <c r="G11" s="50">
        <f>SUM(A11-D11)</f>
        <v>2830812</v>
      </c>
      <c r="H11" s="51">
        <f>SUM(B11-E11)</f>
        <v>916751</v>
      </c>
      <c r="I11" s="52">
        <f>SUM(C11-F11)</f>
        <v>566489</v>
      </c>
    </row>
    <row r="12" spans="1:9" s="46" customFormat="1" ht="12.75">
      <c r="A12" s="43" t="s">
        <v>135</v>
      </c>
      <c r="B12" s="44"/>
      <c r="C12" s="45"/>
      <c r="D12" s="43" t="s">
        <v>136</v>
      </c>
      <c r="E12" s="44"/>
      <c r="F12" s="45"/>
      <c r="G12" s="43" t="s">
        <v>137</v>
      </c>
      <c r="H12" s="44"/>
      <c r="I12" s="45"/>
    </row>
    <row r="13" spans="1:9" s="61" customFormat="1" ht="13.5" thickBot="1">
      <c r="A13" s="58">
        <f aca="true" t="shared" si="0" ref="A13:I13">SUM(A7+A9+A11)</f>
        <v>16831256</v>
      </c>
      <c r="B13" s="59">
        <f t="shared" si="0"/>
        <v>13370180</v>
      </c>
      <c r="C13" s="60">
        <f t="shared" si="0"/>
        <v>13480946</v>
      </c>
      <c r="D13" s="58">
        <f t="shared" si="0"/>
        <v>16831256</v>
      </c>
      <c r="E13" s="59">
        <f t="shared" si="0"/>
        <v>13370180</v>
      </c>
      <c r="F13" s="60">
        <f t="shared" si="0"/>
        <v>13480946</v>
      </c>
      <c r="G13" s="58">
        <f t="shared" si="0"/>
        <v>0</v>
      </c>
      <c r="H13" s="59">
        <f t="shared" si="0"/>
        <v>0</v>
      </c>
      <c r="I13" s="60">
        <f t="shared" si="0"/>
        <v>0</v>
      </c>
    </row>
    <row r="14" spans="7:9" ht="12.75">
      <c r="G14" s="1"/>
      <c r="H14" s="1"/>
      <c r="I14" s="1"/>
    </row>
    <row r="16" ht="12.75">
      <c r="B16" t="s">
        <v>571</v>
      </c>
    </row>
    <row r="17" ht="12.75">
      <c r="B17" t="s">
        <v>139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3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7.625" style="2" bestFit="1" customWidth="1"/>
    <col min="2" max="2" width="41.00390625" style="2" customWidth="1"/>
    <col min="3" max="4" width="10.25390625" style="0" customWidth="1"/>
    <col min="5" max="5" width="10.25390625" style="13" customWidth="1"/>
    <col min="6" max="6" width="10.25390625" style="65" customWidth="1"/>
  </cols>
  <sheetData>
    <row r="1" spans="3:6" ht="12.75">
      <c r="C1" s="159" t="s">
        <v>68</v>
      </c>
      <c r="D1" s="164" t="s">
        <v>69</v>
      </c>
      <c r="E1" s="164"/>
      <c r="F1" s="164"/>
    </row>
    <row r="2" spans="1:6" ht="12.75">
      <c r="A2" s="4" t="s">
        <v>0</v>
      </c>
      <c r="B2" s="20" t="s">
        <v>11</v>
      </c>
      <c r="C2" s="90">
        <v>2008</v>
      </c>
      <c r="D2" s="16">
        <v>2009</v>
      </c>
      <c r="E2" s="90">
        <v>2010</v>
      </c>
      <c r="F2" s="16">
        <v>2011</v>
      </c>
    </row>
    <row r="3" spans="1:6" s="13" customFormat="1" ht="12.75">
      <c r="A3" s="68">
        <v>100</v>
      </c>
      <c r="B3" s="68" t="s">
        <v>34</v>
      </c>
      <c r="C3" s="5">
        <f>C4+C7+C12</f>
        <v>5279957</v>
      </c>
      <c r="D3" s="5">
        <f>D4+D7+D12</f>
        <v>6172920</v>
      </c>
      <c r="E3" s="5">
        <f>E4+E7+E12</f>
        <v>6835257</v>
      </c>
      <c r="F3" s="5">
        <f>SUM(F4+F7+F12)</f>
        <v>7462988</v>
      </c>
    </row>
    <row r="4" spans="1:6" ht="12.75">
      <c r="A4" s="6">
        <v>110</v>
      </c>
      <c r="B4" s="6" t="s">
        <v>35</v>
      </c>
      <c r="C4" s="7">
        <f>C5</f>
        <v>4419704</v>
      </c>
      <c r="D4" s="7">
        <f aca="true" t="shared" si="0" ref="C4:F5">D5</f>
        <v>5292187</v>
      </c>
      <c r="E4" s="7">
        <f t="shared" si="0"/>
        <v>5954524</v>
      </c>
      <c r="F4" s="7">
        <f>F5</f>
        <v>6582255</v>
      </c>
    </row>
    <row r="5" spans="1:6" ht="12.75">
      <c r="A5" s="4">
        <v>111</v>
      </c>
      <c r="B5" s="4" t="s">
        <v>36</v>
      </c>
      <c r="C5" s="8">
        <f t="shared" si="0"/>
        <v>4419704</v>
      </c>
      <c r="D5" s="8">
        <f t="shared" si="0"/>
        <v>5292187</v>
      </c>
      <c r="E5" s="8">
        <f t="shared" si="0"/>
        <v>5954524</v>
      </c>
      <c r="F5" s="8">
        <f t="shared" si="0"/>
        <v>6582255</v>
      </c>
    </row>
    <row r="6" spans="1:6" ht="12.75">
      <c r="A6" s="9">
        <v>111003</v>
      </c>
      <c r="B6" s="9" t="s">
        <v>33</v>
      </c>
      <c r="C6" s="10">
        <f>ROUND('Bežné príjmy'!C6/30.126*1000,0)</f>
        <v>4419704</v>
      </c>
      <c r="D6" s="10">
        <f>ROUND('Bežné príjmy'!D6/30.126*1000,0)+14</f>
        <v>5292187</v>
      </c>
      <c r="E6" s="10">
        <f>ROUND('Bežné príjmy'!E6/30.126*1000,0)</f>
        <v>5954524</v>
      </c>
      <c r="F6" s="10">
        <f>ROUND('Bežné príjmy'!F6/30.126*1000,0)</f>
        <v>6582255</v>
      </c>
    </row>
    <row r="7" spans="1:6" ht="12.75">
      <c r="A7" s="6">
        <v>120</v>
      </c>
      <c r="B7" s="6" t="s">
        <v>37</v>
      </c>
      <c r="C7" s="7">
        <f>C8</f>
        <v>478457</v>
      </c>
      <c r="D7" s="7">
        <f>D8</f>
        <v>490739</v>
      </c>
      <c r="E7" s="7">
        <f>E8</f>
        <v>490739</v>
      </c>
      <c r="F7" s="7">
        <f>F8</f>
        <v>490739</v>
      </c>
    </row>
    <row r="8" spans="1:6" ht="12.75">
      <c r="A8" s="4">
        <v>121</v>
      </c>
      <c r="B8" s="4" t="s">
        <v>1</v>
      </c>
      <c r="C8" s="8">
        <f>SUM(C9:C11)</f>
        <v>478457</v>
      </c>
      <c r="D8" s="8">
        <f>SUM(D9:D11)</f>
        <v>490739</v>
      </c>
      <c r="E8" s="8">
        <f>SUM(E9:E11)</f>
        <v>490739</v>
      </c>
      <c r="F8" s="8">
        <f>SUM(F9:F11)</f>
        <v>490739</v>
      </c>
    </row>
    <row r="9" spans="1:6" ht="12.75">
      <c r="A9" s="9">
        <v>121001</v>
      </c>
      <c r="B9" s="9" t="s">
        <v>38</v>
      </c>
      <c r="C9" s="10">
        <f>ROUND('Bežné príjmy'!C9/30.126*1000,0)</f>
        <v>40596</v>
      </c>
      <c r="D9" s="10">
        <f>ROUND('Bežné príjmy'!D9/30.126*1000,0)</f>
        <v>42090</v>
      </c>
      <c r="E9" s="10">
        <f>ROUND('Bežné príjmy'!E9/30.126*1000,0)</f>
        <v>42090</v>
      </c>
      <c r="F9" s="10">
        <f>ROUND('Bežné príjmy'!F9/30.126*1000,0)</f>
        <v>42090</v>
      </c>
    </row>
    <row r="10" spans="1:6" ht="12.75">
      <c r="A10" s="9">
        <v>121002</v>
      </c>
      <c r="B10" s="9" t="s">
        <v>39</v>
      </c>
      <c r="C10" s="10">
        <f>ROUND('Bežné príjmy'!C10/30.126*1000,0)</f>
        <v>417248</v>
      </c>
      <c r="D10" s="10">
        <f>ROUND('Bežné príjmy'!D10/30.126*1000,0)</f>
        <v>426475</v>
      </c>
      <c r="E10" s="10">
        <f>ROUND('Bežné príjmy'!E10/30.126*1000,0)</f>
        <v>426475</v>
      </c>
      <c r="F10" s="10">
        <f>ROUND('Bežné príjmy'!F10/30.126*1000,0)</f>
        <v>426475</v>
      </c>
    </row>
    <row r="11" spans="1:6" ht="12.75">
      <c r="A11" s="9">
        <v>121003</v>
      </c>
      <c r="B11" s="9" t="s">
        <v>517</v>
      </c>
      <c r="C11" s="10">
        <f>ROUND('Bežné príjmy'!C11/30.126*1000,0)</f>
        <v>20613</v>
      </c>
      <c r="D11" s="10">
        <f>ROUND('Bežné príjmy'!D11/30.126*1000,0)</f>
        <v>22174</v>
      </c>
      <c r="E11" s="10">
        <f>ROUND('Bežné príjmy'!E11/30.126*1000,0)</f>
        <v>22174</v>
      </c>
      <c r="F11" s="10">
        <f>ROUND('Bežné príjmy'!F11/30.126*1000,0)</f>
        <v>22174</v>
      </c>
    </row>
    <row r="12" spans="1:6" ht="12.75">
      <c r="A12" s="6">
        <v>130</v>
      </c>
      <c r="B12" s="6" t="s">
        <v>40</v>
      </c>
      <c r="C12" s="7">
        <f>C13</f>
        <v>381796</v>
      </c>
      <c r="D12" s="7">
        <f>D13</f>
        <v>389994</v>
      </c>
      <c r="E12" s="7">
        <f>E13</f>
        <v>389994</v>
      </c>
      <c r="F12" s="7">
        <f>F13</f>
        <v>389994</v>
      </c>
    </row>
    <row r="13" spans="1:6" ht="12.75">
      <c r="A13" s="4">
        <v>133</v>
      </c>
      <c r="B13" s="4" t="s">
        <v>118</v>
      </c>
      <c r="C13" s="8">
        <f>SUM(C14:C19)</f>
        <v>381796</v>
      </c>
      <c r="D13" s="8">
        <f>SUM(D14:D19)</f>
        <v>389994</v>
      </c>
      <c r="E13" s="8">
        <f>SUM(E14:E19)</f>
        <v>389994</v>
      </c>
      <c r="F13" s="8">
        <f>SUM(F14:F19)</f>
        <v>389994</v>
      </c>
    </row>
    <row r="14" spans="1:6" ht="12.75">
      <c r="A14" s="9">
        <v>133001</v>
      </c>
      <c r="B14" s="9" t="s">
        <v>119</v>
      </c>
      <c r="C14" s="10">
        <f>ROUND('Bežné príjmy'!C14/30.126*1000,0)</f>
        <v>7303</v>
      </c>
      <c r="D14" s="10">
        <f>ROUND('Bežné príjmy'!D14/30.126*1000,0)</f>
        <v>9327</v>
      </c>
      <c r="E14" s="10">
        <f>ROUND('Bežné príjmy'!E14/30.126*1000,0)</f>
        <v>9327</v>
      </c>
      <c r="F14" s="10">
        <f>ROUND('Bežné príjmy'!F14/30.126*1000,0)</f>
        <v>9327</v>
      </c>
    </row>
    <row r="15" spans="1:6" ht="12.75">
      <c r="A15" s="9">
        <v>133003</v>
      </c>
      <c r="B15" s="9" t="s">
        <v>120</v>
      </c>
      <c r="C15" s="10">
        <f>ROUND('Bežné príjmy'!C15/30.126*1000,0)</f>
        <v>166</v>
      </c>
      <c r="D15" s="10">
        <f>ROUND('Bežné príjmy'!D15/30.126*1000,0)</f>
        <v>199</v>
      </c>
      <c r="E15" s="10">
        <f>ROUND('Bežné príjmy'!E15/30.126*1000,0)</f>
        <v>199</v>
      </c>
      <c r="F15" s="10">
        <f>ROUND('Bežné príjmy'!F15/30.126*1000,0)</f>
        <v>199</v>
      </c>
    </row>
    <row r="16" spans="1:6" ht="12.75">
      <c r="A16" s="9">
        <v>133004</v>
      </c>
      <c r="B16" s="9" t="s">
        <v>121</v>
      </c>
      <c r="C16" s="10">
        <f>ROUND('Bežné príjmy'!C16/30.126*1000,0)</f>
        <v>498</v>
      </c>
      <c r="D16" s="10">
        <f>ROUND('Bežné príjmy'!D16/30.126*1000,0)</f>
        <v>498</v>
      </c>
      <c r="E16" s="10">
        <f>ROUND('Bežné príjmy'!E16/30.126*1000,0)</f>
        <v>498</v>
      </c>
      <c r="F16" s="10">
        <f>ROUND('Bežné príjmy'!F16/30.126*1000,0)</f>
        <v>498</v>
      </c>
    </row>
    <row r="17" spans="1:6" ht="12.75">
      <c r="A17" s="9">
        <v>133006</v>
      </c>
      <c r="B17" s="9" t="s">
        <v>122</v>
      </c>
      <c r="C17" s="10">
        <f>ROUND('Bežné príjmy'!C17/30.126*1000,0)</f>
        <v>4979</v>
      </c>
      <c r="D17" s="10">
        <f>ROUND('Bežné príjmy'!D17/30.126*1000,0)</f>
        <v>7004</v>
      </c>
      <c r="E17" s="10">
        <f>ROUND('Bežné príjmy'!E17/30.126*1000,0)</f>
        <v>7004</v>
      </c>
      <c r="F17" s="10">
        <f>ROUND('Bežné príjmy'!F17/30.126*1000,0)</f>
        <v>7004</v>
      </c>
    </row>
    <row r="18" spans="1:6" ht="12.75">
      <c r="A18" s="9">
        <v>133012</v>
      </c>
      <c r="B18" s="9" t="s">
        <v>529</v>
      </c>
      <c r="C18" s="10">
        <f>ROUND('Bežné príjmy'!C18/30.126*1000,0)</f>
        <v>3319</v>
      </c>
      <c r="D18" s="10">
        <f>ROUND('Bežné príjmy'!D18/30.126*1000,0)</f>
        <v>3319</v>
      </c>
      <c r="E18" s="10">
        <f>ROUND('Bežné príjmy'!E18/30.126*1000,0)</f>
        <v>3319</v>
      </c>
      <c r="F18" s="10">
        <f>ROUND('Bežné príjmy'!F18/30.126*1000,0)</f>
        <v>3319</v>
      </c>
    </row>
    <row r="19" spans="1:6" ht="12.75">
      <c r="A19" s="9">
        <v>133013</v>
      </c>
      <c r="B19" s="9" t="s">
        <v>123</v>
      </c>
      <c r="C19" s="10">
        <f>ROUND('Bežné príjmy'!C19/30.126*1000,0)</f>
        <v>365531</v>
      </c>
      <c r="D19" s="10">
        <f>ROUND('Bežné príjmy'!D19/30.126*1000,0)</f>
        <v>369647</v>
      </c>
      <c r="E19" s="10">
        <f>ROUND('Bežné príjmy'!E19/30.126*1000,0)</f>
        <v>369647</v>
      </c>
      <c r="F19" s="10">
        <f>ROUND('Bežné príjmy'!F19/30.126*1000,0)</f>
        <v>369647</v>
      </c>
    </row>
    <row r="20" spans="1:6" s="13" customFormat="1" ht="12.75">
      <c r="A20" s="68">
        <v>200</v>
      </c>
      <c r="B20" s="68" t="s">
        <v>124</v>
      </c>
      <c r="C20" s="5">
        <f>C21+C42+C65+C68</f>
        <v>926575</v>
      </c>
      <c r="D20" s="5">
        <f>D21+D42+D65+D68</f>
        <v>1091017</v>
      </c>
      <c r="E20" s="5">
        <f>E21+E42+E65+E68</f>
        <v>1019319</v>
      </c>
      <c r="F20" s="5">
        <f>F21+F42+F65+F68</f>
        <v>1043316</v>
      </c>
    </row>
    <row r="21" spans="1:6" ht="12.75">
      <c r="A21" s="6">
        <v>210</v>
      </c>
      <c r="B21" s="6" t="s">
        <v>125</v>
      </c>
      <c r="C21" s="7">
        <f>C22+C24</f>
        <v>677423</v>
      </c>
      <c r="D21" s="7">
        <f>D22+D24</f>
        <v>723030</v>
      </c>
      <c r="E21" s="7">
        <f>E22+E24</f>
        <v>716889</v>
      </c>
      <c r="F21" s="7">
        <f>F22+F24</f>
        <v>740124</v>
      </c>
    </row>
    <row r="22" spans="1:6" ht="12.75">
      <c r="A22" s="4">
        <v>211</v>
      </c>
      <c r="B22" s="4" t="s">
        <v>126</v>
      </c>
      <c r="C22" s="8">
        <f>C23</f>
        <v>4979</v>
      </c>
      <c r="D22" s="8">
        <f>D23</f>
        <v>0</v>
      </c>
      <c r="E22" s="8">
        <f>E23</f>
        <v>0</v>
      </c>
      <c r="F22" s="12">
        <f>E23</f>
        <v>0</v>
      </c>
    </row>
    <row r="23" spans="1:6" ht="12.75">
      <c r="A23" s="9">
        <v>211003</v>
      </c>
      <c r="B23" s="9" t="s">
        <v>127</v>
      </c>
      <c r="C23" s="10">
        <f>ROUND('Bežné príjmy'!C23/30.126*1000,0)</f>
        <v>4979</v>
      </c>
      <c r="D23" s="10">
        <f>ROUND('Bežné príjmy'!D23/30.126*1000,0)</f>
        <v>0</v>
      </c>
      <c r="E23" s="10">
        <f>ROUND('Bežné príjmy'!E23/30.126*1000,0)</f>
        <v>0</v>
      </c>
      <c r="F23" s="10">
        <f>ROUND('Bežné príjmy'!F23/30.126*1000,0)</f>
        <v>0</v>
      </c>
    </row>
    <row r="24" spans="1:6" ht="12.75">
      <c r="A24" s="4">
        <v>212</v>
      </c>
      <c r="B24" s="4" t="s">
        <v>128</v>
      </c>
      <c r="C24" s="8">
        <f>C25+C29+C41</f>
        <v>672444</v>
      </c>
      <c r="D24" s="8">
        <f>D25+D29+D41</f>
        <v>723030</v>
      </c>
      <c r="E24" s="8">
        <f>E25+E29+E41</f>
        <v>716889</v>
      </c>
      <c r="F24" s="12">
        <f>F25+F29+F41</f>
        <v>740124</v>
      </c>
    </row>
    <row r="25" spans="1:6" ht="12.75">
      <c r="A25" s="9">
        <v>212002</v>
      </c>
      <c r="B25" s="9" t="s">
        <v>2</v>
      </c>
      <c r="C25" s="10">
        <f>SUM(C26:C28)</f>
        <v>69708</v>
      </c>
      <c r="D25" s="10">
        <f>SUM(D26:D28)</f>
        <v>57093</v>
      </c>
      <c r="E25" s="10">
        <f>SUM(E26:E28)</f>
        <v>40496</v>
      </c>
      <c r="F25" s="10">
        <f>SUM(F26:F28)</f>
        <v>40496</v>
      </c>
    </row>
    <row r="26" spans="1:6" ht="12.75">
      <c r="A26" s="17">
        <v>212002</v>
      </c>
      <c r="B26" s="17" t="s">
        <v>115</v>
      </c>
      <c r="C26" s="69">
        <f>ROUND('Bežné príjmy'!C26/30.126*1000,0)</f>
        <v>33194</v>
      </c>
      <c r="D26" s="69">
        <f>ROUND('Bežné príjmy'!D26/30.126*1000,0)</f>
        <v>16597</v>
      </c>
      <c r="E26" s="69">
        <f>ROUND('Bežné príjmy'!E26/30.126*1000,0)</f>
        <v>0</v>
      </c>
      <c r="F26" s="69">
        <f>ROUND('Bežné príjmy'!F26/30.126*1000,0)</f>
        <v>0</v>
      </c>
    </row>
    <row r="27" spans="1:6" ht="12.75">
      <c r="A27" s="17">
        <v>212002</v>
      </c>
      <c r="B27" s="17" t="s">
        <v>2</v>
      </c>
      <c r="C27" s="69">
        <f>ROUND('Bežné príjmy'!C27/30.126*1000,0)</f>
        <v>29875</v>
      </c>
      <c r="D27" s="69">
        <f>ROUND('Bežné príjmy'!D27/30.126*1000,0)</f>
        <v>26555</v>
      </c>
      <c r="E27" s="69">
        <f>ROUND('Bežné príjmy'!E27/30.126*1000,0)</f>
        <v>26555</v>
      </c>
      <c r="F27" s="69">
        <f>ROUND('Bežné príjmy'!F27/30.126*1000,0)</f>
        <v>26555</v>
      </c>
    </row>
    <row r="28" spans="1:6" ht="12.75">
      <c r="A28" s="17">
        <v>212002</v>
      </c>
      <c r="B28" s="17" t="s">
        <v>154</v>
      </c>
      <c r="C28" s="69">
        <f>ROUND('Bežné príjmy'!C28/30.126*1000,0)</f>
        <v>6639</v>
      </c>
      <c r="D28" s="69">
        <f>ROUND('Bežné príjmy'!D28/30.126*1000,0)</f>
        <v>13941</v>
      </c>
      <c r="E28" s="69">
        <f>ROUND('Bežné príjmy'!E28/30.126*1000,0)</f>
        <v>13941</v>
      </c>
      <c r="F28" s="69">
        <f>ROUND('Bežné príjmy'!F28/30.126*1000,0)</f>
        <v>13941</v>
      </c>
    </row>
    <row r="29" spans="1:6" ht="12.75">
      <c r="A29" s="9">
        <v>212003</v>
      </c>
      <c r="B29" s="9" t="s">
        <v>3</v>
      </c>
      <c r="C29" s="10">
        <f>SUM(C30:C40)</f>
        <v>582820</v>
      </c>
      <c r="D29" s="10">
        <f>SUM(D30:D40)</f>
        <v>653157</v>
      </c>
      <c r="E29" s="10">
        <f>SUM(E30:E40)</f>
        <v>676393</v>
      </c>
      <c r="F29" s="10">
        <f>SUM(F30:F40)</f>
        <v>699628</v>
      </c>
    </row>
    <row r="30" spans="1:6" ht="12.75">
      <c r="A30" s="17">
        <v>212003</v>
      </c>
      <c r="B30" s="17" t="s">
        <v>62</v>
      </c>
      <c r="C30" s="69">
        <f>ROUND('Bežné príjmy'!C30/30.126*1000,0)</f>
        <v>26555</v>
      </c>
      <c r="D30" s="69">
        <f>ROUND('Bežné príjmy'!D30/30.126*1000,0)</f>
        <v>23236</v>
      </c>
      <c r="E30" s="69">
        <f>ROUND('Bežné príjmy'!E30/30.126*1000,0)</f>
        <v>23236</v>
      </c>
      <c r="F30" s="69">
        <f>ROUND('Bežné príjmy'!F30/30.126*1000,0)</f>
        <v>23236</v>
      </c>
    </row>
    <row r="31" spans="1:6" ht="12.75">
      <c r="A31" s="17">
        <v>212003</v>
      </c>
      <c r="B31" s="17" t="s">
        <v>63</v>
      </c>
      <c r="C31" s="69">
        <f>ROUND('Bežné príjmy'!C31/30.126*1000,0)</f>
        <v>199164</v>
      </c>
      <c r="D31" s="69">
        <f>ROUND('Bežné príjmy'!D31/30.126*1000,0)</f>
        <v>204342</v>
      </c>
      <c r="E31" s="69">
        <f>ROUND('Bežné príjmy'!E31/30.126*1000,0)</f>
        <v>227578</v>
      </c>
      <c r="F31" s="69">
        <f>ROUND('Bežné príjmy'!F31/30.126*1000,0)</f>
        <v>250813</v>
      </c>
    </row>
    <row r="32" spans="1:6" ht="12.75">
      <c r="A32" s="17">
        <v>212003</v>
      </c>
      <c r="B32" s="17" t="s">
        <v>142</v>
      </c>
      <c r="C32" s="69">
        <f>ROUND('Bežné príjmy'!C32/30.126*1000,0)</f>
        <v>2324</v>
      </c>
      <c r="D32" s="69">
        <f>ROUND('Bežné príjmy'!D32/30.126*1000,0)</f>
        <v>2324</v>
      </c>
      <c r="E32" s="69">
        <f>ROUND('Bežné príjmy'!E32/30.126*1000,0)</f>
        <v>2324</v>
      </c>
      <c r="F32" s="69">
        <f>ROUND('Bežné príjmy'!F32/30.126*1000,0)</f>
        <v>2324</v>
      </c>
    </row>
    <row r="33" spans="1:6" ht="12.75">
      <c r="A33" s="17">
        <v>212003</v>
      </c>
      <c r="B33" s="17" t="s">
        <v>114</v>
      </c>
      <c r="C33" s="69">
        <f>ROUND('Bežné príjmy'!C33/30.126*1000,0)</f>
        <v>183728</v>
      </c>
      <c r="D33" s="69">
        <f>ROUND('Bežné príjmy'!D33/30.126*1000,0)</f>
        <v>161389</v>
      </c>
      <c r="E33" s="69">
        <f>ROUND('Bežné príjmy'!E33/30.126*1000,0)</f>
        <v>161389</v>
      </c>
      <c r="F33" s="69">
        <f>ROUND('Bežné príjmy'!F33/30.126*1000,0)</f>
        <v>161389</v>
      </c>
    </row>
    <row r="34" spans="1:6" ht="12.75">
      <c r="A34" s="17">
        <v>212003</v>
      </c>
      <c r="B34" s="17" t="s">
        <v>108</v>
      </c>
      <c r="C34" s="69">
        <f>ROUND('Bežné príjmy'!C34/30.126*1000,0)</f>
        <v>101441</v>
      </c>
      <c r="D34" s="69">
        <f>ROUND('Bežné príjmy'!D34/30.126*1000,0)</f>
        <v>109241</v>
      </c>
      <c r="E34" s="69">
        <f>ROUND('Bežné príjmy'!E34/30.126*1000,0)</f>
        <v>109241</v>
      </c>
      <c r="F34" s="69">
        <f>ROUND('Bežné príjmy'!F34/30.126*1000,0)</f>
        <v>109241</v>
      </c>
    </row>
    <row r="35" spans="1:6" ht="12.75">
      <c r="A35" s="17">
        <v>212003</v>
      </c>
      <c r="B35" s="17" t="s">
        <v>109</v>
      </c>
      <c r="C35" s="69">
        <f>ROUND('Bežné príjmy'!C35/30.126*1000,0)</f>
        <v>68612</v>
      </c>
      <c r="D35" s="69">
        <f>ROUND('Bežné príjmy'!D35/30.126*1000,0)</f>
        <v>87134</v>
      </c>
      <c r="E35" s="69">
        <f>ROUND('Bežné príjmy'!E35/30.126*1000,0)</f>
        <v>87134</v>
      </c>
      <c r="F35" s="69">
        <f>ROUND('Bežné príjmy'!F35/30.126*1000,0)</f>
        <v>87134</v>
      </c>
    </row>
    <row r="36" spans="1:6" ht="12.75">
      <c r="A36" s="17">
        <v>212003</v>
      </c>
      <c r="B36" s="17" t="s">
        <v>504</v>
      </c>
      <c r="C36" s="69">
        <f>ROUND('Bežné príjmy'!C36/30.126*1000,0)</f>
        <v>0</v>
      </c>
      <c r="D36" s="69">
        <f>ROUND('Bežné príjmy'!D36/30.126*1000,0)</f>
        <v>45575</v>
      </c>
      <c r="E36" s="69">
        <f>ROUND('Bežné príjmy'!E36/30.126*1000,0)</f>
        <v>45575</v>
      </c>
      <c r="F36" s="69">
        <f>ROUND('Bežné príjmy'!F36/30.126*1000,0)</f>
        <v>45575</v>
      </c>
    </row>
    <row r="37" spans="1:6" ht="12.75">
      <c r="A37" s="17">
        <v>212003</v>
      </c>
      <c r="B37" s="17" t="s">
        <v>545</v>
      </c>
      <c r="C37" s="69">
        <f>ROUND('Bežné príjmy'!C37/30.126*1000,0)</f>
        <v>0</v>
      </c>
      <c r="D37" s="69">
        <f>ROUND('Bežné príjmy'!D37/30.126*1000,0)</f>
        <v>12713</v>
      </c>
      <c r="E37" s="69">
        <f>ROUND('Bežné príjmy'!E37/30.126*1000,0)</f>
        <v>12713</v>
      </c>
      <c r="F37" s="69">
        <f>ROUND('Bežné príjmy'!F37/30.126*1000,0)</f>
        <v>12713</v>
      </c>
    </row>
    <row r="38" spans="1:6" ht="12.75">
      <c r="A38" s="17">
        <v>212003</v>
      </c>
      <c r="B38" s="17" t="s">
        <v>505</v>
      </c>
      <c r="C38" s="69">
        <f>ROUND('Bežné príjmy'!C38/30.126*1000,0)</f>
        <v>0</v>
      </c>
      <c r="D38" s="69">
        <f>ROUND('Bežné príjmy'!D38/30.126*1000,0)</f>
        <v>2921</v>
      </c>
      <c r="E38" s="69">
        <f>ROUND('Bežné príjmy'!E38/30.126*1000,0)</f>
        <v>2921</v>
      </c>
      <c r="F38" s="69">
        <f>ROUND('Bežné príjmy'!F38/30.126*1000,0)</f>
        <v>2921</v>
      </c>
    </row>
    <row r="39" spans="1:6" ht="12.75">
      <c r="A39" s="17">
        <v>212003</v>
      </c>
      <c r="B39" s="17" t="s">
        <v>506</v>
      </c>
      <c r="C39" s="69">
        <f>ROUND('Bežné príjmy'!C39/30.126*1000,0)</f>
        <v>0</v>
      </c>
      <c r="D39" s="69">
        <f>ROUND('Bežné príjmy'!D39/30.126*1000,0)</f>
        <v>3286</v>
      </c>
      <c r="E39" s="69">
        <f>ROUND('Bežné príjmy'!E39/30.126*1000,0)</f>
        <v>3286</v>
      </c>
      <c r="F39" s="69">
        <f>ROUND('Bežné príjmy'!F39/30.126*1000,0)</f>
        <v>3286</v>
      </c>
    </row>
    <row r="40" spans="1:6" ht="12.75">
      <c r="A40" s="17">
        <v>212003</v>
      </c>
      <c r="B40" s="17" t="s">
        <v>102</v>
      </c>
      <c r="C40" s="69">
        <f>ROUND('Bežné príjmy'!C40/30.126*1000,0)</f>
        <v>996</v>
      </c>
      <c r="D40" s="69">
        <f>ROUND('Bežné príjmy'!D40/30.126*1000,0)</f>
        <v>996</v>
      </c>
      <c r="E40" s="69">
        <f>ROUND('Bežné príjmy'!E40/30.126*1000,0)</f>
        <v>996</v>
      </c>
      <c r="F40" s="69">
        <f>ROUND('Bežné príjmy'!F40/30.126*1000,0)</f>
        <v>996</v>
      </c>
    </row>
    <row r="41" spans="1:6" ht="12.75">
      <c r="A41" s="9">
        <v>212004</v>
      </c>
      <c r="B41" s="9" t="s">
        <v>103</v>
      </c>
      <c r="C41" s="10">
        <f>ROUND('Bežné príjmy'!C41/30.126*1000,0)</f>
        <v>19916</v>
      </c>
      <c r="D41" s="10">
        <f>ROUND('Bežné príjmy'!D41/30.126*1000,0)</f>
        <v>12780</v>
      </c>
      <c r="E41" s="10">
        <f>ROUND('Bežné príjmy'!E41/30.126*1000,0)</f>
        <v>0</v>
      </c>
      <c r="F41" s="10">
        <f>ROUND('Bežné príjmy'!F41/30.126*1000,0)</f>
        <v>0</v>
      </c>
    </row>
    <row r="42" spans="1:6" ht="12.75">
      <c r="A42" s="6">
        <v>220</v>
      </c>
      <c r="B42" s="6" t="s">
        <v>41</v>
      </c>
      <c r="C42" s="7">
        <f>C43+C49+C52+C63</f>
        <v>222597</v>
      </c>
      <c r="D42" s="7">
        <f>D43+D49+D52+D63</f>
        <v>250779</v>
      </c>
      <c r="E42" s="7">
        <f>E43+E49+E52+E63</f>
        <v>251610</v>
      </c>
      <c r="F42" s="7">
        <f>F43+F49+F52+F63</f>
        <v>252372</v>
      </c>
    </row>
    <row r="43" spans="1:6" ht="12.75">
      <c r="A43" s="4">
        <v>221</v>
      </c>
      <c r="B43" s="4" t="s">
        <v>42</v>
      </c>
      <c r="C43" s="8">
        <f>C44</f>
        <v>122817</v>
      </c>
      <c r="D43" s="8">
        <f>D44</f>
        <v>138087</v>
      </c>
      <c r="E43" s="8">
        <f>E44</f>
        <v>138087</v>
      </c>
      <c r="F43" s="12">
        <f>F44</f>
        <v>138087</v>
      </c>
    </row>
    <row r="44" spans="1:6" ht="12.75">
      <c r="A44" s="9">
        <v>221004</v>
      </c>
      <c r="B44" s="9" t="s">
        <v>4</v>
      </c>
      <c r="C44" s="10">
        <f>SUM(C45:C48)</f>
        <v>122817</v>
      </c>
      <c r="D44" s="10">
        <f>SUM(D45:D48)</f>
        <v>138087</v>
      </c>
      <c r="E44" s="10">
        <f>SUM(E45:E48)</f>
        <v>138087</v>
      </c>
      <c r="F44" s="10">
        <f>SUM(F45:F48)</f>
        <v>138087</v>
      </c>
    </row>
    <row r="45" spans="1:6" ht="12.75">
      <c r="A45" s="17">
        <v>221004</v>
      </c>
      <c r="B45" s="17" t="s">
        <v>50</v>
      </c>
      <c r="C45" s="18">
        <f>ROUND('Bežné príjmy'!C45/30.126*1000,0)</f>
        <v>99582</v>
      </c>
      <c r="D45" s="18">
        <f>ROUND('Bežné príjmy'!D45/30.126*1000,0)</f>
        <v>99914</v>
      </c>
      <c r="E45" s="18">
        <f>ROUND('Bežné príjmy'!E45/30.126*1000,0)</f>
        <v>99914</v>
      </c>
      <c r="F45" s="18">
        <f>ROUND('Bežné príjmy'!F45/30.126*1000,0)</f>
        <v>99914</v>
      </c>
    </row>
    <row r="46" spans="1:6" ht="12.75">
      <c r="A46" s="17">
        <v>221004</v>
      </c>
      <c r="B46" s="17" t="s">
        <v>51</v>
      </c>
      <c r="C46" s="18">
        <f>ROUND('Bežné príjmy'!C46/30.126*1000,0)</f>
        <v>8298</v>
      </c>
      <c r="D46" s="18">
        <f>ROUND('Bežné príjmy'!D46/30.126*1000,0)</f>
        <v>16597</v>
      </c>
      <c r="E46" s="18">
        <f>ROUND('Bežné príjmy'!E46/30.126*1000,0)</f>
        <v>16597</v>
      </c>
      <c r="F46" s="18">
        <f>ROUND('Bežné príjmy'!F46/30.126*1000,0)</f>
        <v>16597</v>
      </c>
    </row>
    <row r="47" spans="1:6" ht="12.75">
      <c r="A47" s="17">
        <v>221004</v>
      </c>
      <c r="B47" s="17" t="s">
        <v>52</v>
      </c>
      <c r="C47" s="18">
        <f>ROUND('Bežné príjmy'!C47/30.126*1000,0)</f>
        <v>4979</v>
      </c>
      <c r="D47" s="18">
        <f>ROUND('Bežné príjmy'!D47/30.126*1000,0)</f>
        <v>11618</v>
      </c>
      <c r="E47" s="18">
        <f>ROUND('Bežné príjmy'!E47/30.126*1000,0)</f>
        <v>11618</v>
      </c>
      <c r="F47" s="18">
        <f>ROUND('Bežné príjmy'!F47/30.126*1000,0)</f>
        <v>11618</v>
      </c>
    </row>
    <row r="48" spans="1:6" ht="12.75">
      <c r="A48" s="17">
        <v>221004</v>
      </c>
      <c r="B48" s="17" t="s">
        <v>53</v>
      </c>
      <c r="C48" s="18">
        <f>ROUND('Bežné príjmy'!C48/30.126*1000,0)</f>
        <v>9958</v>
      </c>
      <c r="D48" s="18">
        <f>ROUND('Bežné príjmy'!D48/30.126*1000,0)</f>
        <v>9958</v>
      </c>
      <c r="E48" s="18">
        <f>ROUND('Bežné príjmy'!E48/30.126*1000,0)</f>
        <v>9958</v>
      </c>
      <c r="F48" s="18">
        <f>ROUND('Bežné príjmy'!F48/30.126*1000,0)</f>
        <v>9958</v>
      </c>
    </row>
    <row r="49" spans="1:6" ht="12.75">
      <c r="A49" s="4">
        <v>222</v>
      </c>
      <c r="B49" s="4" t="s">
        <v>5</v>
      </c>
      <c r="C49" s="8">
        <f>SUM(C50:C51)</f>
        <v>10954</v>
      </c>
      <c r="D49" s="8">
        <f>SUM(D50:D51)</f>
        <v>12614</v>
      </c>
      <c r="E49" s="8">
        <f>SUM(E50:E51)</f>
        <v>12614</v>
      </c>
      <c r="F49" s="12">
        <f>SUM(F50:F51)</f>
        <v>12614</v>
      </c>
    </row>
    <row r="50" spans="1:6" ht="12.75">
      <c r="A50" s="9">
        <v>222003</v>
      </c>
      <c r="B50" s="9" t="s">
        <v>147</v>
      </c>
      <c r="C50" s="10">
        <f>ROUND('Bežné príjmy'!C50/30.126*1000,0)</f>
        <v>9958</v>
      </c>
      <c r="D50" s="10">
        <f>ROUND('Bežné príjmy'!D50/30.126*1000,0)</f>
        <v>11618</v>
      </c>
      <c r="E50" s="10">
        <f>ROUND('Bežné príjmy'!E50/30.126*1000,0)</f>
        <v>11618</v>
      </c>
      <c r="F50" s="10">
        <f>ROUND('Bežné príjmy'!F50/30.126*1000,0)</f>
        <v>11618</v>
      </c>
    </row>
    <row r="51" spans="1:6" ht="12.75">
      <c r="A51" s="9">
        <v>222003</v>
      </c>
      <c r="B51" s="9" t="s">
        <v>148</v>
      </c>
      <c r="C51" s="10">
        <f>ROUND('Bežné príjmy'!C51/30.126*1000,0)</f>
        <v>996</v>
      </c>
      <c r="D51" s="10">
        <f>ROUND('Bežné príjmy'!D51/30.126*1000,0)</f>
        <v>996</v>
      </c>
      <c r="E51" s="10">
        <f>ROUND('Bežné príjmy'!E51/30.126*1000,0)</f>
        <v>996</v>
      </c>
      <c r="F51" s="10">
        <f>ROUND('Bežné príjmy'!F51/30.126*1000,0)</f>
        <v>996</v>
      </c>
    </row>
    <row r="52" spans="1:6" ht="12.75">
      <c r="A52" s="4">
        <v>223</v>
      </c>
      <c r="B52" s="4" t="s">
        <v>43</v>
      </c>
      <c r="C52" s="8">
        <f>C53+C62</f>
        <v>88793</v>
      </c>
      <c r="D52" s="8">
        <f>D53+D62</f>
        <v>100012</v>
      </c>
      <c r="E52" s="8">
        <f>E53+E62</f>
        <v>100843</v>
      </c>
      <c r="F52" s="12">
        <f>F53+F62</f>
        <v>101605</v>
      </c>
    </row>
    <row r="53" spans="1:6" ht="12.75">
      <c r="A53" s="9">
        <v>223001</v>
      </c>
      <c r="B53" s="9" t="s">
        <v>44</v>
      </c>
      <c r="C53" s="10">
        <f>SUM(C54:C61)</f>
        <v>85806</v>
      </c>
      <c r="D53" s="10">
        <f>SUM(D54:D61)</f>
        <v>97025</v>
      </c>
      <c r="E53" s="10">
        <f>SUM(E54:E61)</f>
        <v>97690</v>
      </c>
      <c r="F53" s="10">
        <f>SUM(F54:F61)</f>
        <v>98452</v>
      </c>
    </row>
    <row r="54" spans="1:6" ht="12.75">
      <c r="A54" s="17">
        <v>223001</v>
      </c>
      <c r="B54" s="17" t="s">
        <v>23</v>
      </c>
      <c r="C54" s="18">
        <f>ROUND('Bežné príjmy'!C54/30.126*1000,0)</f>
        <v>498</v>
      </c>
      <c r="D54" s="18">
        <f>ROUND('Bežné príjmy'!D54/30.126*1000,0)</f>
        <v>531</v>
      </c>
      <c r="E54" s="18">
        <f>ROUND('Bežné príjmy'!E54/30.126*1000,0)</f>
        <v>531</v>
      </c>
      <c r="F54" s="18">
        <f>ROUND('Bežné príjmy'!F54/30.126*1000,0)</f>
        <v>531</v>
      </c>
    </row>
    <row r="55" spans="1:6" ht="12.75">
      <c r="A55" s="17">
        <v>223001</v>
      </c>
      <c r="B55" s="17" t="s">
        <v>24</v>
      </c>
      <c r="C55" s="18">
        <f>ROUND('Bežné príjmy'!C55/30.126*1000,0)</f>
        <v>2324</v>
      </c>
      <c r="D55" s="18">
        <f>ROUND('Bežné príjmy'!D55/30.126*1000,0)</f>
        <v>3319</v>
      </c>
      <c r="E55" s="18">
        <f>ROUND('Bežné príjmy'!E55/30.126*1000,0)</f>
        <v>3220</v>
      </c>
      <c r="F55" s="18">
        <f>ROUND('Bežné príjmy'!F55/30.126*1000,0)</f>
        <v>3319</v>
      </c>
    </row>
    <row r="56" spans="1:6" ht="12.75">
      <c r="A56" s="17">
        <v>223001</v>
      </c>
      <c r="B56" s="17" t="s">
        <v>25</v>
      </c>
      <c r="C56" s="18">
        <f>ROUND('Bežné príjmy'!C56/30.126*1000,0)</f>
        <v>36513</v>
      </c>
      <c r="D56" s="18">
        <f>ROUND('Bežné príjmy'!D56/30.126*1000,0)</f>
        <v>36513</v>
      </c>
      <c r="E56" s="18">
        <f>ROUND('Bežné príjmy'!E56/30.126*1000,0)</f>
        <v>36513</v>
      </c>
      <c r="F56" s="18">
        <f>ROUND('Bežné príjmy'!F56/30.126*1000,0)</f>
        <v>36513</v>
      </c>
    </row>
    <row r="57" spans="1:6" ht="12.75">
      <c r="A57" s="17">
        <v>223001</v>
      </c>
      <c r="B57" s="17" t="s">
        <v>26</v>
      </c>
      <c r="C57" s="18">
        <f>ROUND('Bežné príjmy'!C57/30.126*1000,0)</f>
        <v>14273</v>
      </c>
      <c r="D57" s="18">
        <f>ROUND('Bežné príjmy'!D57/30.126*1000,0)</f>
        <v>26555</v>
      </c>
      <c r="E57" s="18">
        <f>ROUND('Bežné príjmy'!E57/30.126*1000,0)</f>
        <v>26555</v>
      </c>
      <c r="F57" s="18">
        <f>ROUND('Bežné príjmy'!F57/30.126*1000,0)</f>
        <v>26555</v>
      </c>
    </row>
    <row r="58" spans="1:6" ht="12.75">
      <c r="A58" s="17">
        <v>223001</v>
      </c>
      <c r="B58" s="17" t="s">
        <v>515</v>
      </c>
      <c r="C58" s="18">
        <f>ROUND('Bežné príjmy'!C58/30.126*1000,0)</f>
        <v>0</v>
      </c>
      <c r="D58" s="18">
        <f>ROUND('Bežné príjmy'!D58/30.126*1000,0)</f>
        <v>133</v>
      </c>
      <c r="E58" s="18">
        <f>ROUND('Bežné príjmy'!E58/30.126*1000,0)</f>
        <v>166</v>
      </c>
      <c r="F58" s="18">
        <f>ROUND('Bežné príjmy'!F58/30.126*1000,0)</f>
        <v>166</v>
      </c>
    </row>
    <row r="59" spans="1:6" ht="12.75">
      <c r="A59" s="17">
        <v>223001</v>
      </c>
      <c r="B59" s="17" t="s">
        <v>516</v>
      </c>
      <c r="C59" s="18">
        <f>ROUND('Bežné príjmy'!C59/30.126*1000,0)</f>
        <v>0</v>
      </c>
      <c r="D59" s="18">
        <f>ROUND('Bežné príjmy'!D59/30.126*1000,0)</f>
        <v>763</v>
      </c>
      <c r="E59" s="18">
        <f>ROUND('Bežné príjmy'!E59/30.126*1000,0)</f>
        <v>830</v>
      </c>
      <c r="F59" s="18">
        <f>ROUND('Bežné príjmy'!F59/30.126*1000,0)</f>
        <v>830</v>
      </c>
    </row>
    <row r="60" spans="1:6" ht="12.75">
      <c r="A60" s="17">
        <v>223001</v>
      </c>
      <c r="B60" s="17" t="s">
        <v>27</v>
      </c>
      <c r="C60" s="18">
        <f>ROUND('Bežné príjmy'!C60/30.126*1000,0)</f>
        <v>12282</v>
      </c>
      <c r="D60" s="18">
        <f>ROUND('Bežné príjmy'!D60/30.126*1000,0)</f>
        <v>12614</v>
      </c>
      <c r="E60" s="18">
        <f>ROUND('Bežné príjmy'!E60/30.126*1000,0)</f>
        <v>13278</v>
      </c>
      <c r="F60" s="18">
        <f>ROUND('Bežné príjmy'!F60/30.126*1000,0)</f>
        <v>13941</v>
      </c>
    </row>
    <row r="61" spans="1:6" ht="12.75">
      <c r="A61" s="17">
        <v>223001</v>
      </c>
      <c r="B61" s="17" t="s">
        <v>145</v>
      </c>
      <c r="C61" s="18">
        <f>ROUND('Bežné príjmy'!C61/30.126*1000,0)</f>
        <v>19916</v>
      </c>
      <c r="D61" s="18">
        <f>ROUND('Bežné príjmy'!D61/30.126*1000,0)</f>
        <v>16597</v>
      </c>
      <c r="E61" s="18">
        <f>ROUND('Bežné príjmy'!E61/30.126*1000,0)</f>
        <v>16597</v>
      </c>
      <c r="F61" s="18">
        <f>ROUND('Bežné príjmy'!F61/30.126*1000,0)</f>
        <v>16597</v>
      </c>
    </row>
    <row r="62" spans="1:6" ht="12.75">
      <c r="A62" s="9">
        <v>223003</v>
      </c>
      <c r="B62" s="9" t="s">
        <v>54</v>
      </c>
      <c r="C62" s="10">
        <f>ROUND('Bežné príjmy'!C62/30.126*1000,0)</f>
        <v>2987</v>
      </c>
      <c r="D62" s="10">
        <f>ROUND('Bežné príjmy'!D62/30.126*1000,0)</f>
        <v>2987</v>
      </c>
      <c r="E62" s="10">
        <f>ROUND('Bežné príjmy'!E62/30.126*1000,0)</f>
        <v>3153</v>
      </c>
      <c r="F62" s="10">
        <f>ROUND('Bežné príjmy'!F62/30.126*1000,0)</f>
        <v>3153</v>
      </c>
    </row>
    <row r="63" spans="1:6" ht="12.75">
      <c r="A63" s="4">
        <v>229</v>
      </c>
      <c r="B63" s="4" t="s">
        <v>45</v>
      </c>
      <c r="C63" s="8">
        <f>C64</f>
        <v>33</v>
      </c>
      <c r="D63" s="8">
        <f>D64</f>
        <v>66</v>
      </c>
      <c r="E63" s="8">
        <f>E64</f>
        <v>66</v>
      </c>
      <c r="F63" s="12">
        <f>F64</f>
        <v>66</v>
      </c>
    </row>
    <row r="64" spans="1:6" ht="12.75">
      <c r="A64" s="9">
        <v>229005</v>
      </c>
      <c r="B64" s="9" t="s">
        <v>6</v>
      </c>
      <c r="C64" s="10">
        <f>ROUND('Bežné príjmy'!C64/30.126*1000,0)</f>
        <v>33</v>
      </c>
      <c r="D64" s="10">
        <f>ROUND('Bežné príjmy'!D64/30.126*1000,0)</f>
        <v>66</v>
      </c>
      <c r="E64" s="10">
        <f>ROUND('Bežné príjmy'!E64/30.126*1000,0)</f>
        <v>66</v>
      </c>
      <c r="F64" s="10">
        <f>ROUND('Bežné príjmy'!F64/30.126*1000,0)</f>
        <v>66</v>
      </c>
    </row>
    <row r="65" spans="1:6" ht="12.75">
      <c r="A65" s="6">
        <v>240</v>
      </c>
      <c r="B65" s="6" t="s">
        <v>7</v>
      </c>
      <c r="C65" s="7">
        <f>C66+C67</f>
        <v>18257</v>
      </c>
      <c r="D65" s="7">
        <f>D66+D67</f>
        <v>109208</v>
      </c>
      <c r="E65" s="7">
        <f>E66+E67</f>
        <v>42820</v>
      </c>
      <c r="F65" s="7">
        <f>F66+F67</f>
        <v>42820</v>
      </c>
    </row>
    <row r="66" spans="1:6" ht="12.75">
      <c r="A66" s="4">
        <v>242</v>
      </c>
      <c r="B66" s="4" t="s">
        <v>100</v>
      </c>
      <c r="C66" s="8">
        <f>ROUND('Bežné príjmy'!C66/30.126*1000,0)</f>
        <v>4979</v>
      </c>
      <c r="D66" s="8">
        <f>ROUND('Bežné príjmy'!D66/30.126*1000,0)</f>
        <v>2987</v>
      </c>
      <c r="E66" s="8">
        <f>ROUND('Bežné príjmy'!E66/30.126*1000,0)</f>
        <v>2987</v>
      </c>
      <c r="F66" s="12">
        <f>ROUND('Bežné príjmy'!F66/30.126*1000,0)</f>
        <v>2987</v>
      </c>
    </row>
    <row r="67" spans="1:6" ht="12.75">
      <c r="A67" s="4">
        <v>244</v>
      </c>
      <c r="B67" s="4" t="s">
        <v>99</v>
      </c>
      <c r="C67" s="8">
        <f>ROUND('Bežné príjmy'!C67/30.126*1000,0)</f>
        <v>13278</v>
      </c>
      <c r="D67" s="8">
        <f>ROUND('Bežné príjmy'!D67/30.126*1000,0)</f>
        <v>106221</v>
      </c>
      <c r="E67" s="8">
        <f>ROUND('Bežné príjmy'!E67/30.126*1000,0)</f>
        <v>39833</v>
      </c>
      <c r="F67" s="12">
        <f>ROUND('Bežné príjmy'!F67/30.126*1000,0)</f>
        <v>39833</v>
      </c>
    </row>
    <row r="68" spans="1:6" ht="12.75">
      <c r="A68" s="6">
        <v>290</v>
      </c>
      <c r="B68" s="6" t="s">
        <v>46</v>
      </c>
      <c r="C68" s="7">
        <f>C69</f>
        <v>8298</v>
      </c>
      <c r="D68" s="7">
        <f>D69</f>
        <v>8000</v>
      </c>
      <c r="E68" s="7">
        <f>E69</f>
        <v>8000</v>
      </c>
      <c r="F68" s="7">
        <f>E69</f>
        <v>8000</v>
      </c>
    </row>
    <row r="69" spans="1:6" ht="12.75">
      <c r="A69" s="4">
        <v>292</v>
      </c>
      <c r="B69" s="4" t="s">
        <v>47</v>
      </c>
      <c r="C69" s="8">
        <f>SUM(C70:C70)</f>
        <v>8298</v>
      </c>
      <c r="D69" s="8">
        <f>SUM(D70:D70)</f>
        <v>8000</v>
      </c>
      <c r="E69" s="8">
        <f>SUM(E70:E70)</f>
        <v>8000</v>
      </c>
      <c r="F69" s="8">
        <f>SUM(F70:F70)</f>
        <v>8000</v>
      </c>
    </row>
    <row r="70" spans="1:6" ht="12.75">
      <c r="A70" s="9">
        <v>292008</v>
      </c>
      <c r="B70" s="9" t="s">
        <v>8</v>
      </c>
      <c r="C70" s="10">
        <f>ROUND('Bežné príjmy'!C70/30.126*1000,0)</f>
        <v>8298</v>
      </c>
      <c r="D70" s="10">
        <f>ROUND('Bežné príjmy'!D70/30.126*1000,0)</f>
        <v>8000</v>
      </c>
      <c r="E70" s="10">
        <f>ROUND('Bežné príjmy'!E70/30.126*1000,0)</f>
        <v>8000</v>
      </c>
      <c r="F70" s="10">
        <f>ROUND('Bežné príjmy'!F70/30.126*1000,0)</f>
        <v>8000</v>
      </c>
    </row>
    <row r="71" spans="1:6" ht="12.75">
      <c r="A71" s="68">
        <v>300</v>
      </c>
      <c r="B71" s="68" t="s">
        <v>48</v>
      </c>
      <c r="C71" s="5">
        <f>C72</f>
        <v>3924848</v>
      </c>
      <c r="D71" s="5">
        <f>D72</f>
        <v>4118868</v>
      </c>
      <c r="E71" s="5">
        <f>E72</f>
        <v>3431191</v>
      </c>
      <c r="F71" s="11">
        <f>F72</f>
        <v>3589425</v>
      </c>
    </row>
    <row r="72" spans="1:6" ht="12.75">
      <c r="A72" s="78">
        <v>310</v>
      </c>
      <c r="B72" s="78" t="s">
        <v>49</v>
      </c>
      <c r="C72" s="7">
        <f>C73+C75</f>
        <v>3924848</v>
      </c>
      <c r="D72" s="7">
        <f>D73+D75</f>
        <v>4118868</v>
      </c>
      <c r="E72" s="7">
        <f>E73+E75</f>
        <v>3431191</v>
      </c>
      <c r="F72" s="7">
        <f>F73+F75</f>
        <v>3589425</v>
      </c>
    </row>
    <row r="73" spans="1:6" ht="12.75">
      <c r="A73" s="78">
        <v>311</v>
      </c>
      <c r="B73" s="78" t="s">
        <v>106</v>
      </c>
      <c r="C73" s="7">
        <f>SUM(C74:C74)</f>
        <v>1328</v>
      </c>
      <c r="D73" s="7">
        <f>SUM(D74:D74)</f>
        <v>1660</v>
      </c>
      <c r="E73" s="7">
        <f>SUM(E74:E74)</f>
        <v>1328</v>
      </c>
      <c r="F73" s="7">
        <f>SUM(F74:F74)</f>
        <v>1660</v>
      </c>
    </row>
    <row r="74" spans="1:6" ht="12.75">
      <c r="A74" s="4">
        <v>311</v>
      </c>
      <c r="B74" s="4" t="s">
        <v>28</v>
      </c>
      <c r="C74" s="8">
        <f>ROUND('Bežné príjmy'!C74/30.126*1000,0)</f>
        <v>1328</v>
      </c>
      <c r="D74" s="8">
        <f>ROUND('Bežné príjmy'!D74/30.126*1000,0)</f>
        <v>1660</v>
      </c>
      <c r="E74" s="8">
        <f>ROUND('Bežné príjmy'!E74/30.126*1000,0)</f>
        <v>1328</v>
      </c>
      <c r="F74" s="12">
        <f>ROUND('Bežné príjmy'!F74/30.126*1000,0)</f>
        <v>1660</v>
      </c>
    </row>
    <row r="75" spans="1:6" ht="12.75">
      <c r="A75" s="74">
        <v>312</v>
      </c>
      <c r="B75" s="74" t="s">
        <v>104</v>
      </c>
      <c r="C75" s="12">
        <f>C76+C102+C103+C104</f>
        <v>3923520</v>
      </c>
      <c r="D75" s="12">
        <f>D76+D102+D103+D104</f>
        <v>4117208</v>
      </c>
      <c r="E75" s="12">
        <f>E76+E102+E103+E104</f>
        <v>3429863</v>
      </c>
      <c r="F75" s="10">
        <f>F76+F102+F103+F104</f>
        <v>3587765</v>
      </c>
    </row>
    <row r="76" spans="1:6" ht="12.75">
      <c r="A76" s="75">
        <v>312001</v>
      </c>
      <c r="B76" s="75" t="s">
        <v>9</v>
      </c>
      <c r="C76" s="76">
        <f>SUM(C77:C101)</f>
        <v>3830079</v>
      </c>
      <c r="D76" s="76">
        <f>SUM(D77:D101)</f>
        <v>4023103</v>
      </c>
      <c r="E76" s="76">
        <f>SUM(E77:E101)</f>
        <v>3333767</v>
      </c>
      <c r="F76" s="76">
        <f>SUM(F77:F101)</f>
        <v>3481711</v>
      </c>
    </row>
    <row r="77" spans="1:6" ht="12.75">
      <c r="A77" s="17">
        <v>312001</v>
      </c>
      <c r="B77" s="17" t="s">
        <v>55</v>
      </c>
      <c r="C77" s="18">
        <f>ROUND('Bežné príjmy'!C77/30.126*1000,0)</f>
        <v>603631</v>
      </c>
      <c r="D77" s="18">
        <f>ROUND('Bežné príjmy'!D77/30.126*1000,0)</f>
        <v>635896</v>
      </c>
      <c r="E77" s="18">
        <f>ROUND('Bežné príjmy'!E77/30.126*1000,0)</f>
        <v>677256</v>
      </c>
      <c r="F77" s="18">
        <f>ROUND('Bežné príjmy'!F77/30.126*1000,0)</f>
        <v>708425</v>
      </c>
    </row>
    <row r="78" spans="1:6" ht="12.75">
      <c r="A78" s="17">
        <v>312001</v>
      </c>
      <c r="B78" s="17" t="s">
        <v>56</v>
      </c>
      <c r="C78" s="18">
        <f>ROUND('Bežné príjmy'!C78/30.126*1000,0)</f>
        <v>22871</v>
      </c>
      <c r="D78" s="18">
        <f>ROUND('Bežné príjmy'!D78/30.126*1000,0)</f>
        <v>37708</v>
      </c>
      <c r="E78" s="18">
        <f>ROUND('Bežné príjmy'!E78/30.126*1000,0)</f>
        <v>39600</v>
      </c>
      <c r="F78" s="18">
        <f>ROUND('Bežné príjmy'!F78/30.126*1000,0)</f>
        <v>41592</v>
      </c>
    </row>
    <row r="79" spans="1:6" ht="12.75">
      <c r="A79" s="17">
        <v>312001</v>
      </c>
      <c r="B79" s="17" t="s">
        <v>57</v>
      </c>
      <c r="C79" s="18">
        <f>ROUND('Bežné príjmy'!C79/30.126*1000,0)</f>
        <v>79665</v>
      </c>
      <c r="D79" s="18">
        <f>ROUND('Bežné príjmy'!D79/30.126*1000,0)</f>
        <v>39833</v>
      </c>
      <c r="E79" s="18">
        <f>ROUND('Bežné príjmy'!E79/30.126*1000,0)</f>
        <v>39833</v>
      </c>
      <c r="F79" s="18">
        <f>ROUND('Bežné príjmy'!F79/30.126*1000,0)</f>
        <v>39833</v>
      </c>
    </row>
    <row r="80" spans="1:6" ht="12.75">
      <c r="A80" s="17">
        <v>312001</v>
      </c>
      <c r="B80" s="17" t="s">
        <v>58</v>
      </c>
      <c r="C80" s="18">
        <f>ROUND('Bežné príjmy'!C80/30.126*1000,0)</f>
        <v>30505</v>
      </c>
      <c r="D80" s="18">
        <f>ROUND('Bežné príjmy'!D80/30.126*1000,0)</f>
        <v>43152</v>
      </c>
      <c r="E80" s="18">
        <f>ROUND('Bežné príjmy'!E80/30.126*1000,0)</f>
        <v>44812</v>
      </c>
      <c r="F80" s="18">
        <f>ROUND('Bežné príjmy'!F80/30.126*1000,0)</f>
        <v>46471</v>
      </c>
    </row>
    <row r="81" spans="1:6" ht="12.75">
      <c r="A81" s="17">
        <v>312001</v>
      </c>
      <c r="B81" s="17" t="s">
        <v>59</v>
      </c>
      <c r="C81" s="18">
        <f>ROUND('Bežné príjmy'!C81/30.126*1000,0)</f>
        <v>41492</v>
      </c>
      <c r="D81" s="18">
        <f>ROUND('Bežné príjmy'!D81/30.126*1000,0)</f>
        <v>43152</v>
      </c>
      <c r="E81" s="18">
        <f>ROUND('Bežné príjmy'!E81/30.126*1000,0)</f>
        <v>44812</v>
      </c>
      <c r="F81" s="18">
        <f>ROUND('Bežné príjmy'!F81/30.126*1000,0)</f>
        <v>46471</v>
      </c>
    </row>
    <row r="82" spans="1:6" ht="12.75">
      <c r="A82" s="17">
        <v>312001</v>
      </c>
      <c r="B82" s="17" t="s">
        <v>66</v>
      </c>
      <c r="C82" s="18">
        <f>ROUND('Bežné príjmy'!C82/30.126*1000,0)</f>
        <v>564</v>
      </c>
      <c r="D82" s="18">
        <f>ROUND('Bežné príjmy'!D82/30.126*1000,0)</f>
        <v>564</v>
      </c>
      <c r="E82" s="18">
        <f>ROUND('Bežné príjmy'!E82/30.126*1000,0)</f>
        <v>564</v>
      </c>
      <c r="F82" s="18">
        <f>ROUND('Bežné príjmy'!F82/30.126*1000,0)</f>
        <v>564</v>
      </c>
    </row>
    <row r="83" spans="1:6" ht="12.75">
      <c r="A83" s="17">
        <v>312001</v>
      </c>
      <c r="B83" s="17" t="s">
        <v>60</v>
      </c>
      <c r="C83" s="18">
        <f>ROUND('Bežné príjmy'!C83/30.126*1000,0)</f>
        <v>11286</v>
      </c>
      <c r="D83" s="18">
        <f>ROUND('Bežné príjmy'!D83/30.126*1000,0)</f>
        <v>12946</v>
      </c>
      <c r="E83" s="18">
        <f>ROUND('Bežné príjmy'!E83/30.126*1000,0)</f>
        <v>13278</v>
      </c>
      <c r="F83" s="18">
        <f>ROUND('Bežné príjmy'!F83/30.126*1000,0)</f>
        <v>13610</v>
      </c>
    </row>
    <row r="84" spans="1:6" ht="12.75">
      <c r="A84" s="17">
        <v>312001</v>
      </c>
      <c r="B84" s="17" t="s">
        <v>521</v>
      </c>
      <c r="C84" s="18">
        <f>ROUND('Bežné príjmy'!C84/30.126*1000,0)</f>
        <v>1693</v>
      </c>
      <c r="D84" s="18">
        <f>ROUND('Bežné príjmy'!D84/30.126*1000,0)</f>
        <v>2324</v>
      </c>
      <c r="E84" s="18">
        <f>ROUND('Bežné príjmy'!E84/30.126*1000,0)</f>
        <v>2490</v>
      </c>
      <c r="F84" s="18">
        <f>ROUND('Bežné príjmy'!F84/30.126*1000,0)</f>
        <v>2656</v>
      </c>
    </row>
    <row r="85" spans="1:6" ht="12.75">
      <c r="A85" s="17">
        <v>312001</v>
      </c>
      <c r="B85" s="17" t="s">
        <v>61</v>
      </c>
      <c r="C85" s="18">
        <f>ROUND('Bežné príjmy'!C85/30.126*1000,0)</f>
        <v>2025593</v>
      </c>
      <c r="D85" s="18">
        <f>ROUND('Bežné príjmy'!D85/30.126*1000,0)</f>
        <v>2226681</v>
      </c>
      <c r="E85" s="18">
        <f>ROUND('Bežné príjmy'!E85/30.126*1000,0)</f>
        <v>2338744</v>
      </c>
      <c r="F85" s="18">
        <f>ROUND('Bežné príjmy'!F85/30.126*1000,0)</f>
        <v>2456350</v>
      </c>
    </row>
    <row r="86" spans="1:6" ht="12.75">
      <c r="A86" s="17">
        <v>312001</v>
      </c>
      <c r="B86" s="17" t="s">
        <v>110</v>
      </c>
      <c r="C86" s="18">
        <f>ROUND('Bežné príjmy'!C86/30.126*1000,0)</f>
        <v>120096</v>
      </c>
      <c r="D86" s="18">
        <f>ROUND('Bežné príjmy'!D86/30.126*1000,0)</f>
        <v>0</v>
      </c>
      <c r="E86" s="18">
        <f>ROUND('Bežné príjmy'!E86/30.126*1000,0)</f>
        <v>0</v>
      </c>
      <c r="F86" s="18">
        <f>ROUND('Bežné príjmy'!F86/30.126*1000,0)</f>
        <v>0</v>
      </c>
    </row>
    <row r="87" spans="1:6" ht="12.75">
      <c r="A87" s="17">
        <v>312001</v>
      </c>
      <c r="B87" s="17" t="s">
        <v>111</v>
      </c>
      <c r="C87" s="18">
        <f>ROUND('Bežné príjmy'!C87/30.126*1000,0)</f>
        <v>8033</v>
      </c>
      <c r="D87" s="18">
        <f>ROUND('Bežné príjmy'!D87/30.126*1000,0)</f>
        <v>0</v>
      </c>
      <c r="E87" s="18">
        <f>ROUND('Bežné príjmy'!E87/30.126*1000,0)</f>
        <v>0</v>
      </c>
      <c r="F87" s="18">
        <f>ROUND('Bežné príjmy'!F87/30.126*1000,0)</f>
        <v>0</v>
      </c>
    </row>
    <row r="88" spans="1:6" ht="12.75">
      <c r="A88" s="17">
        <v>312001</v>
      </c>
      <c r="B88" s="17" t="s">
        <v>112</v>
      </c>
      <c r="C88" s="18">
        <f>ROUND('Bežné príjmy'!C88/30.126*1000,0)</f>
        <v>42986</v>
      </c>
      <c r="D88" s="18">
        <f>ROUND('Bežné príjmy'!D88/30.126*1000,0)</f>
        <v>56994</v>
      </c>
      <c r="E88" s="18">
        <f>ROUND('Bežné príjmy'!E88/30.126*1000,0)</f>
        <v>59849</v>
      </c>
      <c r="F88" s="18">
        <f>ROUND('Bežné príjmy'!F88/30.126*1000,0)</f>
        <v>62836</v>
      </c>
    </row>
    <row r="89" spans="1:6" ht="12.75">
      <c r="A89" s="17">
        <v>312001</v>
      </c>
      <c r="B89" s="17" t="s">
        <v>519</v>
      </c>
      <c r="C89" s="18">
        <f>ROUND('Bežné príjmy'!C89/30.126*1000,0)</f>
        <v>43152</v>
      </c>
      <c r="D89" s="18">
        <f>ROUND('Bežné príjmy'!D89/30.126*1000,0)</f>
        <v>34190</v>
      </c>
      <c r="E89" s="18">
        <f>ROUND('Bežné príjmy'!E89/30.126*1000,0)</f>
        <v>34190</v>
      </c>
      <c r="F89" s="18">
        <f>ROUND('Bežné príjmy'!F89/30.126*1000,0)</f>
        <v>34190</v>
      </c>
    </row>
    <row r="90" spans="1:6" ht="12.75">
      <c r="A90" s="17">
        <v>312001</v>
      </c>
      <c r="B90" s="17" t="s">
        <v>94</v>
      </c>
      <c r="C90" s="18">
        <f>ROUND('Bežné príjmy'!C90/30.126*1000,0)</f>
        <v>39833</v>
      </c>
      <c r="D90" s="18">
        <f>ROUND('Bežné príjmy'!D90/30.126*1000,0)</f>
        <v>26555</v>
      </c>
      <c r="E90" s="18">
        <f>ROUND('Bežné príjmy'!E90/30.126*1000,0)</f>
        <v>26555</v>
      </c>
      <c r="F90" s="18">
        <f>ROUND('Bežné príjmy'!F90/30.126*1000,0)</f>
        <v>26555</v>
      </c>
    </row>
    <row r="91" spans="1:6" ht="12.75">
      <c r="A91" s="17">
        <v>312001</v>
      </c>
      <c r="B91" s="17" t="s">
        <v>105</v>
      </c>
      <c r="C91" s="18">
        <f>ROUND('Bežné príjmy'!C91/30.126*1000,0)</f>
        <v>11286</v>
      </c>
      <c r="D91" s="18">
        <f>ROUND('Bežné príjmy'!D91/30.126*1000,0)</f>
        <v>0</v>
      </c>
      <c r="E91" s="18">
        <f>ROUND('Bežné príjmy'!E91/30.126*1000,0)</f>
        <v>0</v>
      </c>
      <c r="F91" s="18">
        <f>ROUND('Bežné príjmy'!F91/30.126*1000,0)</f>
        <v>0</v>
      </c>
    </row>
    <row r="92" spans="1:6" ht="12.75">
      <c r="A92" s="17">
        <v>312001</v>
      </c>
      <c r="B92" s="17" t="s">
        <v>95</v>
      </c>
      <c r="C92" s="18">
        <f>ROUND('Bežné príjmy'!C92/30.126*1000,0)</f>
        <v>996</v>
      </c>
      <c r="D92" s="18">
        <f>ROUND('Bežné príjmy'!D92/30.126*1000,0)</f>
        <v>664</v>
      </c>
      <c r="E92" s="18">
        <f>ROUND('Bežné príjmy'!E92/30.126*1000,0)</f>
        <v>664</v>
      </c>
      <c r="F92" s="18">
        <f>ROUND('Bežné príjmy'!F92/30.126*1000,0)</f>
        <v>664</v>
      </c>
    </row>
    <row r="93" spans="1:6" ht="12.75">
      <c r="A93" s="17">
        <v>312001</v>
      </c>
      <c r="B93" s="17" t="s">
        <v>97</v>
      </c>
      <c r="C93" s="18">
        <f>ROUND('Bežné príjmy'!C93/30.126*1000,0)</f>
        <v>498</v>
      </c>
      <c r="D93" s="18">
        <f>ROUND('Bežné príjmy'!D93/30.126*1000,0)</f>
        <v>664</v>
      </c>
      <c r="E93" s="18">
        <f>ROUND('Bežné príjmy'!E93/30.126*1000,0)</f>
        <v>664</v>
      </c>
      <c r="F93" s="18">
        <f>ROUND('Bežné príjmy'!F93/30.126*1000,0)</f>
        <v>830</v>
      </c>
    </row>
    <row r="94" spans="1:6" ht="12.75">
      <c r="A94" s="17">
        <v>312001</v>
      </c>
      <c r="B94" s="17" t="s">
        <v>98</v>
      </c>
      <c r="C94" s="18">
        <f>ROUND('Bežné príjmy'!C94/30.126*1000,0)</f>
        <v>199</v>
      </c>
      <c r="D94" s="18">
        <f>ROUND('Bežné príjmy'!D94/30.126*1000,0)</f>
        <v>398</v>
      </c>
      <c r="E94" s="18">
        <f>ROUND('Bežné príjmy'!E94/30.126*1000,0)</f>
        <v>498</v>
      </c>
      <c r="F94" s="18">
        <f>ROUND('Bežné príjmy'!F94/30.126*1000,0)</f>
        <v>664</v>
      </c>
    </row>
    <row r="95" spans="1:6" ht="12.75">
      <c r="A95" s="17">
        <v>312001</v>
      </c>
      <c r="B95" s="17" t="s">
        <v>152</v>
      </c>
      <c r="C95" s="18">
        <f>ROUND('Bežné príjmy'!C95/30.126*1000,0)</f>
        <v>3319</v>
      </c>
      <c r="D95" s="18">
        <f>ROUND('Bežné príjmy'!D95/30.126*1000,0)</f>
        <v>0</v>
      </c>
      <c r="E95" s="18">
        <f>ROUND('Bežné príjmy'!E95/30.126*1000,0)</f>
        <v>0</v>
      </c>
      <c r="F95" s="18">
        <f>ROUND('Bežné príjmy'!F95/30.126*1000,0)</f>
        <v>0</v>
      </c>
    </row>
    <row r="96" spans="1:6" ht="12.75">
      <c r="A96" s="17">
        <v>312001</v>
      </c>
      <c r="B96" s="17" t="s">
        <v>96</v>
      </c>
      <c r="C96" s="18">
        <f>ROUND('Bežné príjmy'!C96/30.126*1000,0)</f>
        <v>41990</v>
      </c>
      <c r="D96" s="18">
        <f>ROUND('Bežné príjmy'!D96/30.126*1000,0)</f>
        <v>0</v>
      </c>
      <c r="E96" s="18">
        <f>ROUND('Bežné príjmy'!E96/30.126*1000,0)</f>
        <v>0</v>
      </c>
      <c r="F96" s="18">
        <f>ROUND('Bežné príjmy'!F96/30.126*1000,0)</f>
        <v>0</v>
      </c>
    </row>
    <row r="97" spans="1:6" ht="12.75">
      <c r="A97" s="17">
        <v>312001</v>
      </c>
      <c r="B97" s="17" t="s">
        <v>107</v>
      </c>
      <c r="C97" s="18">
        <f>ROUND('Bežné príjmy'!C97/30.126*1000,0)</f>
        <v>669521</v>
      </c>
      <c r="D97" s="18">
        <f>ROUND('Bežné príjmy'!D97/30.126*1000,0)</f>
        <v>860984</v>
      </c>
      <c r="E97" s="18">
        <f>ROUND('Bežné príjmy'!E97/30.126*1000,0)</f>
        <v>0</v>
      </c>
      <c r="F97" s="18">
        <f>ROUND('Bežné príjmy'!F97/30.126*1000,0)</f>
        <v>0</v>
      </c>
    </row>
    <row r="98" spans="1:6" ht="12.75">
      <c r="A98" s="17">
        <v>312001</v>
      </c>
      <c r="B98" s="17" t="s">
        <v>143</v>
      </c>
      <c r="C98" s="18">
        <f>ROUND('Bežné príjmy'!C98/30.126*1000,0)</f>
        <v>15601</v>
      </c>
      <c r="D98" s="18">
        <f>ROUND('Bežné príjmy'!D98/30.126*1000,0)</f>
        <v>0</v>
      </c>
      <c r="E98" s="18">
        <f>ROUND('Bežné príjmy'!E98/30.126*1000,0)</f>
        <v>0</v>
      </c>
      <c r="F98" s="18">
        <f>ROUND('Bežné príjmy'!F98/30.126*1000,0)</f>
        <v>0</v>
      </c>
    </row>
    <row r="99" spans="1:6" ht="12.75">
      <c r="A99" s="17">
        <v>312001</v>
      </c>
      <c r="B99" s="17" t="s">
        <v>153</v>
      </c>
      <c r="C99" s="18">
        <f>ROUND('Bežné príjmy'!C99/30.126*1000,0)</f>
        <v>3319</v>
      </c>
      <c r="D99" s="18">
        <f>ROUND('Bežné príjmy'!D99/30.126*1000,0)</f>
        <v>0</v>
      </c>
      <c r="E99" s="18">
        <f>ROUND('Bežné príjmy'!E99/30.126*1000,0)</f>
        <v>0</v>
      </c>
      <c r="F99" s="18">
        <f>ROUND('Bežné príjmy'!F99/30.126*1000,0)</f>
        <v>0</v>
      </c>
    </row>
    <row r="100" spans="1:6" ht="12.75">
      <c r="A100" s="17">
        <v>312001</v>
      </c>
      <c r="B100" s="17" t="s">
        <v>555</v>
      </c>
      <c r="C100" s="18">
        <f>ROUND('Bežné príjmy'!C100/30.126*1000,0)</f>
        <v>0</v>
      </c>
      <c r="D100" s="18">
        <f>ROUND('Bežné príjmy'!D100/30.126*1000,0)</f>
        <v>398</v>
      </c>
      <c r="E100" s="18">
        <f>ROUND('Bežné príjmy'!E100/30.126*1000,0)</f>
        <v>0</v>
      </c>
      <c r="F100" s="18">
        <f>ROUND('Bežné príjmy'!F100/30.126*1000,0)</f>
        <v>0</v>
      </c>
    </row>
    <row r="101" spans="1:6" ht="12.75">
      <c r="A101" s="17">
        <v>312001</v>
      </c>
      <c r="B101" s="17" t="s">
        <v>129</v>
      </c>
      <c r="C101" s="18">
        <f>ROUND('Bežné príjmy'!C101/30.126*1000,0)</f>
        <v>11950</v>
      </c>
      <c r="D101" s="18">
        <f>ROUND('Bežné príjmy'!D101/30.126*1000,0)</f>
        <v>0</v>
      </c>
      <c r="E101" s="18">
        <f>ROUND('Bežné príjmy'!E101/30.126*1000,0)</f>
        <v>9958</v>
      </c>
      <c r="F101" s="18">
        <f>ROUND('Bežné príjmy'!F101/30.126*1000,0)</f>
        <v>0</v>
      </c>
    </row>
    <row r="102" spans="1:6" ht="12.75">
      <c r="A102" s="75">
        <v>312002</v>
      </c>
      <c r="B102" s="75" t="s">
        <v>29</v>
      </c>
      <c r="C102" s="76">
        <f>ROUND('Bežné príjmy'!C102/30.126*1000,0)</f>
        <v>6639</v>
      </c>
      <c r="D102" s="76">
        <f>ROUND('Bežné príjmy'!D102/30.126*1000,0)</f>
        <v>9958</v>
      </c>
      <c r="E102" s="76">
        <f>ROUND('Bežné príjmy'!E102/30.126*1000,0)</f>
        <v>9958</v>
      </c>
      <c r="F102" s="76">
        <f>ROUND('Bežné príjmy'!F102/30.126*1000,0)</f>
        <v>9958</v>
      </c>
    </row>
    <row r="103" spans="1:6" ht="12.75">
      <c r="A103" s="75">
        <v>312007</v>
      </c>
      <c r="B103" s="75" t="s">
        <v>64</v>
      </c>
      <c r="C103" s="76">
        <f>ROUND('Bežné príjmy'!C103/30.126*1000,0)</f>
        <v>12282</v>
      </c>
      <c r="D103" s="76">
        <f>ROUND('Bežné príjmy'!D103/30.126*1000,0)</f>
        <v>13278</v>
      </c>
      <c r="E103" s="76">
        <f>ROUND('Bežné príjmy'!E103/30.126*1000,0)</f>
        <v>14937</v>
      </c>
      <c r="F103" s="77">
        <f>ROUND('Bežné príjmy'!F103/30.126*1000,0)</f>
        <v>16597</v>
      </c>
    </row>
    <row r="104" spans="1:6" ht="12.75">
      <c r="A104" s="75">
        <v>312008</v>
      </c>
      <c r="B104" s="75" t="s">
        <v>150</v>
      </c>
      <c r="C104" s="76">
        <f>SUM(C105:C106)</f>
        <v>74520</v>
      </c>
      <c r="D104" s="76">
        <f>SUM(D105:D106)</f>
        <v>70869</v>
      </c>
      <c r="E104" s="76">
        <f>SUM(E105:E106)</f>
        <v>71201</v>
      </c>
      <c r="F104" s="79">
        <f>SUM(F105:F106)</f>
        <v>79499</v>
      </c>
    </row>
    <row r="105" spans="1:6" ht="12.75">
      <c r="A105" s="17">
        <v>312008</v>
      </c>
      <c r="B105" s="17" t="s">
        <v>151</v>
      </c>
      <c r="C105" s="18">
        <f>ROUND('Bežné príjmy'!C105/30.126*1000,0)</f>
        <v>71201</v>
      </c>
      <c r="D105" s="18">
        <f>ROUND('Bežné príjmy'!D105/30.126*1000,0)</f>
        <v>67550</v>
      </c>
      <c r="E105" s="18">
        <f>ROUND('Bežné príjmy'!E105/30.126*1000,0)</f>
        <v>71201</v>
      </c>
      <c r="F105" s="18">
        <f>ROUND('Bežné príjmy'!F105/30.126*1000,0)</f>
        <v>74852</v>
      </c>
    </row>
    <row r="106" spans="1:6" ht="13.5" thickBot="1">
      <c r="A106" s="83">
        <v>312008</v>
      </c>
      <c r="B106" s="83" t="s">
        <v>149</v>
      </c>
      <c r="C106" s="84">
        <f>ROUND('Bežné príjmy'!C106/30.126*1000,0)</f>
        <v>3319</v>
      </c>
      <c r="D106" s="84">
        <f>ROUND('Bežné príjmy'!D106/30.126*1000,0)</f>
        <v>3319</v>
      </c>
      <c r="E106" s="84">
        <f>ROUND('Bežné príjmy'!E106/30.126*1000,0)</f>
        <v>0</v>
      </c>
      <c r="F106" s="84">
        <f>ROUND('Bežné príjmy'!F106/30.126*1000,0)</f>
        <v>4647</v>
      </c>
    </row>
    <row r="107" spans="1:6" s="82" customFormat="1" ht="15.75" thickBot="1">
      <c r="A107" s="85"/>
      <c r="B107" s="86" t="s">
        <v>10</v>
      </c>
      <c r="C107" s="156">
        <f>C3+C20+C71</f>
        <v>10131380</v>
      </c>
      <c r="D107" s="156">
        <f>D3+D20+D71</f>
        <v>11382805</v>
      </c>
      <c r="E107" s="156">
        <f>E3+E20+E71</f>
        <v>11285767</v>
      </c>
      <c r="F107" s="157">
        <f>SUM(F3+F20+F71)</f>
        <v>12095729</v>
      </c>
    </row>
    <row r="108" spans="3:6" ht="12.75">
      <c r="C108" s="24"/>
      <c r="D108" s="24"/>
      <c r="E108" s="24"/>
      <c r="F108" s="66"/>
    </row>
    <row r="109" spans="1:6" ht="13.5" thickBot="1">
      <c r="A109" s="30"/>
      <c r="B109" s="23"/>
      <c r="C109" s="31">
        <v>2008</v>
      </c>
      <c r="D109" s="31">
        <v>2009</v>
      </c>
      <c r="E109" s="31">
        <v>2010</v>
      </c>
      <c r="F109" s="31">
        <v>2011</v>
      </c>
    </row>
    <row r="110" spans="2:6" ht="13.5" thickTop="1">
      <c r="B110" s="23"/>
      <c r="C110" s="25"/>
      <c r="D110" s="25"/>
      <c r="E110" s="25"/>
      <c r="F110" s="67"/>
    </row>
    <row r="111" spans="1:6" ht="12.75">
      <c r="A111" s="3" t="s">
        <v>70</v>
      </c>
      <c r="B111" s="21"/>
      <c r="C111" s="5">
        <f>C113+C115+C119</f>
        <v>408683</v>
      </c>
      <c r="D111" s="5">
        <f>D113+D115+D119</f>
        <v>426476</v>
      </c>
      <c r="E111" s="5">
        <f>E113+E115+E119</f>
        <v>437098</v>
      </c>
      <c r="F111" s="5">
        <f>F113+F115+F119</f>
        <v>439421</v>
      </c>
    </row>
    <row r="112" spans="2:5" ht="12.75">
      <c r="B112" s="23"/>
      <c r="E112"/>
    </row>
    <row r="113" spans="1:6" ht="12.75">
      <c r="A113" s="34" t="s">
        <v>71</v>
      </c>
      <c r="B113" s="35"/>
      <c r="C113" s="36">
        <f>C114</f>
        <v>252606</v>
      </c>
      <c r="D113" s="36">
        <f>D114</f>
        <v>252606</v>
      </c>
      <c r="E113" s="36">
        <f>SUM(E114)</f>
        <v>263228</v>
      </c>
      <c r="F113" s="70">
        <f>SUM(F114)</f>
        <v>265551</v>
      </c>
    </row>
    <row r="114" spans="2:6" ht="12.75">
      <c r="B114" s="14" t="s">
        <v>72</v>
      </c>
      <c r="C114" s="33">
        <f>ROUND('Bežné príjmy'!C114/30.126*1000,0)</f>
        <v>252606</v>
      </c>
      <c r="D114" s="33">
        <f>ROUND('Bežné príjmy'!D114/30.126*1000,0)</f>
        <v>252606</v>
      </c>
      <c r="E114" s="33">
        <f>ROUND('Bežné príjmy'!E114/30.126*1000,0)</f>
        <v>263228</v>
      </c>
      <c r="F114" s="33">
        <f>ROUND('Bežné príjmy'!F114/30.126*1000,0)</f>
        <v>265551</v>
      </c>
    </row>
    <row r="115" spans="1:6" ht="12.75">
      <c r="A115" s="21" t="s">
        <v>73</v>
      </c>
      <c r="C115" s="24">
        <f>SUM(C116:C118)</f>
        <v>14340</v>
      </c>
      <c r="D115" s="24">
        <f>SUM(D116:D118)</f>
        <v>14340</v>
      </c>
      <c r="E115" s="24">
        <f>SUM(E116:E118)</f>
        <v>14340</v>
      </c>
      <c r="F115" s="24">
        <f>SUM(F116:F118)</f>
        <v>14340</v>
      </c>
    </row>
    <row r="116" spans="2:6" ht="12.75">
      <c r="B116" s="4" t="s">
        <v>74</v>
      </c>
      <c r="C116" s="10">
        <f>ROUND('Bežné príjmy'!C116/30.126*1000,0)</f>
        <v>4614</v>
      </c>
      <c r="D116" s="10">
        <f>ROUND('Bežné príjmy'!D116/30.126*1000,0)</f>
        <v>4614</v>
      </c>
      <c r="E116" s="10">
        <f>ROUND('Bežné príjmy'!E116/30.126*1000,0)</f>
        <v>4614</v>
      </c>
      <c r="F116" s="10">
        <f>ROUND('Bežné príjmy'!F116/30.126*1000,0)</f>
        <v>4614</v>
      </c>
    </row>
    <row r="117" spans="2:6" ht="12.75">
      <c r="B117" s="4" t="s">
        <v>75</v>
      </c>
      <c r="C117" s="10">
        <f>ROUND('Bežné príjmy'!C117/30.126*1000,0)</f>
        <v>4647</v>
      </c>
      <c r="D117" s="10">
        <f>ROUND('Bežné príjmy'!D117/30.126*1000,0)</f>
        <v>4647</v>
      </c>
      <c r="E117" s="10">
        <f>ROUND('Bežné príjmy'!E117/30.126*1000,0)</f>
        <v>4647</v>
      </c>
      <c r="F117" s="10">
        <f>ROUND('Bežné príjmy'!F117/30.126*1000,0)</f>
        <v>4647</v>
      </c>
    </row>
    <row r="118" spans="2:6" ht="12.75">
      <c r="B118" s="4" t="s">
        <v>76</v>
      </c>
      <c r="C118" s="10">
        <f>ROUND('Bežné príjmy'!C118/30.126*1000,0)</f>
        <v>5079</v>
      </c>
      <c r="D118" s="10">
        <f>ROUND('Bežné príjmy'!D118/30.126*1000,0)</f>
        <v>5079</v>
      </c>
      <c r="E118" s="10">
        <f>ROUND('Bežné príjmy'!E118/30.126*1000,0)</f>
        <v>5079</v>
      </c>
      <c r="F118" s="10">
        <f>ROUND('Bežné príjmy'!F118/30.126*1000,0)</f>
        <v>5079</v>
      </c>
    </row>
    <row r="119" spans="1:6" ht="12.75">
      <c r="A119" s="21" t="s">
        <v>77</v>
      </c>
      <c r="C119" s="24">
        <f>SUM(C120:C133)</f>
        <v>141737</v>
      </c>
      <c r="D119" s="24">
        <f>SUM(D120:D133)</f>
        <v>159530</v>
      </c>
      <c r="E119" s="24">
        <f>SUM(E120:E133)</f>
        <v>159530</v>
      </c>
      <c r="F119" s="24">
        <f>SUM(F120:F133)</f>
        <v>159530</v>
      </c>
    </row>
    <row r="120" spans="2:6" ht="12.75">
      <c r="B120" s="4" t="s">
        <v>78</v>
      </c>
      <c r="C120" s="10">
        <f>ROUND('Bežné príjmy'!C120/30.126*1000,0)</f>
        <v>8298</v>
      </c>
      <c r="D120" s="10">
        <f>ROUND('Bežné príjmy'!D120/30.126*1000,0)</f>
        <v>3983</v>
      </c>
      <c r="E120" s="10">
        <f>ROUND('Bežné príjmy'!E120/30.126*1000,0)</f>
        <v>3983</v>
      </c>
      <c r="F120" s="10">
        <f>ROUND('Bežné príjmy'!F120/30.126*1000,0)</f>
        <v>3983</v>
      </c>
    </row>
    <row r="121" spans="2:6" ht="12.75">
      <c r="B121" s="4" t="s">
        <v>79</v>
      </c>
      <c r="C121" s="10">
        <f>ROUND('Bežné príjmy'!C121/30.126*1000,0)</f>
        <v>3319</v>
      </c>
      <c r="D121" s="10">
        <f>ROUND('Bežné príjmy'!D121/30.126*1000,0)</f>
        <v>7967</v>
      </c>
      <c r="E121" s="10">
        <f>ROUND('Bežné príjmy'!E121/30.126*1000,0)</f>
        <v>7967</v>
      </c>
      <c r="F121" s="10">
        <f>ROUND('Bežné príjmy'!F121/30.126*1000,0)</f>
        <v>7967</v>
      </c>
    </row>
    <row r="122" spans="2:6" ht="12.75">
      <c r="B122" s="4" t="s">
        <v>80</v>
      </c>
      <c r="C122" s="10">
        <f>ROUND('Bežné príjmy'!C122/30.126*1000,0)</f>
        <v>2656</v>
      </c>
      <c r="D122" s="10">
        <f>ROUND('Bežné príjmy'!D122/30.126*1000,0)</f>
        <v>5477</v>
      </c>
      <c r="E122" s="10">
        <f>ROUND('Bežné príjmy'!E122/30.126*1000,0)</f>
        <v>5477</v>
      </c>
      <c r="F122" s="10">
        <f>ROUND('Bežné príjmy'!F122/30.126*1000,0)</f>
        <v>5477</v>
      </c>
    </row>
    <row r="123" spans="2:6" ht="12.75">
      <c r="B123" s="4" t="s">
        <v>116</v>
      </c>
      <c r="C123" s="10">
        <f>ROUND('Bežné príjmy'!C123/30.126*1000,0)</f>
        <v>1992</v>
      </c>
      <c r="D123" s="10">
        <f>ROUND('Bežné príjmy'!D123/30.126*1000,0)</f>
        <v>2490</v>
      </c>
      <c r="E123" s="10">
        <f>ROUND('Bežné príjmy'!E123/30.126*1000,0)</f>
        <v>2490</v>
      </c>
      <c r="F123" s="10">
        <f>ROUND('Bežné príjmy'!F123/30.126*1000,0)</f>
        <v>2490</v>
      </c>
    </row>
    <row r="124" spans="2:6" ht="12.75">
      <c r="B124" s="4" t="s">
        <v>144</v>
      </c>
      <c r="C124" s="10">
        <f>ROUND('Bežné príjmy'!C124/30.126*1000,0)</f>
        <v>3983</v>
      </c>
      <c r="D124" s="10">
        <f>ROUND('Bežné príjmy'!D124/30.126*1000,0)</f>
        <v>6971</v>
      </c>
      <c r="E124" s="10">
        <f>ROUND('Bežné príjmy'!E124/30.126*1000,0)</f>
        <v>6971</v>
      </c>
      <c r="F124" s="10">
        <f>ROUND('Bežné príjmy'!F124/30.126*1000,0)</f>
        <v>6971</v>
      </c>
    </row>
    <row r="125" spans="2:6" ht="12.75">
      <c r="B125" s="4" t="s">
        <v>81</v>
      </c>
      <c r="C125" s="10">
        <f>ROUND('Bežné príjmy'!C125/30.126*1000,0)</f>
        <v>24895</v>
      </c>
      <c r="D125" s="10">
        <f>ROUND('Bežné príjmy'!D125/30.126*1000,0)</f>
        <v>38007</v>
      </c>
      <c r="E125" s="10">
        <f>ROUND('Bežné príjmy'!E125/30.126*1000,0)</f>
        <v>38007</v>
      </c>
      <c r="F125" s="10">
        <f>ROUND('Bežné príjmy'!F125/30.126*1000,0)</f>
        <v>38007</v>
      </c>
    </row>
    <row r="126" spans="2:6" ht="12.75">
      <c r="B126" s="4" t="s">
        <v>82</v>
      </c>
      <c r="C126" s="10">
        <f>ROUND('Bežné príjmy'!C126/30.126*1000,0)</f>
        <v>13610</v>
      </c>
      <c r="D126" s="10">
        <f>ROUND('Bežné príjmy'!D126/30.126*1000,0)</f>
        <v>16497</v>
      </c>
      <c r="E126" s="10">
        <f>ROUND('Bežné príjmy'!E126/30.126*1000,0)</f>
        <v>16497</v>
      </c>
      <c r="F126" s="10">
        <f>ROUND('Bežné príjmy'!F126/30.126*1000,0)</f>
        <v>16497</v>
      </c>
    </row>
    <row r="127" spans="2:6" ht="12.75">
      <c r="B127" s="4" t="s">
        <v>83</v>
      </c>
      <c r="C127" s="10">
        <f>ROUND('Bežné príjmy'!C127/30.126*1000,0)</f>
        <v>15269</v>
      </c>
      <c r="D127" s="10">
        <f>ROUND('Bežné príjmy'!D127/30.126*1000,0)</f>
        <v>14605</v>
      </c>
      <c r="E127" s="10">
        <f>ROUND('Bežné príjmy'!E127/30.126*1000,0)</f>
        <v>14605</v>
      </c>
      <c r="F127" s="10">
        <f>ROUND('Bežné príjmy'!F127/30.126*1000,0)</f>
        <v>14605</v>
      </c>
    </row>
    <row r="128" spans="2:6" ht="12.75">
      <c r="B128" s="4" t="s">
        <v>84</v>
      </c>
      <c r="C128" s="10">
        <f>ROUND('Bežné príjmy'!C128/30.126*1000,0)</f>
        <v>9958</v>
      </c>
      <c r="D128" s="10">
        <f>ROUND('Bežné príjmy'!D128/30.126*1000,0)</f>
        <v>8265</v>
      </c>
      <c r="E128" s="10">
        <f>ROUND('Bežné príjmy'!E128/30.126*1000,0)</f>
        <v>8265</v>
      </c>
      <c r="F128" s="10">
        <f>ROUND('Bežné príjmy'!F128/30.126*1000,0)</f>
        <v>8265</v>
      </c>
    </row>
    <row r="129" spans="2:6" ht="12.75">
      <c r="B129" s="4" t="s">
        <v>85</v>
      </c>
      <c r="C129" s="10">
        <f>ROUND('Bežné príjmy'!C129/30.126*1000,0)</f>
        <v>11286</v>
      </c>
      <c r="D129" s="10">
        <f>ROUND('Bežné príjmy'!D129/30.126*1000,0)</f>
        <v>7900</v>
      </c>
      <c r="E129" s="10">
        <f>ROUND('Bežné príjmy'!E129/30.126*1000,0)</f>
        <v>7900</v>
      </c>
      <c r="F129" s="10">
        <f>ROUND('Bežné príjmy'!F129/30.126*1000,0)</f>
        <v>7900</v>
      </c>
    </row>
    <row r="130" spans="2:6" ht="12.75">
      <c r="B130" s="4" t="s">
        <v>86</v>
      </c>
      <c r="C130" s="10">
        <f>ROUND('Bežné príjmy'!C130/30.126*1000,0)</f>
        <v>9626</v>
      </c>
      <c r="D130" s="10">
        <f>ROUND('Bežné príjmy'!D130/30.126*1000,0)</f>
        <v>5643</v>
      </c>
      <c r="E130" s="10">
        <f>ROUND('Bežné príjmy'!E130/30.126*1000,0)</f>
        <v>5643</v>
      </c>
      <c r="F130" s="10">
        <f>ROUND('Bežné príjmy'!F130/30.126*1000,0)</f>
        <v>5643</v>
      </c>
    </row>
    <row r="131" spans="2:6" ht="12.75">
      <c r="B131" s="4" t="s">
        <v>87</v>
      </c>
      <c r="C131" s="10">
        <f>ROUND('Bežné príjmy'!C131/30.126*1000,0)</f>
        <v>9958</v>
      </c>
      <c r="D131" s="10">
        <f>ROUND('Bežné príjmy'!D131/30.126*1000,0)</f>
        <v>10954</v>
      </c>
      <c r="E131" s="10">
        <f>ROUND('Bežné príjmy'!E131/30.126*1000,0)</f>
        <v>10954</v>
      </c>
      <c r="F131" s="10">
        <f>ROUND('Bežné príjmy'!F131/30.126*1000,0)</f>
        <v>10954</v>
      </c>
    </row>
    <row r="132" spans="2:6" ht="12.75">
      <c r="B132" s="4" t="s">
        <v>88</v>
      </c>
      <c r="C132" s="10">
        <f>ROUND('Bežné príjmy'!C132/30.126*1000,0)</f>
        <v>20248</v>
      </c>
      <c r="D132" s="10">
        <f>ROUND('Bežné príjmy'!D132/30.126*1000,0)</f>
        <v>19551</v>
      </c>
      <c r="E132" s="10">
        <f>ROUND('Bežné príjmy'!E132/30.126*1000,0)</f>
        <v>19551</v>
      </c>
      <c r="F132" s="10">
        <f>ROUND('Bežné príjmy'!F132/30.126*1000,0)</f>
        <v>19551</v>
      </c>
    </row>
    <row r="133" spans="2:6" ht="12.75">
      <c r="B133" s="4" t="s">
        <v>89</v>
      </c>
      <c r="C133" s="10">
        <f>ROUND('Bežné príjmy'!C133/30.126*1000,0)</f>
        <v>6639</v>
      </c>
      <c r="D133" s="10">
        <f>ROUND('Bežné príjmy'!D133/30.126*1000,0)</f>
        <v>11220</v>
      </c>
      <c r="E133" s="10">
        <f>ROUND('Bežné príjmy'!E133/30.126*1000,0)</f>
        <v>11220</v>
      </c>
      <c r="F133" s="10">
        <f>ROUND('Bežné príjmy'!F133/30.126*1000,0)</f>
        <v>11220</v>
      </c>
    </row>
  </sheetData>
  <sheetProtection/>
  <mergeCells count="1">
    <mergeCell ref="D1:F1"/>
  </mergeCells>
  <printOptions/>
  <pageMargins left="0.7874015748031497" right="0.5511811023622047" top="0.84" bottom="0.984251968503937" header="0.5118110236220472" footer="0.5118110236220472"/>
  <pageSetup horizontalDpi="300" verticalDpi="300" orientation="portrait" paperSize="9" r:id="rId3"/>
  <headerFooter alignWithMargins="0">
    <oddHeader>&amp;C&amp;"Arial,Tučné"&amp;14Bežné príjmy v €</oddHeader>
    <oddFooter>&amp;CStrana &amp;P z &amp;N</oddFooter>
  </headerFooter>
  <rowBreaks count="1" manualBreakCount="1">
    <brk id="108" max="5" man="1"/>
  </rowBreaks>
  <ignoredErrors>
    <ignoredError sqref="C6:F6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G2" sqref="G2"/>
    </sheetView>
  </sheetViews>
  <sheetFormatPr defaultColWidth="26.375" defaultRowHeight="12.75"/>
  <cols>
    <col min="1" max="1" width="46.125" style="1" customWidth="1"/>
    <col min="2" max="2" width="8.75390625" style="26" customWidth="1"/>
    <col min="3" max="4" width="8.75390625" style="22" customWidth="1"/>
    <col min="5" max="5" width="8.25390625" style="1" customWidth="1"/>
    <col min="6" max="6" width="6.625" style="72" customWidth="1"/>
    <col min="7" max="16384" width="26.375" style="1" customWidth="1"/>
  </cols>
  <sheetData>
    <row r="1" spans="2:5" ht="12.75">
      <c r="B1" s="159" t="s">
        <v>68</v>
      </c>
      <c r="C1" s="164" t="s">
        <v>69</v>
      </c>
      <c r="D1" s="164"/>
      <c r="E1" s="164"/>
    </row>
    <row r="2" spans="1:7" ht="13.5" thickBot="1">
      <c r="A2" s="31" t="s">
        <v>12</v>
      </c>
      <c r="B2" s="90">
        <v>2008</v>
      </c>
      <c r="C2" s="16">
        <v>2009</v>
      </c>
      <c r="D2" s="90">
        <v>2010</v>
      </c>
      <c r="E2" s="16">
        <v>2011</v>
      </c>
      <c r="G2" s="71"/>
    </row>
    <row r="3" spans="1:5" ht="13.5" thickTop="1">
      <c r="A3" s="15" t="s">
        <v>90</v>
      </c>
      <c r="B3" s="32">
        <v>8000</v>
      </c>
      <c r="C3" s="32">
        <v>0</v>
      </c>
      <c r="D3" s="32">
        <v>0</v>
      </c>
      <c r="E3" s="32">
        <v>0</v>
      </c>
    </row>
    <row r="4" spans="1:5" ht="12.75">
      <c r="A4" s="8" t="s">
        <v>91</v>
      </c>
      <c r="B4" s="12">
        <v>150000</v>
      </c>
      <c r="C4" s="12">
        <f>20500+2500+12000</f>
        <v>35000</v>
      </c>
      <c r="D4" s="12">
        <f>3600+400+6000</f>
        <v>10000</v>
      </c>
      <c r="E4" s="12">
        <v>1000</v>
      </c>
    </row>
    <row r="5" spans="1:5" ht="12.75">
      <c r="A5" s="8" t="s">
        <v>536</v>
      </c>
      <c r="B5" s="12">
        <v>0</v>
      </c>
      <c r="C5" s="12">
        <v>0</v>
      </c>
      <c r="D5" s="12">
        <v>0</v>
      </c>
      <c r="E5" s="12">
        <v>0</v>
      </c>
    </row>
    <row r="6" spans="1:5" ht="12.75">
      <c r="A6" s="8" t="s">
        <v>92</v>
      </c>
      <c r="B6" s="12">
        <v>1000</v>
      </c>
      <c r="C6" s="12">
        <v>500</v>
      </c>
      <c r="D6" s="12">
        <v>0</v>
      </c>
      <c r="E6" s="12">
        <v>0</v>
      </c>
    </row>
    <row r="7" spans="1:5" ht="12.75">
      <c r="A7" s="8" t="s">
        <v>93</v>
      </c>
      <c r="B7" s="12">
        <v>143</v>
      </c>
      <c r="C7" s="12">
        <v>143</v>
      </c>
      <c r="D7" s="12">
        <v>143</v>
      </c>
      <c r="E7" s="12">
        <v>143</v>
      </c>
    </row>
    <row r="8" spans="1:5" ht="12.75">
      <c r="A8" s="8" t="s">
        <v>561</v>
      </c>
      <c r="B8" s="12">
        <v>0</v>
      </c>
      <c r="C8" s="12">
        <v>3000</v>
      </c>
      <c r="D8" s="12">
        <v>0</v>
      </c>
      <c r="E8" s="12">
        <v>0</v>
      </c>
    </row>
    <row r="9" spans="1:5" ht="12.75">
      <c r="A9" s="12" t="s">
        <v>539</v>
      </c>
      <c r="B9" s="12">
        <v>6264</v>
      </c>
      <c r="C9" s="12">
        <v>6800</v>
      </c>
      <c r="D9" s="12">
        <v>0</v>
      </c>
      <c r="E9" s="12">
        <v>0</v>
      </c>
    </row>
    <row r="10" spans="1:5" ht="12.75">
      <c r="A10" s="12" t="s">
        <v>540</v>
      </c>
      <c r="B10" s="12">
        <v>0</v>
      </c>
      <c r="C10" s="12">
        <v>8980</v>
      </c>
      <c r="D10" s="12">
        <v>0</v>
      </c>
      <c r="E10" s="12">
        <v>0</v>
      </c>
    </row>
    <row r="11" spans="1:5" ht="12.75">
      <c r="A11" s="12" t="s">
        <v>537</v>
      </c>
      <c r="B11" s="12">
        <v>0</v>
      </c>
      <c r="C11" s="12">
        <v>0</v>
      </c>
      <c r="D11" s="12">
        <v>7500</v>
      </c>
      <c r="E11" s="12">
        <v>0</v>
      </c>
    </row>
    <row r="12" spans="1:5" ht="12.75">
      <c r="A12" s="12" t="s">
        <v>538</v>
      </c>
      <c r="B12" s="12">
        <v>0</v>
      </c>
      <c r="C12" s="12">
        <v>0</v>
      </c>
      <c r="D12" s="12">
        <v>0</v>
      </c>
      <c r="E12" s="12">
        <v>5500</v>
      </c>
    </row>
    <row r="13" spans="1:5" ht="12.75">
      <c r="A13" s="12" t="s">
        <v>101</v>
      </c>
      <c r="B13" s="12">
        <v>7000</v>
      </c>
      <c r="C13" s="12">
        <v>0</v>
      </c>
      <c r="D13" s="12">
        <v>0</v>
      </c>
      <c r="E13" s="12">
        <v>0</v>
      </c>
    </row>
    <row r="14" spans="1:5" ht="12.75">
      <c r="A14" s="12" t="s">
        <v>130</v>
      </c>
      <c r="B14" s="12">
        <v>1500</v>
      </c>
      <c r="C14" s="12">
        <v>0</v>
      </c>
      <c r="D14" s="12">
        <v>0</v>
      </c>
      <c r="E14" s="12">
        <v>0</v>
      </c>
    </row>
    <row r="15" spans="1:5" ht="12.75">
      <c r="A15" s="12" t="s">
        <v>156</v>
      </c>
      <c r="B15" s="12">
        <v>4050</v>
      </c>
      <c r="C15" s="12">
        <v>0</v>
      </c>
      <c r="D15" s="12">
        <v>0</v>
      </c>
      <c r="E15" s="12">
        <v>0</v>
      </c>
    </row>
    <row r="16" spans="1:5" ht="13.5" thickBot="1">
      <c r="A16" s="80" t="s">
        <v>158</v>
      </c>
      <c r="B16" s="80">
        <v>97</v>
      </c>
      <c r="C16" s="80">
        <v>0</v>
      </c>
      <c r="D16" s="80">
        <v>0</v>
      </c>
      <c r="E16" s="80">
        <v>0</v>
      </c>
    </row>
    <row r="17" spans="1:5" ht="15.75" thickTop="1">
      <c r="A17" s="89" t="s">
        <v>10</v>
      </c>
      <c r="B17" s="89">
        <f>SUM(B3:B16)</f>
        <v>178054</v>
      </c>
      <c r="C17" s="89">
        <f>SUM(C3:C16)</f>
        <v>54423</v>
      </c>
      <c r="D17" s="89">
        <f>SUM(D3:D16)</f>
        <v>17643</v>
      </c>
      <c r="E17" s="89">
        <f>SUM(E3:E16)</f>
        <v>6643</v>
      </c>
    </row>
  </sheetData>
  <sheetProtection/>
  <mergeCells count="1">
    <mergeCell ref="C1:E1"/>
  </mergeCells>
  <printOptions/>
  <pageMargins left="0.7480314960629921" right="0.2755905511811024" top="0.984251968503937" bottom="0.984251968503937" header="0.5118110236220472" footer="0.5118110236220472"/>
  <pageSetup horizontalDpi="600" verticalDpi="600" orientation="portrait" paperSize="9" r:id="rId3"/>
  <headerFooter alignWithMargins="0">
    <oddHeader>&amp;C&amp;"Arial,Tučné"&amp;14Kapitálové príjmy v tis. Sk</oddHeader>
    <oddFooter>&amp;CStrana &amp;P z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G2" sqref="G2"/>
    </sheetView>
  </sheetViews>
  <sheetFormatPr defaultColWidth="26.375" defaultRowHeight="12.75"/>
  <cols>
    <col min="1" max="1" width="46.125" style="1" customWidth="1"/>
    <col min="2" max="2" width="10.75390625" style="26" customWidth="1"/>
    <col min="3" max="4" width="10.75390625" style="22" customWidth="1"/>
    <col min="5" max="5" width="10.75390625" style="1" customWidth="1"/>
    <col min="6" max="6" width="6.625" style="72" customWidth="1"/>
    <col min="7" max="16384" width="26.375" style="1" customWidth="1"/>
  </cols>
  <sheetData>
    <row r="1" spans="2:5" ht="12.75">
      <c r="B1" s="159" t="s">
        <v>68</v>
      </c>
      <c r="C1" s="164" t="s">
        <v>69</v>
      </c>
      <c r="D1" s="164"/>
      <c r="E1" s="164"/>
    </row>
    <row r="2" spans="1:7" ht="13.5" thickBot="1">
      <c r="A2" s="31" t="s">
        <v>12</v>
      </c>
      <c r="B2" s="90">
        <v>2008</v>
      </c>
      <c r="C2" s="16">
        <v>2009</v>
      </c>
      <c r="D2" s="90">
        <v>2010</v>
      </c>
      <c r="E2" s="16">
        <v>2011</v>
      </c>
      <c r="G2" s="71"/>
    </row>
    <row r="3" spans="1:5" ht="13.5" thickTop="1">
      <c r="A3" s="15" t="s">
        <v>90</v>
      </c>
      <c r="B3" s="32">
        <f>ROUND('Kapitálové príjmy'!B3/30.126*1000,0)</f>
        <v>265551</v>
      </c>
      <c r="C3" s="32">
        <f>ROUND('Kapitálové príjmy'!C3/30.126*1000,0)</f>
        <v>0</v>
      </c>
      <c r="D3" s="32">
        <f>ROUND('Kapitálové príjmy'!D3/30.126*1000,0)</f>
        <v>0</v>
      </c>
      <c r="E3" s="32">
        <f>ROUND('Kapitálové príjmy'!E3/30.126*1000,0)</f>
        <v>0</v>
      </c>
    </row>
    <row r="4" spans="1:5" ht="12.75">
      <c r="A4" s="8" t="s">
        <v>91</v>
      </c>
      <c r="B4" s="12">
        <f>ROUND('Kapitálové príjmy'!B4/30.126*1000,0)</f>
        <v>4979088</v>
      </c>
      <c r="C4" s="12">
        <f>ROUND('Kapitálové príjmy'!C4/30.126*1000,0)</f>
        <v>1161787</v>
      </c>
      <c r="D4" s="12">
        <f>ROUND('Kapitálové príjmy'!D4/30.126*1000,0)</f>
        <v>331939</v>
      </c>
      <c r="E4" s="12">
        <f>ROUND('Kapitálové príjmy'!E4/30.126*1000,0)</f>
        <v>33194</v>
      </c>
    </row>
    <row r="5" spans="1:5" ht="12.75">
      <c r="A5" s="8" t="s">
        <v>536</v>
      </c>
      <c r="B5" s="12">
        <f>ROUND('Kapitálové príjmy'!B5/30.126*1000,0)</f>
        <v>0</v>
      </c>
      <c r="C5" s="12">
        <f>ROUND('Kapitálové príjmy'!C5/30.126*1000,0)</f>
        <v>0</v>
      </c>
      <c r="D5" s="12">
        <f>ROUND('Kapitálové príjmy'!D5/30.126*1000,0)</f>
        <v>0</v>
      </c>
      <c r="E5" s="12">
        <f>ROUND('Kapitálové príjmy'!E5/30.126*1000,0)</f>
        <v>0</v>
      </c>
    </row>
    <row r="6" spans="1:5" ht="12.75">
      <c r="A6" s="8" t="s">
        <v>92</v>
      </c>
      <c r="B6" s="12">
        <f>ROUND('Kapitálové príjmy'!B6/30.126*1000,0)</f>
        <v>33194</v>
      </c>
      <c r="C6" s="12">
        <f>ROUND('Kapitálové príjmy'!C6/30.126*1000,0)</f>
        <v>16597</v>
      </c>
      <c r="D6" s="12">
        <f>ROUND('Kapitálové príjmy'!D6/30.126*1000,0)</f>
        <v>0</v>
      </c>
      <c r="E6" s="12">
        <f>ROUND('Kapitálové príjmy'!E6/30.126*1000,0)</f>
        <v>0</v>
      </c>
    </row>
    <row r="7" spans="1:5" ht="12.75">
      <c r="A7" s="8" t="s">
        <v>93</v>
      </c>
      <c r="B7" s="12">
        <f>ROUND('Kapitálové príjmy'!B7/30.126*1000,0)</f>
        <v>4747</v>
      </c>
      <c r="C7" s="12">
        <f>ROUND('Kapitálové príjmy'!C7/30.126*1000,0)</f>
        <v>4747</v>
      </c>
      <c r="D7" s="12">
        <f>ROUND('Kapitálové príjmy'!D7/30.126*1000,0)</f>
        <v>4747</v>
      </c>
      <c r="E7" s="12">
        <f>ROUND('Kapitálové príjmy'!E7/30.126*1000,0)</f>
        <v>4747</v>
      </c>
    </row>
    <row r="8" spans="1:5" ht="12.75">
      <c r="A8" s="8" t="s">
        <v>561</v>
      </c>
      <c r="B8" s="12">
        <f>ROUND('Kapitálové príjmy'!B8/30.126*1000,0)</f>
        <v>0</v>
      </c>
      <c r="C8" s="12">
        <f>ROUND('Kapitálové príjmy'!C8/30.126*1000,0)</f>
        <v>99582</v>
      </c>
      <c r="D8" s="12">
        <f>ROUND('Kapitálové príjmy'!D8/30.126*1000,0)</f>
        <v>0</v>
      </c>
      <c r="E8" s="12">
        <f>ROUND('Kapitálové príjmy'!E8/30.126*1000,0)</f>
        <v>0</v>
      </c>
    </row>
    <row r="9" spans="1:5" ht="12.75">
      <c r="A9" s="12" t="s">
        <v>539</v>
      </c>
      <c r="B9" s="12">
        <f>ROUND('Kapitálové príjmy'!B9/30.126*1000,0)</f>
        <v>207927</v>
      </c>
      <c r="C9" s="12">
        <f>ROUND('Kapitálové príjmy'!C9/30.126*1000,0)</f>
        <v>225719</v>
      </c>
      <c r="D9" s="12">
        <f>ROUND('Kapitálové príjmy'!D9/30.126*1000,0)</f>
        <v>0</v>
      </c>
      <c r="E9" s="12">
        <f>ROUND('Kapitálové príjmy'!E9/30.126*1000,0)</f>
        <v>0</v>
      </c>
    </row>
    <row r="10" spans="1:5" ht="12.75">
      <c r="A10" s="12" t="s">
        <v>540</v>
      </c>
      <c r="B10" s="12">
        <f>ROUND('Kapitálové príjmy'!B10/30.126*1000,0)</f>
        <v>0</v>
      </c>
      <c r="C10" s="12">
        <f>ROUND('Kapitálové príjmy'!C10/30.126*1000,0)</f>
        <v>298081</v>
      </c>
      <c r="D10" s="12">
        <f>ROUND('Kapitálové príjmy'!D10/30.126*1000,0)</f>
        <v>0</v>
      </c>
      <c r="E10" s="12">
        <f>ROUND('Kapitálové príjmy'!E10/30.126*1000,0)</f>
        <v>0</v>
      </c>
    </row>
    <row r="11" spans="1:5" ht="12.75">
      <c r="A11" s="12" t="s">
        <v>537</v>
      </c>
      <c r="B11" s="12">
        <f>ROUND('Kapitálové príjmy'!B11/30.126*1000,0)</f>
        <v>0</v>
      </c>
      <c r="C11" s="12">
        <f>ROUND('Kapitálové príjmy'!C11/30.126*1000,0)</f>
        <v>0</v>
      </c>
      <c r="D11" s="12">
        <f>ROUND('Kapitálové príjmy'!D11/30.126*1000,0)</f>
        <v>248954</v>
      </c>
      <c r="E11" s="12">
        <f>ROUND('Kapitálové príjmy'!E11/30.126*1000,0)</f>
        <v>0</v>
      </c>
    </row>
    <row r="12" spans="1:5" ht="12.75">
      <c r="A12" s="12" t="s">
        <v>538</v>
      </c>
      <c r="B12" s="12">
        <f>ROUND('Kapitálové príjmy'!B12/30.126*1000,0)</f>
        <v>0</v>
      </c>
      <c r="C12" s="12">
        <f>ROUND('Kapitálové príjmy'!C12/30.126*1000,0)</f>
        <v>0</v>
      </c>
      <c r="D12" s="12">
        <f>ROUND('Kapitálové príjmy'!D12/30.126*1000,0)</f>
        <v>0</v>
      </c>
      <c r="E12" s="12">
        <f>ROUND('Kapitálové príjmy'!E12/30.126*1000,0)</f>
        <v>182567</v>
      </c>
    </row>
    <row r="13" spans="1:5" ht="12.75">
      <c r="A13" s="12" t="s">
        <v>101</v>
      </c>
      <c r="B13" s="12">
        <f>ROUND('Kapitálové príjmy'!B13/30.126*1000,0)</f>
        <v>232357</v>
      </c>
      <c r="C13" s="12">
        <f>ROUND('Kapitálové príjmy'!C13/30.126*1000,0)</f>
        <v>0</v>
      </c>
      <c r="D13" s="12">
        <f>ROUND('Kapitálové príjmy'!D13/30.126*1000,0)</f>
        <v>0</v>
      </c>
      <c r="E13" s="12">
        <f>ROUND('Kapitálové príjmy'!E13/30.126*1000,0)</f>
        <v>0</v>
      </c>
    </row>
    <row r="14" spans="1:5" ht="12.75">
      <c r="A14" s="12" t="s">
        <v>130</v>
      </c>
      <c r="B14" s="12">
        <f>ROUND('Kapitálové príjmy'!B14/30.126*1000,0)</f>
        <v>49791</v>
      </c>
      <c r="C14" s="12">
        <f>ROUND('Kapitálové príjmy'!C14/30.126*1000,0)</f>
        <v>0</v>
      </c>
      <c r="D14" s="12">
        <f>ROUND('Kapitálové príjmy'!D14/30.126*1000,0)</f>
        <v>0</v>
      </c>
      <c r="E14" s="12">
        <f>ROUND('Kapitálové príjmy'!E14/30.126*1000,0)</f>
        <v>0</v>
      </c>
    </row>
    <row r="15" spans="1:5" ht="12.75">
      <c r="A15" s="12" t="s">
        <v>156</v>
      </c>
      <c r="B15" s="12">
        <f>ROUND('Kapitálové príjmy'!B15/30.126*1000,0)</f>
        <v>134435</v>
      </c>
      <c r="C15" s="12">
        <f>ROUND('Kapitálové príjmy'!C15/30.126*1000,0)</f>
        <v>0</v>
      </c>
      <c r="D15" s="12">
        <f>ROUND('Kapitálové príjmy'!D15/30.126*1000,0)</f>
        <v>0</v>
      </c>
      <c r="E15" s="12">
        <f>ROUND('Kapitálové príjmy'!E15/30.126*1000,0)</f>
        <v>0</v>
      </c>
    </row>
    <row r="16" spans="1:5" ht="13.5" thickBot="1">
      <c r="A16" s="80" t="s">
        <v>158</v>
      </c>
      <c r="B16" s="80">
        <f>ROUND('Kapitálové príjmy'!B16/30.126*1000,0)</f>
        <v>3220</v>
      </c>
      <c r="C16" s="80">
        <f>ROUND('Kapitálové príjmy'!C16/30.126*1000,0)</f>
        <v>0</v>
      </c>
      <c r="D16" s="80">
        <f>ROUND('Kapitálové príjmy'!D16/30.126*1000,0)</f>
        <v>0</v>
      </c>
      <c r="E16" s="80">
        <f>ROUND('Kapitálové príjmy'!E16/30.126*1000,0)</f>
        <v>0</v>
      </c>
    </row>
    <row r="17" spans="1:5" ht="15.75" thickTop="1">
      <c r="A17" s="89" t="s">
        <v>10</v>
      </c>
      <c r="B17" s="89">
        <f>SUM(B3:B16)</f>
        <v>5910310</v>
      </c>
      <c r="C17" s="89">
        <f>SUM(C3:C16)</f>
        <v>1806513</v>
      </c>
      <c r="D17" s="89">
        <f>SUM(D3:D16)</f>
        <v>585640</v>
      </c>
      <c r="E17" s="89">
        <f>SUM(E3:E16)</f>
        <v>220508</v>
      </c>
    </row>
  </sheetData>
  <sheetProtection/>
  <mergeCells count="1">
    <mergeCell ref="C1:E1"/>
  </mergeCells>
  <printOptions/>
  <pageMargins left="0.7480314960629921" right="0.2755905511811024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&amp;C&amp;"Arial,Tučné"&amp;14Kapitálové príjmy v €</oddHead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G2" sqref="G2"/>
    </sheetView>
  </sheetViews>
  <sheetFormatPr defaultColWidth="9.00390625" defaultRowHeight="12.75"/>
  <cols>
    <col min="1" max="1" width="51.625" style="1" customWidth="1"/>
    <col min="2" max="2" width="8.75390625" style="1" customWidth="1"/>
    <col min="3" max="5" width="8.75390625" style="19" customWidth="1"/>
    <col min="6" max="16384" width="9.125" style="1" customWidth="1"/>
  </cols>
  <sheetData>
    <row r="1" spans="2:5" ht="12.75">
      <c r="B1" s="159" t="s">
        <v>68</v>
      </c>
      <c r="C1" s="164" t="s">
        <v>69</v>
      </c>
      <c r="D1" s="164"/>
      <c r="E1" s="164"/>
    </row>
    <row r="2" spans="1:7" ht="13.5" thickBot="1">
      <c r="A2" s="31" t="s">
        <v>12</v>
      </c>
      <c r="B2" s="90">
        <v>2008</v>
      </c>
      <c r="C2" s="16">
        <v>2009</v>
      </c>
      <c r="D2" s="90">
        <v>2010</v>
      </c>
      <c r="E2" s="16">
        <v>2011</v>
      </c>
      <c r="G2" s="71"/>
    </row>
    <row r="3" spans="1:5" ht="13.5" thickTop="1">
      <c r="A3" s="15" t="s">
        <v>32</v>
      </c>
      <c r="B3" s="15">
        <v>0</v>
      </c>
      <c r="C3" s="15">
        <v>1072</v>
      </c>
      <c r="D3" s="15">
        <v>0</v>
      </c>
      <c r="E3" s="15">
        <v>0</v>
      </c>
    </row>
    <row r="4" spans="1:5" ht="12.75">
      <c r="A4" s="15" t="s">
        <v>157</v>
      </c>
      <c r="B4" s="15">
        <v>0</v>
      </c>
      <c r="C4" s="15">
        <v>72826</v>
      </c>
      <c r="D4" s="15">
        <v>0</v>
      </c>
      <c r="E4" s="15">
        <v>0</v>
      </c>
    </row>
    <row r="5" spans="1:5" ht="12.75">
      <c r="A5" s="8" t="s">
        <v>140</v>
      </c>
      <c r="B5" s="8">
        <v>0</v>
      </c>
      <c r="C5" s="8">
        <v>0</v>
      </c>
      <c r="D5" s="8">
        <v>0</v>
      </c>
      <c r="E5" s="8">
        <v>0</v>
      </c>
    </row>
    <row r="6" spans="1:5" ht="12.75">
      <c r="A6" s="8" t="s">
        <v>113</v>
      </c>
      <c r="B6" s="8">
        <v>0</v>
      </c>
      <c r="C6" s="8">
        <v>0</v>
      </c>
      <c r="D6" s="8">
        <v>0</v>
      </c>
      <c r="E6" s="8">
        <v>0</v>
      </c>
    </row>
    <row r="7" spans="1:5" ht="12.75">
      <c r="A7" s="8" t="s">
        <v>67</v>
      </c>
      <c r="B7" s="8">
        <v>6755</v>
      </c>
      <c r="C7" s="8">
        <v>0</v>
      </c>
      <c r="D7" s="8">
        <v>0</v>
      </c>
      <c r="E7" s="8">
        <v>0</v>
      </c>
    </row>
    <row r="8" spans="1:5" ht="12.75">
      <c r="A8" s="8" t="s">
        <v>541</v>
      </c>
      <c r="B8" s="29">
        <v>14675</v>
      </c>
      <c r="C8" s="29">
        <v>0</v>
      </c>
      <c r="D8" s="29">
        <v>0</v>
      </c>
      <c r="E8" s="8">
        <v>0</v>
      </c>
    </row>
    <row r="9" spans="1:5" ht="12.75">
      <c r="A9" s="8" t="s">
        <v>542</v>
      </c>
      <c r="B9" s="29">
        <v>2000</v>
      </c>
      <c r="C9" s="29">
        <v>16020</v>
      </c>
      <c r="D9" s="29">
        <v>0</v>
      </c>
      <c r="E9" s="8">
        <v>0</v>
      </c>
    </row>
    <row r="10" spans="1:5" ht="12.75">
      <c r="A10" s="29" t="s">
        <v>543</v>
      </c>
      <c r="B10" s="29">
        <v>0</v>
      </c>
      <c r="C10" s="29">
        <v>4500</v>
      </c>
      <c r="D10" s="29">
        <v>23500</v>
      </c>
      <c r="E10" s="29">
        <v>0</v>
      </c>
    </row>
    <row r="11" spans="1:5" ht="12.75">
      <c r="A11" s="29" t="s">
        <v>544</v>
      </c>
      <c r="B11" s="29">
        <v>0</v>
      </c>
      <c r="C11" s="29">
        <v>0</v>
      </c>
      <c r="D11" s="29">
        <v>4500</v>
      </c>
      <c r="E11" s="29">
        <v>16500</v>
      </c>
    </row>
    <row r="12" spans="1:5" ht="12.75">
      <c r="A12" s="29" t="s">
        <v>155</v>
      </c>
      <c r="B12" s="29">
        <v>2500</v>
      </c>
      <c r="C12" s="29">
        <v>0</v>
      </c>
      <c r="D12" s="29">
        <v>2500</v>
      </c>
      <c r="E12" s="29">
        <v>3500</v>
      </c>
    </row>
    <row r="13" spans="1:5" ht="12.75">
      <c r="A13" s="8" t="s">
        <v>141</v>
      </c>
      <c r="B13" s="8">
        <v>0</v>
      </c>
      <c r="C13" s="8">
        <v>2451</v>
      </c>
      <c r="D13" s="8">
        <v>1484</v>
      </c>
      <c r="E13" s="8">
        <v>1850</v>
      </c>
    </row>
    <row r="14" spans="1:5" ht="13.5" thickBot="1">
      <c r="A14" s="81" t="s">
        <v>159</v>
      </c>
      <c r="B14" s="81">
        <v>6600</v>
      </c>
      <c r="C14" s="81">
        <v>0</v>
      </c>
      <c r="D14" s="81">
        <v>0</v>
      </c>
      <c r="E14" s="81">
        <v>0</v>
      </c>
    </row>
    <row r="15" spans="1:5" ht="15.75" thickTop="1">
      <c r="A15" s="89" t="s">
        <v>10</v>
      </c>
      <c r="B15" s="89">
        <f>SUM(B3:B14)</f>
        <v>32530</v>
      </c>
      <c r="C15" s="89">
        <f>SUM(C3:C14)</f>
        <v>96869</v>
      </c>
      <c r="D15" s="89">
        <f>SUM(D3:D14)</f>
        <v>31984</v>
      </c>
      <c r="E15" s="89">
        <f>SUM(E3:E14)</f>
        <v>21850</v>
      </c>
    </row>
    <row r="16" spans="3:5" ht="12.75">
      <c r="C16" s="1"/>
      <c r="D16" s="1"/>
      <c r="E16" s="1"/>
    </row>
  </sheetData>
  <sheetProtection/>
  <mergeCells count="1">
    <mergeCell ref="C1:E1"/>
  </mergeCells>
  <printOptions/>
  <pageMargins left="0.7480314960629921" right="0.7086614173228347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&amp;C&amp;"Arial,Tučné"&amp;14Finančné príjmy v tis. Sk</oddHead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G2" sqref="G2"/>
    </sheetView>
  </sheetViews>
  <sheetFormatPr defaultColWidth="9.00390625" defaultRowHeight="12.75"/>
  <cols>
    <col min="1" max="1" width="48.375" style="1" customWidth="1"/>
    <col min="2" max="2" width="10.75390625" style="1" customWidth="1"/>
    <col min="3" max="5" width="10.75390625" style="19" customWidth="1"/>
    <col min="6" max="16384" width="9.125" style="1" customWidth="1"/>
  </cols>
  <sheetData>
    <row r="1" spans="2:5" ht="12.75">
      <c r="B1" s="159" t="s">
        <v>68</v>
      </c>
      <c r="C1" s="164" t="s">
        <v>69</v>
      </c>
      <c r="D1" s="164"/>
      <c r="E1" s="164"/>
    </row>
    <row r="2" spans="1:7" ht="13.5" thickBot="1">
      <c r="A2" s="31" t="s">
        <v>12</v>
      </c>
      <c r="B2" s="90">
        <v>2008</v>
      </c>
      <c r="C2" s="16">
        <v>2009</v>
      </c>
      <c r="D2" s="90">
        <v>2010</v>
      </c>
      <c r="E2" s="16">
        <v>2011</v>
      </c>
      <c r="G2" s="71"/>
    </row>
    <row r="3" spans="1:5" ht="13.5" thickTop="1">
      <c r="A3" s="15" t="s">
        <v>32</v>
      </c>
      <c r="B3" s="15">
        <f>ROUND('Finančné príjmy'!B3/30.126*1000,0)</f>
        <v>0</v>
      </c>
      <c r="C3" s="15">
        <f>ROUND('Finančné príjmy'!C3/30.126*1000,0)</f>
        <v>35584</v>
      </c>
      <c r="D3" s="15">
        <f>ROUND('Finančné príjmy'!D3/30.126*1000,0)</f>
        <v>0</v>
      </c>
      <c r="E3" s="15">
        <f>ROUND('Finančné príjmy'!E3/30.126*1000,0)</f>
        <v>0</v>
      </c>
    </row>
    <row r="4" spans="1:5" ht="12.75">
      <c r="A4" s="15" t="s">
        <v>157</v>
      </c>
      <c r="B4" s="15">
        <f>ROUND('Finančné príjmy'!B4/30.126*1000,0)</f>
        <v>0</v>
      </c>
      <c r="C4" s="15">
        <f>ROUND('Finančné príjmy'!C4/30.126*1000,0)</f>
        <v>2417380</v>
      </c>
      <c r="D4" s="15">
        <f>ROUND('Finančné príjmy'!D4/30.126*1000,0)</f>
        <v>0</v>
      </c>
      <c r="E4" s="15">
        <f>ROUND('Finančné príjmy'!E4/30.126*1000,0)</f>
        <v>0</v>
      </c>
    </row>
    <row r="5" spans="1:5" ht="12.75">
      <c r="A5" s="8" t="s">
        <v>140</v>
      </c>
      <c r="B5" s="8">
        <f>ROUND('Finančné príjmy'!B5/30.126*1000,0)</f>
        <v>0</v>
      </c>
      <c r="C5" s="8">
        <f>ROUND('Finančné príjmy'!C5/30.126*1000,0)</f>
        <v>0</v>
      </c>
      <c r="D5" s="8">
        <f>ROUND('Finančné príjmy'!D5/30.126*1000,0)</f>
        <v>0</v>
      </c>
      <c r="E5" s="8">
        <f>ROUND('Finančné príjmy'!E5/30.126*1000,0)</f>
        <v>0</v>
      </c>
    </row>
    <row r="6" spans="1:5" ht="12.75">
      <c r="A6" s="8" t="s">
        <v>113</v>
      </c>
      <c r="B6" s="8">
        <f>ROUND('Finančné príjmy'!B6/30.126*1000,0)</f>
        <v>0</v>
      </c>
      <c r="C6" s="8">
        <f>ROUND('Finančné príjmy'!C6/30.126*1000,0)</f>
        <v>0</v>
      </c>
      <c r="D6" s="8">
        <f>ROUND('Finančné príjmy'!D6/30.126*1000,0)</f>
        <v>0</v>
      </c>
      <c r="E6" s="8">
        <f>ROUND('Finančné príjmy'!E6/30.126*1000,0)</f>
        <v>0</v>
      </c>
    </row>
    <row r="7" spans="1:5" ht="12.75">
      <c r="A7" s="8" t="s">
        <v>67</v>
      </c>
      <c r="B7" s="8">
        <f>ROUND('Finančné príjmy'!B7/30.126*1000,0)</f>
        <v>224225</v>
      </c>
      <c r="C7" s="8">
        <f>ROUND('Finančné príjmy'!C7/30.126*1000,0)</f>
        <v>0</v>
      </c>
      <c r="D7" s="8">
        <f>ROUND('Finančné príjmy'!D7/30.126*1000,0)</f>
        <v>0</v>
      </c>
      <c r="E7" s="8">
        <f>ROUND('Finančné príjmy'!E7/30.126*1000,0)</f>
        <v>0</v>
      </c>
    </row>
    <row r="8" spans="1:5" ht="12.75">
      <c r="A8" s="8" t="s">
        <v>541</v>
      </c>
      <c r="B8" s="29">
        <f>ROUND('Finančné príjmy'!B8/30.126*1000,0)</f>
        <v>487121</v>
      </c>
      <c r="C8" s="29">
        <f>ROUND('Finančné príjmy'!C8/30.126*1000,0)</f>
        <v>0</v>
      </c>
      <c r="D8" s="29">
        <f>ROUND('Finančné príjmy'!D8/30.126*1000,0)</f>
        <v>0</v>
      </c>
      <c r="E8" s="8">
        <f>ROUND('Finančné príjmy'!E8/30.126*1000,0)</f>
        <v>0</v>
      </c>
    </row>
    <row r="9" spans="1:5" ht="12.75">
      <c r="A9" s="8" t="s">
        <v>542</v>
      </c>
      <c r="B9" s="29">
        <f>ROUND('Finančné príjmy'!B9/30.126*1000,0)</f>
        <v>66388</v>
      </c>
      <c r="C9" s="29">
        <f>ROUND('Finančné príjmy'!C9/30.126*1000,0)</f>
        <v>531767</v>
      </c>
      <c r="D9" s="29">
        <f>ROUND('Finančné príjmy'!D9/30.126*1000,0)</f>
        <v>0</v>
      </c>
      <c r="E9" s="8">
        <f>ROUND('Finančné príjmy'!E9/30.126*1000,0)</f>
        <v>0</v>
      </c>
    </row>
    <row r="10" spans="1:5" ht="12.75">
      <c r="A10" s="29" t="s">
        <v>543</v>
      </c>
      <c r="B10" s="29">
        <f>ROUND('Finančné príjmy'!B10/30.126*1000,0)</f>
        <v>0</v>
      </c>
      <c r="C10" s="29">
        <f>ROUND('Finančné príjmy'!C10/30.126*1000,0)</f>
        <v>149373</v>
      </c>
      <c r="D10" s="29">
        <f>ROUND('Finančné príjmy'!D10/30.126*1000,0)</f>
        <v>780057</v>
      </c>
      <c r="E10" s="29">
        <f>ROUND('Finančné príjmy'!E10/30.126*1000,0)</f>
        <v>0</v>
      </c>
    </row>
    <row r="11" spans="1:5" ht="12.75">
      <c r="A11" s="29" t="s">
        <v>544</v>
      </c>
      <c r="B11" s="29">
        <f>ROUND('Finančné príjmy'!B11/30.126*1000,0)</f>
        <v>0</v>
      </c>
      <c r="C11" s="29">
        <f>ROUND('Finančné príjmy'!C11/30.126*1000,0)</f>
        <v>0</v>
      </c>
      <c r="D11" s="29">
        <f>ROUND('Finančné príjmy'!D11/30.126*1000,0)</f>
        <v>149373</v>
      </c>
      <c r="E11" s="29">
        <f>ROUND('Finančné príjmy'!E11/30.126*1000,0)</f>
        <v>547700</v>
      </c>
    </row>
    <row r="12" spans="1:5" ht="12.75">
      <c r="A12" s="29" t="s">
        <v>155</v>
      </c>
      <c r="B12" s="29">
        <f>ROUND('Finančné príjmy'!B12/30.126*1000,0)</f>
        <v>82985</v>
      </c>
      <c r="C12" s="29">
        <f>ROUND('Finančné príjmy'!C12/30.126*1000,0)</f>
        <v>0</v>
      </c>
      <c r="D12" s="29">
        <f>ROUND('Finančné príjmy'!D12/30.126*1000,0)</f>
        <v>82985</v>
      </c>
      <c r="E12" s="29">
        <f>ROUND('Finančné príjmy'!E12/30.126*1000,0)</f>
        <v>116179</v>
      </c>
    </row>
    <row r="13" spans="1:5" ht="12.75">
      <c r="A13" s="8" t="s">
        <v>141</v>
      </c>
      <c r="B13" s="8">
        <f>ROUND('Finančné príjmy'!B13/30.126*1000,0)</f>
        <v>0</v>
      </c>
      <c r="C13" s="8">
        <f>ROUND('Finančné príjmy'!C13/30.126*1000,0)</f>
        <v>81358</v>
      </c>
      <c r="D13" s="8">
        <f>ROUND('Finančné príjmy'!D13/30.126*1000,0)</f>
        <v>49260</v>
      </c>
      <c r="E13" s="8">
        <f>ROUND('Finančné príjmy'!E13/30.126*1000,0)</f>
        <v>61409</v>
      </c>
    </row>
    <row r="14" spans="1:5" ht="13.5" thickBot="1">
      <c r="A14" s="81" t="s">
        <v>159</v>
      </c>
      <c r="B14" s="81">
        <f>ROUND('Finančné príjmy'!B14/30.126*1000,0)</f>
        <v>219080</v>
      </c>
      <c r="C14" s="81">
        <f>ROUND('Finančné príjmy'!C14/30.126*1000,0)</f>
        <v>0</v>
      </c>
      <c r="D14" s="81">
        <f>ROUND('Finančné príjmy'!D14/30.126*1000,0)</f>
        <v>0</v>
      </c>
      <c r="E14" s="81">
        <f>ROUND('Finančné príjmy'!E14/30.126*1000,0)</f>
        <v>0</v>
      </c>
    </row>
    <row r="15" spans="1:5" ht="15.75" thickTop="1">
      <c r="A15" s="89" t="s">
        <v>10</v>
      </c>
      <c r="B15" s="89">
        <f>SUM(B3:B14)</f>
        <v>1079799</v>
      </c>
      <c r="C15" s="89">
        <f>SUM(C3:C14)</f>
        <v>3215462</v>
      </c>
      <c r="D15" s="89">
        <f>SUM(D3:D14)</f>
        <v>1061675</v>
      </c>
      <c r="E15" s="89">
        <f>SUM(E3:E14)</f>
        <v>725288</v>
      </c>
    </row>
    <row r="16" spans="3:5" ht="12.75">
      <c r="C16" s="1"/>
      <c r="D16" s="1"/>
      <c r="E16" s="1"/>
    </row>
  </sheetData>
  <sheetProtection/>
  <mergeCells count="1">
    <mergeCell ref="C1:E1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&amp;C&amp;"Arial,Tučné"&amp;14Finančné príjmy v €</oddHead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346"/>
  <sheetViews>
    <sheetView zoomScalePageLayoutView="0" workbookViewId="0" topLeftCell="A117">
      <selection activeCell="B140" sqref="B140"/>
    </sheetView>
  </sheetViews>
  <sheetFormatPr defaultColWidth="9.00390625" defaultRowHeight="12.75"/>
  <cols>
    <col min="1" max="1" width="11.25390625" style="0" customWidth="1"/>
    <col min="2" max="2" width="34.125" style="0" customWidth="1"/>
    <col min="3" max="6" width="7.75390625" style="0" customWidth="1"/>
    <col min="7" max="7" width="8.625" style="0" customWidth="1"/>
    <col min="8" max="10" width="7.75390625" style="0" customWidth="1"/>
    <col min="11" max="11" width="11.125" style="0" customWidth="1"/>
    <col min="12" max="12" width="34.125" style="0" customWidth="1"/>
    <col min="13" max="20" width="7.75390625" style="0" customWidth="1"/>
  </cols>
  <sheetData>
    <row r="1" spans="1:20" ht="15" customHeight="1">
      <c r="A1" s="168" t="s">
        <v>160</v>
      </c>
      <c r="B1" s="169"/>
      <c r="C1" s="126" t="s">
        <v>161</v>
      </c>
      <c r="D1" s="165" t="s">
        <v>393</v>
      </c>
      <c r="E1" s="166"/>
      <c r="F1" s="167"/>
      <c r="G1" s="126" t="s">
        <v>10</v>
      </c>
      <c r="H1" s="165" t="s">
        <v>394</v>
      </c>
      <c r="I1" s="166"/>
      <c r="J1" s="167"/>
      <c r="K1" s="168" t="s">
        <v>160</v>
      </c>
      <c r="L1" s="169"/>
      <c r="M1" s="126" t="s">
        <v>10</v>
      </c>
      <c r="N1" s="165" t="s">
        <v>395</v>
      </c>
      <c r="O1" s="166"/>
      <c r="P1" s="167"/>
      <c r="Q1" s="126" t="s">
        <v>10</v>
      </c>
      <c r="R1" s="165" t="s">
        <v>397</v>
      </c>
      <c r="S1" s="166"/>
      <c r="T1" s="167"/>
    </row>
    <row r="2" spans="1:20" ht="36.75" thickBot="1">
      <c r="A2" s="170"/>
      <c r="B2" s="171"/>
      <c r="C2" s="127" t="s">
        <v>162</v>
      </c>
      <c r="D2" s="158" t="s">
        <v>163</v>
      </c>
      <c r="E2" s="128" t="s">
        <v>164</v>
      </c>
      <c r="F2" s="131" t="s">
        <v>502</v>
      </c>
      <c r="G2" s="127" t="s">
        <v>165</v>
      </c>
      <c r="H2" s="158" t="s">
        <v>163</v>
      </c>
      <c r="I2" s="128" t="s">
        <v>164</v>
      </c>
      <c r="J2" s="131" t="s">
        <v>502</v>
      </c>
      <c r="K2" s="170"/>
      <c r="L2" s="171"/>
      <c r="M2" s="127" t="s">
        <v>166</v>
      </c>
      <c r="N2" s="158" t="s">
        <v>163</v>
      </c>
      <c r="O2" s="128" t="s">
        <v>164</v>
      </c>
      <c r="P2" s="131" t="s">
        <v>502</v>
      </c>
      <c r="Q2" s="127" t="s">
        <v>396</v>
      </c>
      <c r="R2" s="158" t="s">
        <v>163</v>
      </c>
      <c r="S2" s="128" t="s">
        <v>164</v>
      </c>
      <c r="T2" s="131" t="s">
        <v>502</v>
      </c>
    </row>
    <row r="3" spans="1:20" ht="12.75">
      <c r="A3" s="117"/>
      <c r="B3" s="118"/>
      <c r="C3" s="119"/>
      <c r="D3" s="120"/>
      <c r="E3" s="121"/>
      <c r="F3" s="141"/>
      <c r="G3" s="119"/>
      <c r="H3" s="120"/>
      <c r="I3" s="121"/>
      <c r="J3" s="141"/>
      <c r="K3" s="117"/>
      <c r="L3" s="118"/>
      <c r="M3" s="119"/>
      <c r="N3" s="120"/>
      <c r="O3" s="121"/>
      <c r="P3" s="141"/>
      <c r="Q3" s="119"/>
      <c r="R3" s="120"/>
      <c r="S3" s="121"/>
      <c r="T3" s="141"/>
    </row>
    <row r="4" spans="1:20" ht="12.75">
      <c r="A4" s="122" t="s">
        <v>167</v>
      </c>
      <c r="B4" s="123"/>
      <c r="C4" s="124">
        <f aca="true" t="shared" si="0" ref="C4:J4">C7+C26+C39+C48+C54+C80+C69+C93+C96+C125+C141+C159+C172+C193+C198+C201</f>
        <v>467340</v>
      </c>
      <c r="D4" s="125">
        <f t="shared" si="0"/>
        <v>315830</v>
      </c>
      <c r="E4" s="136">
        <f t="shared" si="0"/>
        <v>121970</v>
      </c>
      <c r="F4" s="142">
        <f t="shared" si="0"/>
        <v>29540</v>
      </c>
      <c r="G4" s="124">
        <f t="shared" si="0"/>
        <v>507058</v>
      </c>
      <c r="H4" s="125">
        <f t="shared" si="0"/>
        <v>352293</v>
      </c>
      <c r="I4" s="136">
        <f t="shared" si="0"/>
        <v>143177</v>
      </c>
      <c r="J4" s="142">
        <f t="shared" si="0"/>
        <v>11588</v>
      </c>
      <c r="K4" s="122" t="s">
        <v>167</v>
      </c>
      <c r="L4" s="123"/>
      <c r="M4" s="124">
        <f aca="true" t="shared" si="1" ref="M4:T4">M7+M26+M39+M48+M54+M80+M69+M93+M96+M125+M141+M159+M172+M193+M198+M201</f>
        <v>402790</v>
      </c>
      <c r="N4" s="125">
        <f t="shared" si="1"/>
        <v>336762</v>
      </c>
      <c r="O4" s="136">
        <f t="shared" si="1"/>
        <v>61662</v>
      </c>
      <c r="P4" s="142">
        <f t="shared" si="1"/>
        <v>4366</v>
      </c>
      <c r="Q4" s="124">
        <f t="shared" si="1"/>
        <v>406127</v>
      </c>
      <c r="R4" s="125">
        <f t="shared" si="1"/>
        <v>355079</v>
      </c>
      <c r="S4" s="136">
        <f t="shared" si="1"/>
        <v>46264</v>
      </c>
      <c r="T4" s="142">
        <f t="shared" si="1"/>
        <v>4784</v>
      </c>
    </row>
    <row r="5" spans="1:20" ht="13.5" thickBot="1">
      <c r="A5" s="99"/>
      <c r="B5" s="100"/>
      <c r="C5" s="104"/>
      <c r="D5" s="103"/>
      <c r="E5" s="101"/>
      <c r="F5" s="102"/>
      <c r="G5" s="104"/>
      <c r="H5" s="103"/>
      <c r="I5" s="101"/>
      <c r="J5" s="102"/>
      <c r="K5" s="99"/>
      <c r="L5" s="100"/>
      <c r="M5" s="104"/>
      <c r="N5" s="103"/>
      <c r="O5" s="101"/>
      <c r="P5" s="102"/>
      <c r="Q5" s="104"/>
      <c r="R5" s="103"/>
      <c r="S5" s="101"/>
      <c r="T5" s="102"/>
    </row>
    <row r="6" spans="1:20" ht="13.5" thickBot="1">
      <c r="A6" s="95" t="s">
        <v>168</v>
      </c>
      <c r="B6" s="96"/>
      <c r="C6" s="105"/>
      <c r="D6" s="97"/>
      <c r="E6" s="98"/>
      <c r="F6" s="143"/>
      <c r="G6" s="105"/>
      <c r="H6" s="97"/>
      <c r="I6" s="98"/>
      <c r="J6" s="143"/>
      <c r="K6" s="95" t="s">
        <v>168</v>
      </c>
      <c r="L6" s="96"/>
      <c r="M6" s="105"/>
      <c r="N6" s="97"/>
      <c r="O6" s="98"/>
      <c r="P6" s="143"/>
      <c r="Q6" s="105"/>
      <c r="R6" s="97"/>
      <c r="S6" s="98"/>
      <c r="T6" s="143"/>
    </row>
    <row r="7" spans="1:20" s="73" customFormat="1" ht="12.75">
      <c r="A7" s="107" t="s">
        <v>169</v>
      </c>
      <c r="B7" s="108"/>
      <c r="C7" s="94">
        <f>D7+E7+F7</f>
        <v>3129</v>
      </c>
      <c r="D7" s="109">
        <f>D8+D12+D16+D17+D18+D22+D23</f>
        <v>3129</v>
      </c>
      <c r="E7" s="137">
        <f>E8+E12+E16+E17+E18+E22+E23</f>
        <v>0</v>
      </c>
      <c r="F7" s="144">
        <f>F8+F12+F16+F17+F18+F22+F23</f>
        <v>0</v>
      </c>
      <c r="G7" s="94">
        <f>H7+I7+J7</f>
        <v>11463</v>
      </c>
      <c r="H7" s="109">
        <f>H8+H12+H16+H17+H18+H22+H23</f>
        <v>4038</v>
      </c>
      <c r="I7" s="137">
        <f>I8+I12+I16+I17+I18+I22+I23</f>
        <v>7425</v>
      </c>
      <c r="J7" s="144">
        <f>J8+J12+J16+J17+J18+J22+J23</f>
        <v>0</v>
      </c>
      <c r="K7" s="107" t="str">
        <f>A7</f>
        <v>Program 1:   Plánovanie, manažment a kontrola</v>
      </c>
      <c r="L7" s="108"/>
      <c r="M7" s="94">
        <f>N7+O7+P7</f>
        <v>5683</v>
      </c>
      <c r="N7" s="109">
        <f>N8+N12+N16+N17+N18+N22+N23</f>
        <v>5683</v>
      </c>
      <c r="O7" s="137">
        <f>O8+O12+O16+O17+O18+O22+O23</f>
        <v>0</v>
      </c>
      <c r="P7" s="144">
        <f>P8+P12+P16+P17+P18+P22+P23</f>
        <v>0</v>
      </c>
      <c r="Q7" s="94">
        <f>R7+S7+T7</f>
        <v>5729</v>
      </c>
      <c r="R7" s="109">
        <f>R8+R12+R16+R17+R18+R22+R23</f>
        <v>5729</v>
      </c>
      <c r="S7" s="137">
        <f>S8+S12+S16+S17+S18+S22+S23</f>
        <v>0</v>
      </c>
      <c r="T7" s="144">
        <f>T8+T12+T16+T17+T18+T22+T23</f>
        <v>0</v>
      </c>
    </row>
    <row r="8" spans="1:22" ht="12.75">
      <c r="A8" s="111" t="s">
        <v>170</v>
      </c>
      <c r="B8" s="110" t="s">
        <v>171</v>
      </c>
      <c r="C8" s="112">
        <f>D8+E8+F8</f>
        <v>995</v>
      </c>
      <c r="D8" s="113">
        <f aca="true" t="shared" si="2" ref="D8:T8">SUM(D9:D11)</f>
        <v>995</v>
      </c>
      <c r="E8" s="138">
        <f t="shared" si="2"/>
        <v>0</v>
      </c>
      <c r="F8" s="145">
        <f>SUM(F9:F11)</f>
        <v>0</v>
      </c>
      <c r="G8" s="112">
        <f>H8+I8+J8</f>
        <v>1040</v>
      </c>
      <c r="H8" s="113">
        <f t="shared" si="2"/>
        <v>1040</v>
      </c>
      <c r="I8" s="138">
        <f t="shared" si="2"/>
        <v>0</v>
      </c>
      <c r="J8" s="145">
        <f t="shared" si="2"/>
        <v>0</v>
      </c>
      <c r="K8" s="111" t="str">
        <f aca="true" t="shared" si="3" ref="K8:K71">A8</f>
        <v>Podprog 1.1</v>
      </c>
      <c r="L8" s="110" t="s">
        <v>171</v>
      </c>
      <c r="M8" s="112">
        <f>N8+O8+P8</f>
        <v>1080</v>
      </c>
      <c r="N8" s="113">
        <f t="shared" si="2"/>
        <v>1080</v>
      </c>
      <c r="O8" s="138">
        <f t="shared" si="2"/>
        <v>0</v>
      </c>
      <c r="P8" s="145">
        <f t="shared" si="2"/>
        <v>0</v>
      </c>
      <c r="Q8" s="112">
        <f>R8+S8+T8</f>
        <v>1120</v>
      </c>
      <c r="R8" s="113">
        <f t="shared" si="2"/>
        <v>1120</v>
      </c>
      <c r="S8" s="138">
        <f t="shared" si="2"/>
        <v>0</v>
      </c>
      <c r="T8" s="145">
        <f t="shared" si="2"/>
        <v>0</v>
      </c>
      <c r="V8" s="73"/>
    </row>
    <row r="9" spans="1:22" ht="12.75">
      <c r="A9" s="114" t="s">
        <v>399</v>
      </c>
      <c r="B9" s="106" t="s">
        <v>172</v>
      </c>
      <c r="C9" s="115">
        <f>D9+E9+F9</f>
        <v>490</v>
      </c>
      <c r="D9" s="116">
        <v>490</v>
      </c>
      <c r="E9" s="139">
        <v>0</v>
      </c>
      <c r="F9" s="146">
        <v>0</v>
      </c>
      <c r="G9" s="115">
        <f>H9+I9+J9</f>
        <v>500</v>
      </c>
      <c r="H9" s="116">
        <v>500</v>
      </c>
      <c r="I9" s="139">
        <v>0</v>
      </c>
      <c r="J9" s="146">
        <v>0</v>
      </c>
      <c r="K9" s="114" t="str">
        <f t="shared" si="3"/>
        <v>Prvok 1.1.1</v>
      </c>
      <c r="L9" s="106" t="s">
        <v>172</v>
      </c>
      <c r="M9" s="115">
        <f>N9+O9+P9</f>
        <v>500</v>
      </c>
      <c r="N9" s="116">
        <v>500</v>
      </c>
      <c r="O9" s="139">
        <v>0</v>
      </c>
      <c r="P9" s="146">
        <v>0</v>
      </c>
      <c r="Q9" s="115">
        <f>R9+S9+T9</f>
        <v>500</v>
      </c>
      <c r="R9" s="116">
        <v>500</v>
      </c>
      <c r="S9" s="139">
        <v>0</v>
      </c>
      <c r="T9" s="146">
        <v>0</v>
      </c>
      <c r="V9" s="73"/>
    </row>
    <row r="10" spans="1:22" ht="12.75">
      <c r="A10" s="114" t="s">
        <v>400</v>
      </c>
      <c r="B10" s="106" t="s">
        <v>173</v>
      </c>
      <c r="C10" s="115">
        <f aca="true" t="shared" si="4" ref="C10:C76">D10+E10+F10</f>
        <v>0</v>
      </c>
      <c r="D10" s="116">
        <v>0</v>
      </c>
      <c r="E10" s="139">
        <v>0</v>
      </c>
      <c r="F10" s="146">
        <v>0</v>
      </c>
      <c r="G10" s="115">
        <f aca="true" t="shared" si="5" ref="G10:G76">H10+I10+J10</f>
        <v>0</v>
      </c>
      <c r="H10" s="116">
        <v>0</v>
      </c>
      <c r="I10" s="139">
        <v>0</v>
      </c>
      <c r="J10" s="146">
        <v>0</v>
      </c>
      <c r="K10" s="114" t="str">
        <f t="shared" si="3"/>
        <v>Prvok 1.1.2</v>
      </c>
      <c r="L10" s="106" t="s">
        <v>173</v>
      </c>
      <c r="M10" s="115">
        <f aca="true" t="shared" si="6" ref="M10:M76">N10+O10+P10</f>
        <v>0</v>
      </c>
      <c r="N10" s="116">
        <v>0</v>
      </c>
      <c r="O10" s="139">
        <v>0</v>
      </c>
      <c r="P10" s="146">
        <v>0</v>
      </c>
      <c r="Q10" s="115">
        <f aca="true" t="shared" si="7" ref="Q10:Q76">R10+S10+T10</f>
        <v>0</v>
      </c>
      <c r="R10" s="116">
        <v>0</v>
      </c>
      <c r="S10" s="139">
        <v>0</v>
      </c>
      <c r="T10" s="146">
        <v>0</v>
      </c>
      <c r="V10" s="73"/>
    </row>
    <row r="11" spans="1:22" ht="12.75">
      <c r="A11" s="114" t="s">
        <v>401</v>
      </c>
      <c r="B11" s="106" t="s">
        <v>174</v>
      </c>
      <c r="C11" s="115">
        <f t="shared" si="4"/>
        <v>505</v>
      </c>
      <c r="D11" s="116">
        <v>505</v>
      </c>
      <c r="E11" s="139">
        <v>0</v>
      </c>
      <c r="F11" s="146">
        <v>0</v>
      </c>
      <c r="G11" s="115">
        <f t="shared" si="5"/>
        <v>540</v>
      </c>
      <c r="H11" s="116">
        <v>540</v>
      </c>
      <c r="I11" s="139">
        <v>0</v>
      </c>
      <c r="J11" s="146">
        <v>0</v>
      </c>
      <c r="K11" s="114" t="str">
        <f t="shared" si="3"/>
        <v>Prvok 1.1.3</v>
      </c>
      <c r="L11" s="106" t="s">
        <v>174</v>
      </c>
      <c r="M11" s="115">
        <f t="shared" si="6"/>
        <v>580</v>
      </c>
      <c r="N11" s="116">
        <v>580</v>
      </c>
      <c r="O11" s="139">
        <v>0</v>
      </c>
      <c r="P11" s="146">
        <v>0</v>
      </c>
      <c r="Q11" s="115">
        <f t="shared" si="7"/>
        <v>620</v>
      </c>
      <c r="R11" s="116">
        <v>620</v>
      </c>
      <c r="S11" s="139">
        <v>0</v>
      </c>
      <c r="T11" s="146">
        <v>0</v>
      </c>
      <c r="V11" s="73"/>
    </row>
    <row r="12" spans="1:22" ht="12.75">
      <c r="A12" s="111" t="s">
        <v>175</v>
      </c>
      <c r="B12" s="110" t="s">
        <v>176</v>
      </c>
      <c r="C12" s="112">
        <f t="shared" si="4"/>
        <v>975</v>
      </c>
      <c r="D12" s="113">
        <f>SUM(D13:D15)</f>
        <v>975</v>
      </c>
      <c r="E12" s="138">
        <f>SUM(E13:E15)</f>
        <v>0</v>
      </c>
      <c r="F12" s="145">
        <f>SUM(F13:F15)</f>
        <v>0</v>
      </c>
      <c r="G12" s="112">
        <f t="shared" si="5"/>
        <v>9603</v>
      </c>
      <c r="H12" s="113">
        <f>SUM(H13:H15)</f>
        <v>2178</v>
      </c>
      <c r="I12" s="138">
        <f>SUM(I13:I15)</f>
        <v>7425</v>
      </c>
      <c r="J12" s="145">
        <f>SUM(J13:J15)</f>
        <v>0</v>
      </c>
      <c r="K12" s="111" t="str">
        <f t="shared" si="3"/>
        <v>Podprog 1.2</v>
      </c>
      <c r="L12" s="110" t="s">
        <v>176</v>
      </c>
      <c r="M12" s="112">
        <f t="shared" si="6"/>
        <v>3750</v>
      </c>
      <c r="N12" s="113">
        <f>SUM(N13:N15)</f>
        <v>3750</v>
      </c>
      <c r="O12" s="138">
        <f>SUM(O13:O15)</f>
        <v>0</v>
      </c>
      <c r="P12" s="145">
        <f>SUM(P13:P15)</f>
        <v>0</v>
      </c>
      <c r="Q12" s="112">
        <f t="shared" si="7"/>
        <v>3750</v>
      </c>
      <c r="R12" s="113">
        <f>SUM(R13:R15)</f>
        <v>3750</v>
      </c>
      <c r="S12" s="138">
        <f>SUM(S13:S15)</f>
        <v>0</v>
      </c>
      <c r="T12" s="145">
        <f>SUM(T13:T15)</f>
        <v>0</v>
      </c>
      <c r="V12" s="73"/>
    </row>
    <row r="13" spans="1:22" ht="12.75">
      <c r="A13" s="114" t="s">
        <v>402</v>
      </c>
      <c r="B13" s="106" t="s">
        <v>177</v>
      </c>
      <c r="C13" s="115">
        <f t="shared" si="4"/>
        <v>0</v>
      </c>
      <c r="D13" s="116">
        <v>0</v>
      </c>
      <c r="E13" s="139">
        <v>0</v>
      </c>
      <c r="F13" s="146">
        <v>0</v>
      </c>
      <c r="G13" s="115">
        <f t="shared" si="5"/>
        <v>0</v>
      </c>
      <c r="H13" s="116">
        <v>0</v>
      </c>
      <c r="I13" s="139">
        <v>0</v>
      </c>
      <c r="J13" s="146">
        <v>0</v>
      </c>
      <c r="K13" s="114" t="str">
        <f t="shared" si="3"/>
        <v>Prvok 1.2.1</v>
      </c>
      <c r="L13" s="106" t="s">
        <v>177</v>
      </c>
      <c r="M13" s="115">
        <f t="shared" si="6"/>
        <v>0</v>
      </c>
      <c r="N13" s="116">
        <v>0</v>
      </c>
      <c r="O13" s="139">
        <v>0</v>
      </c>
      <c r="P13" s="146">
        <v>0</v>
      </c>
      <c r="Q13" s="115">
        <f t="shared" si="7"/>
        <v>0</v>
      </c>
      <c r="R13" s="116">
        <v>0</v>
      </c>
      <c r="S13" s="139">
        <v>0</v>
      </c>
      <c r="T13" s="146">
        <v>0</v>
      </c>
      <c r="V13" s="73"/>
    </row>
    <row r="14" spans="1:22" ht="12.75">
      <c r="A14" s="114" t="s">
        <v>403</v>
      </c>
      <c r="B14" s="106" t="s">
        <v>178</v>
      </c>
      <c r="C14" s="115">
        <f t="shared" si="4"/>
        <v>725</v>
      </c>
      <c r="D14" s="116">
        <v>725</v>
      </c>
      <c r="E14" s="139">
        <v>0</v>
      </c>
      <c r="F14" s="146">
        <v>0</v>
      </c>
      <c r="G14" s="115">
        <f t="shared" si="5"/>
        <v>725</v>
      </c>
      <c r="H14" s="116">
        <v>725</v>
      </c>
      <c r="I14" s="139">
        <v>0</v>
      </c>
      <c r="J14" s="146">
        <v>0</v>
      </c>
      <c r="K14" s="114" t="str">
        <f t="shared" si="3"/>
        <v>Prvok 1.2.2</v>
      </c>
      <c r="L14" s="106" t="s">
        <v>178</v>
      </c>
      <c r="M14" s="115">
        <f t="shared" si="6"/>
        <v>400</v>
      </c>
      <c r="N14" s="116">
        <v>400</v>
      </c>
      <c r="O14" s="139">
        <v>0</v>
      </c>
      <c r="P14" s="146">
        <v>0</v>
      </c>
      <c r="Q14" s="115">
        <f t="shared" si="7"/>
        <v>400</v>
      </c>
      <c r="R14" s="116">
        <v>400</v>
      </c>
      <c r="S14" s="139">
        <v>0</v>
      </c>
      <c r="T14" s="146">
        <v>0</v>
      </c>
      <c r="V14" s="73"/>
    </row>
    <row r="15" spans="1:22" ht="12.75">
      <c r="A15" s="114" t="s">
        <v>404</v>
      </c>
      <c r="B15" s="106" t="s">
        <v>179</v>
      </c>
      <c r="C15" s="115">
        <f t="shared" si="4"/>
        <v>250</v>
      </c>
      <c r="D15" s="116">
        <v>250</v>
      </c>
      <c r="E15" s="139">
        <v>0</v>
      </c>
      <c r="F15" s="146">
        <v>0</v>
      </c>
      <c r="G15" s="115">
        <f t="shared" si="5"/>
        <v>8878</v>
      </c>
      <c r="H15" s="116">
        <f>300+503+650</f>
        <v>1453</v>
      </c>
      <c r="I15" s="139">
        <v>7425</v>
      </c>
      <c r="J15" s="146">
        <v>0</v>
      </c>
      <c r="K15" s="114" t="str">
        <f t="shared" si="3"/>
        <v>Prvok 1.2.3</v>
      </c>
      <c r="L15" s="106" t="s">
        <v>179</v>
      </c>
      <c r="M15" s="115">
        <f t="shared" si="6"/>
        <v>3350</v>
      </c>
      <c r="N15" s="116">
        <f>350+3000</f>
        <v>3350</v>
      </c>
      <c r="O15" s="139">
        <v>0</v>
      </c>
      <c r="P15" s="146">
        <v>0</v>
      </c>
      <c r="Q15" s="115">
        <f t="shared" si="7"/>
        <v>3350</v>
      </c>
      <c r="R15" s="116">
        <f>350+3000</f>
        <v>3350</v>
      </c>
      <c r="S15" s="139">
        <v>0</v>
      </c>
      <c r="T15" s="146">
        <v>0</v>
      </c>
      <c r="V15" s="73"/>
    </row>
    <row r="16" spans="1:22" ht="12.75">
      <c r="A16" s="111" t="s">
        <v>180</v>
      </c>
      <c r="B16" s="110" t="s">
        <v>181</v>
      </c>
      <c r="C16" s="112">
        <f t="shared" si="4"/>
        <v>0</v>
      </c>
      <c r="D16" s="113">
        <v>0</v>
      </c>
      <c r="E16" s="138">
        <v>0</v>
      </c>
      <c r="F16" s="145">
        <v>0</v>
      </c>
      <c r="G16" s="112">
        <f t="shared" si="5"/>
        <v>0</v>
      </c>
      <c r="H16" s="113">
        <v>0</v>
      </c>
      <c r="I16" s="138">
        <v>0</v>
      </c>
      <c r="J16" s="145">
        <v>0</v>
      </c>
      <c r="K16" s="111" t="str">
        <f t="shared" si="3"/>
        <v>Podprog 1.3</v>
      </c>
      <c r="L16" s="110" t="s">
        <v>181</v>
      </c>
      <c r="M16" s="112">
        <f t="shared" si="6"/>
        <v>0</v>
      </c>
      <c r="N16" s="113">
        <v>0</v>
      </c>
      <c r="O16" s="138">
        <v>0</v>
      </c>
      <c r="P16" s="145">
        <v>0</v>
      </c>
      <c r="Q16" s="112">
        <f t="shared" si="7"/>
        <v>0</v>
      </c>
      <c r="R16" s="113">
        <v>0</v>
      </c>
      <c r="S16" s="138">
        <v>0</v>
      </c>
      <c r="T16" s="145">
        <v>0</v>
      </c>
      <c r="V16" s="73"/>
    </row>
    <row r="17" spans="1:22" ht="12.75">
      <c r="A17" s="111" t="s">
        <v>182</v>
      </c>
      <c r="B17" s="110" t="s">
        <v>183</v>
      </c>
      <c r="C17" s="112">
        <f t="shared" si="4"/>
        <v>103</v>
      </c>
      <c r="D17" s="113">
        <v>103</v>
      </c>
      <c r="E17" s="138">
        <v>0</v>
      </c>
      <c r="F17" s="145">
        <v>0</v>
      </c>
      <c r="G17" s="112">
        <f t="shared" si="5"/>
        <v>60</v>
      </c>
      <c r="H17" s="113">
        <v>60</v>
      </c>
      <c r="I17" s="138">
        <v>0</v>
      </c>
      <c r="J17" s="145">
        <v>0</v>
      </c>
      <c r="K17" s="111" t="str">
        <f t="shared" si="3"/>
        <v>Podprog 1.4</v>
      </c>
      <c r="L17" s="110" t="s">
        <v>183</v>
      </c>
      <c r="M17" s="112">
        <f t="shared" si="6"/>
        <v>63</v>
      </c>
      <c r="N17" s="113">
        <v>63</v>
      </c>
      <c r="O17" s="138">
        <v>0</v>
      </c>
      <c r="P17" s="145">
        <v>0</v>
      </c>
      <c r="Q17" s="112">
        <f t="shared" si="7"/>
        <v>66</v>
      </c>
      <c r="R17" s="113">
        <v>66</v>
      </c>
      <c r="S17" s="138">
        <v>0</v>
      </c>
      <c r="T17" s="145">
        <v>0</v>
      </c>
      <c r="V17" s="73"/>
    </row>
    <row r="18" spans="1:22" ht="12.75">
      <c r="A18" s="111" t="s">
        <v>184</v>
      </c>
      <c r="B18" s="110" t="s">
        <v>185</v>
      </c>
      <c r="C18" s="112">
        <f t="shared" si="4"/>
        <v>50</v>
      </c>
      <c r="D18" s="113">
        <f aca="true" t="shared" si="8" ref="D18:T18">SUM(D19:D21)</f>
        <v>50</v>
      </c>
      <c r="E18" s="138">
        <f t="shared" si="8"/>
        <v>0</v>
      </c>
      <c r="F18" s="145">
        <f>SUM(F19:F21)</f>
        <v>0</v>
      </c>
      <c r="G18" s="112">
        <f t="shared" si="5"/>
        <v>60</v>
      </c>
      <c r="H18" s="113">
        <f t="shared" si="8"/>
        <v>60</v>
      </c>
      <c r="I18" s="138">
        <f t="shared" si="8"/>
        <v>0</v>
      </c>
      <c r="J18" s="145">
        <f t="shared" si="8"/>
        <v>0</v>
      </c>
      <c r="K18" s="111" t="str">
        <f t="shared" si="3"/>
        <v>Podprog 1.5</v>
      </c>
      <c r="L18" s="110" t="s">
        <v>185</v>
      </c>
      <c r="M18" s="112">
        <f t="shared" si="6"/>
        <v>90</v>
      </c>
      <c r="N18" s="113">
        <f t="shared" si="8"/>
        <v>90</v>
      </c>
      <c r="O18" s="138">
        <f t="shared" si="8"/>
        <v>0</v>
      </c>
      <c r="P18" s="145">
        <f t="shared" si="8"/>
        <v>0</v>
      </c>
      <c r="Q18" s="112">
        <f t="shared" si="7"/>
        <v>93</v>
      </c>
      <c r="R18" s="113">
        <f t="shared" si="8"/>
        <v>93</v>
      </c>
      <c r="S18" s="138">
        <f t="shared" si="8"/>
        <v>0</v>
      </c>
      <c r="T18" s="145">
        <f t="shared" si="8"/>
        <v>0</v>
      </c>
      <c r="V18" s="73"/>
    </row>
    <row r="19" spans="1:22" ht="12.75">
      <c r="A19" s="114" t="s">
        <v>405</v>
      </c>
      <c r="B19" s="106" t="s">
        <v>186</v>
      </c>
      <c r="C19" s="115">
        <f t="shared" si="4"/>
        <v>0</v>
      </c>
      <c r="D19" s="116">
        <v>0</v>
      </c>
      <c r="E19" s="139">
        <v>0</v>
      </c>
      <c r="F19" s="146">
        <v>0</v>
      </c>
      <c r="G19" s="115">
        <f t="shared" si="5"/>
        <v>0</v>
      </c>
      <c r="H19" s="116">
        <v>0</v>
      </c>
      <c r="I19" s="139">
        <v>0</v>
      </c>
      <c r="J19" s="146">
        <v>0</v>
      </c>
      <c r="K19" s="114" t="str">
        <f t="shared" si="3"/>
        <v>Prvok 1.5.1</v>
      </c>
      <c r="L19" s="106" t="s">
        <v>186</v>
      </c>
      <c r="M19" s="115">
        <f t="shared" si="6"/>
        <v>0</v>
      </c>
      <c r="N19" s="116">
        <v>0</v>
      </c>
      <c r="O19" s="139">
        <v>0</v>
      </c>
      <c r="P19" s="146">
        <v>0</v>
      </c>
      <c r="Q19" s="115">
        <f t="shared" si="7"/>
        <v>0</v>
      </c>
      <c r="R19" s="116">
        <v>0</v>
      </c>
      <c r="S19" s="139">
        <v>0</v>
      </c>
      <c r="T19" s="146">
        <v>0</v>
      </c>
      <c r="V19" s="73"/>
    </row>
    <row r="20" spans="1:22" ht="12.75">
      <c r="A20" s="114" t="s">
        <v>406</v>
      </c>
      <c r="B20" s="106" t="s">
        <v>187</v>
      </c>
      <c r="C20" s="115">
        <f t="shared" si="4"/>
        <v>50</v>
      </c>
      <c r="D20" s="116">
        <v>50</v>
      </c>
      <c r="E20" s="139">
        <v>0</v>
      </c>
      <c r="F20" s="146">
        <v>0</v>
      </c>
      <c r="G20" s="115">
        <f t="shared" si="5"/>
        <v>60</v>
      </c>
      <c r="H20" s="116">
        <v>60</v>
      </c>
      <c r="I20" s="139">
        <v>0</v>
      </c>
      <c r="J20" s="146">
        <v>0</v>
      </c>
      <c r="K20" s="114" t="str">
        <f t="shared" si="3"/>
        <v>Prvok 1.5.2</v>
      </c>
      <c r="L20" s="106" t="s">
        <v>187</v>
      </c>
      <c r="M20" s="115">
        <f t="shared" si="6"/>
        <v>90</v>
      </c>
      <c r="N20" s="116">
        <v>90</v>
      </c>
      <c r="O20" s="139">
        <v>0</v>
      </c>
      <c r="P20" s="146">
        <v>0</v>
      </c>
      <c r="Q20" s="115">
        <f t="shared" si="7"/>
        <v>93</v>
      </c>
      <c r="R20" s="116">
        <v>93</v>
      </c>
      <c r="S20" s="139">
        <v>0</v>
      </c>
      <c r="T20" s="146">
        <v>0</v>
      </c>
      <c r="V20" s="73"/>
    </row>
    <row r="21" spans="1:22" ht="12.75">
      <c r="A21" s="114" t="s">
        <v>407</v>
      </c>
      <c r="B21" s="106" t="s">
        <v>188</v>
      </c>
      <c r="C21" s="115">
        <f t="shared" si="4"/>
        <v>0</v>
      </c>
      <c r="D21" s="116">
        <v>0</v>
      </c>
      <c r="E21" s="139">
        <v>0</v>
      </c>
      <c r="F21" s="146">
        <v>0</v>
      </c>
      <c r="G21" s="115">
        <f t="shared" si="5"/>
        <v>0</v>
      </c>
      <c r="H21" s="116">
        <v>0</v>
      </c>
      <c r="I21" s="139">
        <v>0</v>
      </c>
      <c r="J21" s="146">
        <v>0</v>
      </c>
      <c r="K21" s="114" t="str">
        <f t="shared" si="3"/>
        <v>Prvok 1.5.3</v>
      </c>
      <c r="L21" s="106" t="s">
        <v>188</v>
      </c>
      <c r="M21" s="115">
        <f t="shared" si="6"/>
        <v>0</v>
      </c>
      <c r="N21" s="116">
        <v>0</v>
      </c>
      <c r="O21" s="139">
        <v>0</v>
      </c>
      <c r="P21" s="146">
        <v>0</v>
      </c>
      <c r="Q21" s="115">
        <f t="shared" si="7"/>
        <v>0</v>
      </c>
      <c r="R21" s="116">
        <v>0</v>
      </c>
      <c r="S21" s="139">
        <v>0</v>
      </c>
      <c r="T21" s="146">
        <v>0</v>
      </c>
      <c r="V21" s="73"/>
    </row>
    <row r="22" spans="1:22" ht="12.75">
      <c r="A22" s="111" t="s">
        <v>189</v>
      </c>
      <c r="B22" s="110" t="s">
        <v>190</v>
      </c>
      <c r="C22" s="112">
        <f t="shared" si="4"/>
        <v>200</v>
      </c>
      <c r="D22" s="113">
        <v>200</v>
      </c>
      <c r="E22" s="138">
        <v>0</v>
      </c>
      <c r="F22" s="145">
        <v>0</v>
      </c>
      <c r="G22" s="112">
        <f t="shared" si="5"/>
        <v>200</v>
      </c>
      <c r="H22" s="113">
        <v>200</v>
      </c>
      <c r="I22" s="138">
        <v>0</v>
      </c>
      <c r="J22" s="145">
        <v>0</v>
      </c>
      <c r="K22" s="111" t="str">
        <f t="shared" si="3"/>
        <v>Podprog 1.6</v>
      </c>
      <c r="L22" s="110" t="s">
        <v>190</v>
      </c>
      <c r="M22" s="112">
        <f t="shared" si="6"/>
        <v>200</v>
      </c>
      <c r="N22" s="113">
        <v>200</v>
      </c>
      <c r="O22" s="138">
        <v>0</v>
      </c>
      <c r="P22" s="145">
        <v>0</v>
      </c>
      <c r="Q22" s="112">
        <f t="shared" si="7"/>
        <v>200</v>
      </c>
      <c r="R22" s="113">
        <v>200</v>
      </c>
      <c r="S22" s="138">
        <v>0</v>
      </c>
      <c r="T22" s="145">
        <v>0</v>
      </c>
      <c r="V22" s="73"/>
    </row>
    <row r="23" spans="1:22" ht="12.75">
      <c r="A23" s="111" t="s">
        <v>191</v>
      </c>
      <c r="B23" s="110" t="s">
        <v>192</v>
      </c>
      <c r="C23" s="112">
        <f t="shared" si="4"/>
        <v>806</v>
      </c>
      <c r="D23" s="113">
        <f aca="true" t="shared" si="9" ref="D23:T23">D24+D25</f>
        <v>806</v>
      </c>
      <c r="E23" s="138">
        <f t="shared" si="9"/>
        <v>0</v>
      </c>
      <c r="F23" s="145">
        <f>F24+F25</f>
        <v>0</v>
      </c>
      <c r="G23" s="112">
        <f t="shared" si="5"/>
        <v>500</v>
      </c>
      <c r="H23" s="113">
        <f t="shared" si="9"/>
        <v>500</v>
      </c>
      <c r="I23" s="138">
        <f t="shared" si="9"/>
        <v>0</v>
      </c>
      <c r="J23" s="145">
        <f t="shared" si="9"/>
        <v>0</v>
      </c>
      <c r="K23" s="111" t="str">
        <f t="shared" si="3"/>
        <v>Podprog 1.7</v>
      </c>
      <c r="L23" s="110" t="s">
        <v>192</v>
      </c>
      <c r="M23" s="112">
        <f t="shared" si="6"/>
        <v>500</v>
      </c>
      <c r="N23" s="113">
        <f t="shared" si="9"/>
        <v>500</v>
      </c>
      <c r="O23" s="138">
        <f t="shared" si="9"/>
        <v>0</v>
      </c>
      <c r="P23" s="145">
        <f t="shared" si="9"/>
        <v>0</v>
      </c>
      <c r="Q23" s="112">
        <f t="shared" si="7"/>
        <v>500</v>
      </c>
      <c r="R23" s="113">
        <f t="shared" si="9"/>
        <v>500</v>
      </c>
      <c r="S23" s="138">
        <f t="shared" si="9"/>
        <v>0</v>
      </c>
      <c r="T23" s="145">
        <f t="shared" si="9"/>
        <v>0</v>
      </c>
      <c r="V23" s="73"/>
    </row>
    <row r="24" spans="1:22" ht="12.75">
      <c r="A24" s="114" t="s">
        <v>408</v>
      </c>
      <c r="B24" s="106" t="s">
        <v>193</v>
      </c>
      <c r="C24" s="115">
        <f t="shared" si="4"/>
        <v>150</v>
      </c>
      <c r="D24" s="116">
        <v>150</v>
      </c>
      <c r="E24" s="139">
        <v>0</v>
      </c>
      <c r="F24" s="146">
        <v>0</v>
      </c>
      <c r="G24" s="115">
        <f t="shared" si="5"/>
        <v>150</v>
      </c>
      <c r="H24" s="116">
        <v>150</v>
      </c>
      <c r="I24" s="139">
        <v>0</v>
      </c>
      <c r="J24" s="146">
        <v>0</v>
      </c>
      <c r="K24" s="114" t="str">
        <f t="shared" si="3"/>
        <v>Prvok 1.7.1</v>
      </c>
      <c r="L24" s="106" t="s">
        <v>193</v>
      </c>
      <c r="M24" s="115">
        <f t="shared" si="6"/>
        <v>150</v>
      </c>
      <c r="N24" s="116">
        <v>150</v>
      </c>
      <c r="O24" s="139">
        <v>0</v>
      </c>
      <c r="P24" s="146">
        <v>0</v>
      </c>
      <c r="Q24" s="115">
        <f t="shared" si="7"/>
        <v>150</v>
      </c>
      <c r="R24" s="116">
        <v>150</v>
      </c>
      <c r="S24" s="139">
        <v>0</v>
      </c>
      <c r="T24" s="146">
        <v>0</v>
      </c>
      <c r="V24" s="73"/>
    </row>
    <row r="25" spans="1:22" ht="13.5" thickBot="1">
      <c r="A25" s="114" t="s">
        <v>409</v>
      </c>
      <c r="B25" s="106" t="s">
        <v>194</v>
      </c>
      <c r="C25" s="115">
        <f t="shared" si="4"/>
        <v>656</v>
      </c>
      <c r="D25" s="116">
        <v>656</v>
      </c>
      <c r="E25" s="139">
        <v>0</v>
      </c>
      <c r="F25" s="146">
        <v>0</v>
      </c>
      <c r="G25" s="115">
        <f t="shared" si="5"/>
        <v>350</v>
      </c>
      <c r="H25" s="116">
        <v>350</v>
      </c>
      <c r="I25" s="139">
        <v>0</v>
      </c>
      <c r="J25" s="146">
        <v>0</v>
      </c>
      <c r="K25" s="114" t="str">
        <f t="shared" si="3"/>
        <v>Prvok 1.7.2</v>
      </c>
      <c r="L25" s="106" t="s">
        <v>194</v>
      </c>
      <c r="M25" s="115">
        <f t="shared" si="6"/>
        <v>350</v>
      </c>
      <c r="N25" s="116">
        <v>350</v>
      </c>
      <c r="O25" s="139">
        <v>0</v>
      </c>
      <c r="P25" s="146">
        <v>0</v>
      </c>
      <c r="Q25" s="115">
        <f t="shared" si="7"/>
        <v>350</v>
      </c>
      <c r="R25" s="116">
        <v>350</v>
      </c>
      <c r="S25" s="139">
        <v>0</v>
      </c>
      <c r="T25" s="146">
        <v>0</v>
      </c>
      <c r="V25" s="73"/>
    </row>
    <row r="26" spans="1:20" s="73" customFormat="1" ht="12.75">
      <c r="A26" s="107" t="s">
        <v>195</v>
      </c>
      <c r="B26" s="108"/>
      <c r="C26" s="94">
        <f t="shared" si="4"/>
        <v>6389</v>
      </c>
      <c r="D26" s="109">
        <f aca="true" t="shared" si="10" ref="D26:T26">D27+D35+D36+D37+D38</f>
        <v>5389</v>
      </c>
      <c r="E26" s="137">
        <f t="shared" si="10"/>
        <v>1000</v>
      </c>
      <c r="F26" s="144">
        <f>F27+F35+F36+F37+F38</f>
        <v>0</v>
      </c>
      <c r="G26" s="94">
        <f t="shared" si="5"/>
        <v>5866</v>
      </c>
      <c r="H26" s="109">
        <f t="shared" si="10"/>
        <v>5866</v>
      </c>
      <c r="I26" s="137">
        <f t="shared" si="10"/>
        <v>0</v>
      </c>
      <c r="J26" s="144">
        <f t="shared" si="10"/>
        <v>0</v>
      </c>
      <c r="K26" s="107" t="str">
        <f t="shared" si="3"/>
        <v>Program 2:   Propagácia a marketing</v>
      </c>
      <c r="L26" s="108"/>
      <c r="M26" s="94">
        <f t="shared" si="6"/>
        <v>6101</v>
      </c>
      <c r="N26" s="109">
        <f t="shared" si="10"/>
        <v>6101</v>
      </c>
      <c r="O26" s="137">
        <f t="shared" si="10"/>
        <v>0</v>
      </c>
      <c r="P26" s="144">
        <f t="shared" si="10"/>
        <v>0</v>
      </c>
      <c r="Q26" s="94">
        <f t="shared" si="7"/>
        <v>5485</v>
      </c>
      <c r="R26" s="109">
        <f t="shared" si="10"/>
        <v>5485</v>
      </c>
      <c r="S26" s="137">
        <f t="shared" si="10"/>
        <v>0</v>
      </c>
      <c r="T26" s="144">
        <f t="shared" si="10"/>
        <v>0</v>
      </c>
    </row>
    <row r="27" spans="1:22" ht="12.75">
      <c r="A27" s="111" t="s">
        <v>196</v>
      </c>
      <c r="B27" s="110" t="s">
        <v>197</v>
      </c>
      <c r="C27" s="112">
        <f t="shared" si="4"/>
        <v>5148</v>
      </c>
      <c r="D27" s="113">
        <f aca="true" t="shared" si="11" ref="D27:T27">SUM(D28:D34)</f>
        <v>5148</v>
      </c>
      <c r="E27" s="138">
        <f t="shared" si="11"/>
        <v>0</v>
      </c>
      <c r="F27" s="145">
        <f>SUM(F28:F34)</f>
        <v>0</v>
      </c>
      <c r="G27" s="112">
        <f t="shared" si="5"/>
        <v>5396</v>
      </c>
      <c r="H27" s="113">
        <f t="shared" si="11"/>
        <v>5396</v>
      </c>
      <c r="I27" s="138">
        <f t="shared" si="11"/>
        <v>0</v>
      </c>
      <c r="J27" s="145">
        <f t="shared" si="11"/>
        <v>0</v>
      </c>
      <c r="K27" s="111" t="str">
        <f t="shared" si="3"/>
        <v>Podprog 2.1</v>
      </c>
      <c r="L27" s="110" t="s">
        <v>197</v>
      </c>
      <c r="M27" s="112">
        <f t="shared" si="6"/>
        <v>5631</v>
      </c>
      <c r="N27" s="113">
        <f t="shared" si="11"/>
        <v>5631</v>
      </c>
      <c r="O27" s="138">
        <f t="shared" si="11"/>
        <v>0</v>
      </c>
      <c r="P27" s="145">
        <f t="shared" si="11"/>
        <v>0</v>
      </c>
      <c r="Q27" s="112">
        <f t="shared" si="7"/>
        <v>5015</v>
      </c>
      <c r="R27" s="113">
        <f t="shared" si="11"/>
        <v>5015</v>
      </c>
      <c r="S27" s="138">
        <f t="shared" si="11"/>
        <v>0</v>
      </c>
      <c r="T27" s="145">
        <f t="shared" si="11"/>
        <v>0</v>
      </c>
      <c r="V27" s="73"/>
    </row>
    <row r="28" spans="1:22" ht="12.75">
      <c r="A28" s="114" t="s">
        <v>410</v>
      </c>
      <c r="B28" s="106" t="s">
        <v>198</v>
      </c>
      <c r="C28" s="115">
        <f t="shared" si="4"/>
        <v>150</v>
      </c>
      <c r="D28" s="116">
        <v>150</v>
      </c>
      <c r="E28" s="139">
        <v>0</v>
      </c>
      <c r="F28" s="146">
        <v>0</v>
      </c>
      <c r="G28" s="115">
        <f t="shared" si="5"/>
        <v>20</v>
      </c>
      <c r="H28" s="116">
        <v>20</v>
      </c>
      <c r="I28" s="139">
        <v>0</v>
      </c>
      <c r="J28" s="146">
        <v>0</v>
      </c>
      <c r="K28" s="114" t="str">
        <f t="shared" si="3"/>
        <v>Prvok 2.1.1</v>
      </c>
      <c r="L28" s="106" t="s">
        <v>198</v>
      </c>
      <c r="M28" s="115">
        <f t="shared" si="6"/>
        <v>20</v>
      </c>
      <c r="N28" s="116">
        <v>20</v>
      </c>
      <c r="O28" s="139">
        <v>0</v>
      </c>
      <c r="P28" s="146">
        <v>0</v>
      </c>
      <c r="Q28" s="115">
        <f t="shared" si="7"/>
        <v>20</v>
      </c>
      <c r="R28" s="116">
        <v>20</v>
      </c>
      <c r="S28" s="139">
        <v>0</v>
      </c>
      <c r="T28" s="146">
        <v>0</v>
      </c>
      <c r="V28" s="73"/>
    </row>
    <row r="29" spans="1:22" ht="12.75">
      <c r="A29" s="114" t="s">
        <v>411</v>
      </c>
      <c r="B29" s="106" t="s">
        <v>488</v>
      </c>
      <c r="C29" s="115">
        <f t="shared" si="4"/>
        <v>350</v>
      </c>
      <c r="D29" s="116">
        <v>350</v>
      </c>
      <c r="E29" s="139">
        <v>0</v>
      </c>
      <c r="F29" s="146">
        <v>0</v>
      </c>
      <c r="G29" s="115">
        <f t="shared" si="5"/>
        <v>500</v>
      </c>
      <c r="H29" s="116">
        <v>500</v>
      </c>
      <c r="I29" s="139">
        <v>0</v>
      </c>
      <c r="J29" s="146">
        <v>0</v>
      </c>
      <c r="K29" s="114" t="str">
        <f t="shared" si="3"/>
        <v>Prvok 2.1.2</v>
      </c>
      <c r="L29" s="106" t="s">
        <v>488</v>
      </c>
      <c r="M29" s="115">
        <f t="shared" si="6"/>
        <v>500</v>
      </c>
      <c r="N29" s="116">
        <v>500</v>
      </c>
      <c r="O29" s="139">
        <v>0</v>
      </c>
      <c r="P29" s="146">
        <v>0</v>
      </c>
      <c r="Q29" s="115">
        <f t="shared" si="7"/>
        <v>500</v>
      </c>
      <c r="R29" s="116">
        <v>500</v>
      </c>
      <c r="S29" s="139">
        <v>0</v>
      </c>
      <c r="T29" s="146">
        <v>0</v>
      </c>
      <c r="V29" s="73"/>
    </row>
    <row r="30" spans="1:22" ht="12.75">
      <c r="A30" s="114" t="s">
        <v>412</v>
      </c>
      <c r="B30" s="106" t="s">
        <v>199</v>
      </c>
      <c r="C30" s="115">
        <f t="shared" si="4"/>
        <v>550</v>
      </c>
      <c r="D30" s="116">
        <v>550</v>
      </c>
      <c r="E30" s="139">
        <v>0</v>
      </c>
      <c r="F30" s="146">
        <v>0</v>
      </c>
      <c r="G30" s="115">
        <f t="shared" si="5"/>
        <v>450</v>
      </c>
      <c r="H30" s="116">
        <v>450</v>
      </c>
      <c r="I30" s="139">
        <v>0</v>
      </c>
      <c r="J30" s="146">
        <v>0</v>
      </c>
      <c r="K30" s="114" t="str">
        <f t="shared" si="3"/>
        <v>Prvok 2.1.3</v>
      </c>
      <c r="L30" s="106" t="s">
        <v>199</v>
      </c>
      <c r="M30" s="115">
        <f t="shared" si="6"/>
        <v>400</v>
      </c>
      <c r="N30" s="116">
        <v>400</v>
      </c>
      <c r="O30" s="139">
        <v>0</v>
      </c>
      <c r="P30" s="146">
        <v>0</v>
      </c>
      <c r="Q30" s="115">
        <f t="shared" si="7"/>
        <v>400</v>
      </c>
      <c r="R30" s="116">
        <v>400</v>
      </c>
      <c r="S30" s="139">
        <v>0</v>
      </c>
      <c r="T30" s="146">
        <v>0</v>
      </c>
      <c r="V30" s="73"/>
    </row>
    <row r="31" spans="1:22" ht="12.75">
      <c r="A31" s="114" t="s">
        <v>413</v>
      </c>
      <c r="B31" s="106" t="s">
        <v>30</v>
      </c>
      <c r="C31" s="115">
        <f t="shared" si="4"/>
        <v>2575</v>
      </c>
      <c r="D31" s="116">
        <v>2575</v>
      </c>
      <c r="E31" s="139">
        <v>0</v>
      </c>
      <c r="F31" s="146">
        <v>0</v>
      </c>
      <c r="G31" s="115">
        <f t="shared" si="5"/>
        <v>2939</v>
      </c>
      <c r="H31" s="116">
        <v>2939</v>
      </c>
      <c r="I31" s="139">
        <v>0</v>
      </c>
      <c r="J31" s="146">
        <v>0</v>
      </c>
      <c r="K31" s="114" t="str">
        <f t="shared" si="3"/>
        <v>Prvok 2.1.4</v>
      </c>
      <c r="L31" s="106" t="s">
        <v>30</v>
      </c>
      <c r="M31" s="115">
        <f t="shared" si="6"/>
        <v>3100</v>
      </c>
      <c r="N31" s="116">
        <v>3100</v>
      </c>
      <c r="O31" s="139">
        <v>0</v>
      </c>
      <c r="P31" s="146">
        <v>0</v>
      </c>
      <c r="Q31" s="115">
        <f t="shared" si="7"/>
        <v>3200</v>
      </c>
      <c r="R31" s="116">
        <v>3200</v>
      </c>
      <c r="S31" s="139">
        <v>0</v>
      </c>
      <c r="T31" s="146">
        <v>0</v>
      </c>
      <c r="V31" s="73"/>
    </row>
    <row r="32" spans="1:22" ht="12.75">
      <c r="A32" s="114" t="s">
        <v>414</v>
      </c>
      <c r="B32" s="106" t="s">
        <v>200</v>
      </c>
      <c r="C32" s="115">
        <f t="shared" si="4"/>
        <v>773</v>
      </c>
      <c r="D32" s="116">
        <v>773</v>
      </c>
      <c r="E32" s="139">
        <v>0</v>
      </c>
      <c r="F32" s="146">
        <v>0</v>
      </c>
      <c r="G32" s="115">
        <f t="shared" si="5"/>
        <v>837</v>
      </c>
      <c r="H32" s="116">
        <v>837</v>
      </c>
      <c r="I32" s="139">
        <v>0</v>
      </c>
      <c r="J32" s="146">
        <v>0</v>
      </c>
      <c r="K32" s="114" t="str">
        <f t="shared" si="3"/>
        <v>Prvok 2.1.5</v>
      </c>
      <c r="L32" s="106" t="s">
        <v>200</v>
      </c>
      <c r="M32" s="115">
        <f t="shared" si="6"/>
        <v>861</v>
      </c>
      <c r="N32" s="116">
        <v>861</v>
      </c>
      <c r="O32" s="139">
        <v>0</v>
      </c>
      <c r="P32" s="146">
        <v>0</v>
      </c>
      <c r="Q32" s="115">
        <f t="shared" si="7"/>
        <v>895</v>
      </c>
      <c r="R32" s="116">
        <v>895</v>
      </c>
      <c r="S32" s="139">
        <v>0</v>
      </c>
      <c r="T32" s="146">
        <v>0</v>
      </c>
      <c r="V32" s="73"/>
    </row>
    <row r="33" spans="1:22" ht="12.75">
      <c r="A33" s="114" t="s">
        <v>415</v>
      </c>
      <c r="B33" s="106" t="s">
        <v>201</v>
      </c>
      <c r="C33" s="115">
        <f>D33+E33+F33</f>
        <v>750</v>
      </c>
      <c r="D33" s="116">
        <v>750</v>
      </c>
      <c r="E33" s="139">
        <v>0</v>
      </c>
      <c r="F33" s="146">
        <v>0</v>
      </c>
      <c r="G33" s="115">
        <f>H33+I33+J33</f>
        <v>500</v>
      </c>
      <c r="H33" s="116">
        <v>500</v>
      </c>
      <c r="I33" s="139">
        <v>0</v>
      </c>
      <c r="J33" s="146">
        <v>0</v>
      </c>
      <c r="K33" s="114" t="str">
        <f t="shared" si="3"/>
        <v>Prvok 2.1.6</v>
      </c>
      <c r="L33" s="106" t="s">
        <v>201</v>
      </c>
      <c r="M33" s="115">
        <f>N33+O33+P33</f>
        <v>750</v>
      </c>
      <c r="N33" s="116">
        <v>750</v>
      </c>
      <c r="O33" s="139">
        <v>0</v>
      </c>
      <c r="P33" s="146">
        <v>0</v>
      </c>
      <c r="Q33" s="115">
        <f>R33+S33+T33</f>
        <v>0</v>
      </c>
      <c r="R33" s="116">
        <v>0</v>
      </c>
      <c r="S33" s="139">
        <v>0</v>
      </c>
      <c r="T33" s="146">
        <v>0</v>
      </c>
      <c r="V33" s="73"/>
    </row>
    <row r="34" spans="1:22" ht="12.75">
      <c r="A34" s="114" t="s">
        <v>534</v>
      </c>
      <c r="B34" s="106" t="s">
        <v>535</v>
      </c>
      <c r="C34" s="115">
        <f t="shared" si="4"/>
        <v>0</v>
      </c>
      <c r="D34" s="116">
        <v>0</v>
      </c>
      <c r="E34" s="139">
        <v>0</v>
      </c>
      <c r="F34" s="146">
        <v>0</v>
      </c>
      <c r="G34" s="115">
        <f t="shared" si="5"/>
        <v>150</v>
      </c>
      <c r="H34" s="116">
        <v>150</v>
      </c>
      <c r="I34" s="139">
        <v>0</v>
      </c>
      <c r="J34" s="146">
        <v>0</v>
      </c>
      <c r="K34" s="114" t="str">
        <f t="shared" si="3"/>
        <v>Prvok 2.1.7</v>
      </c>
      <c r="L34" s="106" t="s">
        <v>535</v>
      </c>
      <c r="M34" s="115">
        <f t="shared" si="6"/>
        <v>0</v>
      </c>
      <c r="N34" s="116">
        <v>0</v>
      </c>
      <c r="O34" s="139">
        <v>0</v>
      </c>
      <c r="P34" s="146">
        <v>0</v>
      </c>
      <c r="Q34" s="115">
        <f t="shared" si="7"/>
        <v>0</v>
      </c>
      <c r="R34" s="116">
        <v>0</v>
      </c>
      <c r="S34" s="139">
        <v>0</v>
      </c>
      <c r="T34" s="146">
        <v>0</v>
      </c>
      <c r="V34" s="73"/>
    </row>
    <row r="35" spans="1:22" ht="12.75">
      <c r="A35" s="111" t="s">
        <v>202</v>
      </c>
      <c r="B35" s="110" t="s">
        <v>203</v>
      </c>
      <c r="C35" s="112">
        <f t="shared" si="4"/>
        <v>0</v>
      </c>
      <c r="D35" s="113">
        <v>0</v>
      </c>
      <c r="E35" s="138">
        <v>0</v>
      </c>
      <c r="F35" s="145">
        <v>0</v>
      </c>
      <c r="G35" s="112">
        <f t="shared" si="5"/>
        <v>200</v>
      </c>
      <c r="H35" s="113">
        <v>200</v>
      </c>
      <c r="I35" s="138">
        <v>0</v>
      </c>
      <c r="J35" s="145">
        <v>0</v>
      </c>
      <c r="K35" s="111" t="str">
        <f t="shared" si="3"/>
        <v>Podprog 2.2</v>
      </c>
      <c r="L35" s="110" t="s">
        <v>203</v>
      </c>
      <c r="M35" s="112">
        <f t="shared" si="6"/>
        <v>200</v>
      </c>
      <c r="N35" s="113">
        <v>200</v>
      </c>
      <c r="O35" s="138">
        <v>0</v>
      </c>
      <c r="P35" s="145">
        <v>0</v>
      </c>
      <c r="Q35" s="112">
        <f t="shared" si="7"/>
        <v>200</v>
      </c>
      <c r="R35" s="113">
        <v>200</v>
      </c>
      <c r="S35" s="138">
        <v>0</v>
      </c>
      <c r="T35" s="145">
        <v>0</v>
      </c>
      <c r="V35" s="73"/>
    </row>
    <row r="36" spans="1:22" ht="12.75">
      <c r="A36" s="111" t="s">
        <v>204</v>
      </c>
      <c r="B36" s="110" t="s">
        <v>205</v>
      </c>
      <c r="C36" s="112">
        <f t="shared" si="4"/>
        <v>40</v>
      </c>
      <c r="D36" s="113">
        <v>40</v>
      </c>
      <c r="E36" s="138">
        <v>0</v>
      </c>
      <c r="F36" s="145">
        <v>0</v>
      </c>
      <c r="G36" s="112">
        <f t="shared" si="5"/>
        <v>40</v>
      </c>
      <c r="H36" s="113">
        <v>40</v>
      </c>
      <c r="I36" s="138">
        <v>0</v>
      </c>
      <c r="J36" s="145">
        <v>0</v>
      </c>
      <c r="K36" s="111" t="str">
        <f t="shared" si="3"/>
        <v>Podprog 2.3</v>
      </c>
      <c r="L36" s="110" t="s">
        <v>205</v>
      </c>
      <c r="M36" s="112">
        <f t="shared" si="6"/>
        <v>40</v>
      </c>
      <c r="N36" s="113">
        <v>40</v>
      </c>
      <c r="O36" s="138">
        <v>0</v>
      </c>
      <c r="P36" s="145">
        <v>0</v>
      </c>
      <c r="Q36" s="112">
        <f t="shared" si="7"/>
        <v>40</v>
      </c>
      <c r="R36" s="113">
        <v>40</v>
      </c>
      <c r="S36" s="138">
        <v>0</v>
      </c>
      <c r="T36" s="145">
        <v>0</v>
      </c>
      <c r="V36" s="73"/>
    </row>
    <row r="37" spans="1:22" ht="12.75">
      <c r="A37" s="111" t="s">
        <v>206</v>
      </c>
      <c r="B37" s="110" t="s">
        <v>207</v>
      </c>
      <c r="C37" s="112">
        <f t="shared" si="4"/>
        <v>201</v>
      </c>
      <c r="D37" s="113">
        <v>201</v>
      </c>
      <c r="E37" s="138">
        <v>0</v>
      </c>
      <c r="F37" s="145">
        <v>0</v>
      </c>
      <c r="G37" s="112">
        <f t="shared" si="5"/>
        <v>200</v>
      </c>
      <c r="H37" s="113">
        <v>200</v>
      </c>
      <c r="I37" s="138">
        <v>0</v>
      </c>
      <c r="J37" s="145">
        <v>0</v>
      </c>
      <c r="K37" s="111" t="str">
        <f t="shared" si="3"/>
        <v>Podprog 2.4</v>
      </c>
      <c r="L37" s="110" t="s">
        <v>207</v>
      </c>
      <c r="M37" s="112">
        <f t="shared" si="6"/>
        <v>200</v>
      </c>
      <c r="N37" s="113">
        <v>200</v>
      </c>
      <c r="O37" s="138">
        <v>0</v>
      </c>
      <c r="P37" s="145">
        <v>0</v>
      </c>
      <c r="Q37" s="112">
        <f t="shared" si="7"/>
        <v>200</v>
      </c>
      <c r="R37" s="113">
        <v>200</v>
      </c>
      <c r="S37" s="138">
        <v>0</v>
      </c>
      <c r="T37" s="145">
        <v>0</v>
      </c>
      <c r="V37" s="73"/>
    </row>
    <row r="38" spans="1:22" ht="13.5" thickBot="1">
      <c r="A38" s="111" t="s">
        <v>208</v>
      </c>
      <c r="B38" s="110" t="s">
        <v>209</v>
      </c>
      <c r="C38" s="112">
        <f t="shared" si="4"/>
        <v>1000</v>
      </c>
      <c r="D38" s="113">
        <v>0</v>
      </c>
      <c r="E38" s="138">
        <v>1000</v>
      </c>
      <c r="F38" s="145">
        <v>0</v>
      </c>
      <c r="G38" s="112">
        <f t="shared" si="5"/>
        <v>30</v>
      </c>
      <c r="H38" s="113">
        <v>30</v>
      </c>
      <c r="I38" s="138">
        <v>0</v>
      </c>
      <c r="J38" s="145">
        <v>0</v>
      </c>
      <c r="K38" s="111" t="str">
        <f t="shared" si="3"/>
        <v>Podprog. 2.5</v>
      </c>
      <c r="L38" s="110" t="s">
        <v>209</v>
      </c>
      <c r="M38" s="112">
        <f t="shared" si="6"/>
        <v>30</v>
      </c>
      <c r="N38" s="113">
        <v>30</v>
      </c>
      <c r="O38" s="138">
        <v>0</v>
      </c>
      <c r="P38" s="145">
        <v>0</v>
      </c>
      <c r="Q38" s="112">
        <f t="shared" si="7"/>
        <v>30</v>
      </c>
      <c r="R38" s="113">
        <v>30</v>
      </c>
      <c r="S38" s="138">
        <v>0</v>
      </c>
      <c r="T38" s="145">
        <v>0</v>
      </c>
      <c r="V38" s="73"/>
    </row>
    <row r="39" spans="1:22" ht="12.75">
      <c r="A39" s="107" t="s">
        <v>210</v>
      </c>
      <c r="B39" s="108"/>
      <c r="C39" s="94">
        <f t="shared" si="4"/>
        <v>24778</v>
      </c>
      <c r="D39" s="109">
        <f>D40+D41+D42+D43+D47</f>
        <v>7008</v>
      </c>
      <c r="E39" s="137">
        <f>E40+E41+E42+E43+E47</f>
        <v>17370</v>
      </c>
      <c r="F39" s="144">
        <f>F40+F41+F42+F43+F47</f>
        <v>400</v>
      </c>
      <c r="G39" s="94">
        <f t="shared" si="5"/>
        <v>13774</v>
      </c>
      <c r="H39" s="109">
        <f>H40+H41+H42+H43+H47</f>
        <v>6383</v>
      </c>
      <c r="I39" s="137">
        <f>I40+I41+I42+I43+I47</f>
        <v>7391</v>
      </c>
      <c r="J39" s="144">
        <f>J40+J41+J42+J43+J47</f>
        <v>0</v>
      </c>
      <c r="K39" s="107" t="str">
        <f t="shared" si="3"/>
        <v>Program 3:   Interné služby</v>
      </c>
      <c r="L39" s="108"/>
      <c r="M39" s="94">
        <f t="shared" si="6"/>
        <v>10669</v>
      </c>
      <c r="N39" s="109">
        <f>N40+N41+N42+N43+N47</f>
        <v>6428</v>
      </c>
      <c r="O39" s="137">
        <f>O40+O41+O42+O43+O47</f>
        <v>4241</v>
      </c>
      <c r="P39" s="144">
        <f>P40+P41+P42+P43+P47</f>
        <v>0</v>
      </c>
      <c r="Q39" s="94">
        <f t="shared" si="7"/>
        <v>10709</v>
      </c>
      <c r="R39" s="109">
        <f>R40+R41+R42+R43+R47</f>
        <v>6468</v>
      </c>
      <c r="S39" s="137">
        <f>S40+S41+S42+S43+S47</f>
        <v>4241</v>
      </c>
      <c r="T39" s="144">
        <f>T40+T41+T42+T43+T47</f>
        <v>0</v>
      </c>
      <c r="V39" s="73"/>
    </row>
    <row r="40" spans="1:22" ht="12.75">
      <c r="A40" s="111" t="s">
        <v>211</v>
      </c>
      <c r="B40" s="110" t="s">
        <v>212</v>
      </c>
      <c r="C40" s="112">
        <f t="shared" si="4"/>
        <v>45</v>
      </c>
      <c r="D40" s="113">
        <v>45</v>
      </c>
      <c r="E40" s="138">
        <v>0</v>
      </c>
      <c r="F40" s="145">
        <v>0</v>
      </c>
      <c r="G40" s="112">
        <f t="shared" si="5"/>
        <v>55</v>
      </c>
      <c r="H40" s="113">
        <v>55</v>
      </c>
      <c r="I40" s="138">
        <v>0</v>
      </c>
      <c r="J40" s="145">
        <v>0</v>
      </c>
      <c r="K40" s="111" t="str">
        <f t="shared" si="3"/>
        <v>Podprog 3.1</v>
      </c>
      <c r="L40" s="110" t="s">
        <v>212</v>
      </c>
      <c r="M40" s="112">
        <f t="shared" si="6"/>
        <v>60</v>
      </c>
      <c r="N40" s="113">
        <v>60</v>
      </c>
      <c r="O40" s="138">
        <v>0</v>
      </c>
      <c r="P40" s="145">
        <v>0</v>
      </c>
      <c r="Q40" s="112">
        <f t="shared" si="7"/>
        <v>60</v>
      </c>
      <c r="R40" s="113">
        <v>60</v>
      </c>
      <c r="S40" s="138">
        <v>0</v>
      </c>
      <c r="T40" s="145">
        <v>0</v>
      </c>
      <c r="V40" s="73"/>
    </row>
    <row r="41" spans="1:22" ht="12.75">
      <c r="A41" s="111" t="s">
        <v>213</v>
      </c>
      <c r="B41" s="110" t="s">
        <v>65</v>
      </c>
      <c r="C41" s="112">
        <f t="shared" si="4"/>
        <v>630</v>
      </c>
      <c r="D41" s="113">
        <v>630</v>
      </c>
      <c r="E41" s="138">
        <v>0</v>
      </c>
      <c r="F41" s="145">
        <v>0</v>
      </c>
      <c r="G41" s="112">
        <f t="shared" si="5"/>
        <v>670</v>
      </c>
      <c r="H41" s="113">
        <v>670</v>
      </c>
      <c r="I41" s="138">
        <v>0</v>
      </c>
      <c r="J41" s="145">
        <v>0</v>
      </c>
      <c r="K41" s="111" t="str">
        <f t="shared" si="3"/>
        <v>Podprog 3.2</v>
      </c>
      <c r="L41" s="110" t="s">
        <v>65</v>
      </c>
      <c r="M41" s="112">
        <f t="shared" si="6"/>
        <v>710</v>
      </c>
      <c r="N41" s="113">
        <v>710</v>
      </c>
      <c r="O41" s="138">
        <v>0</v>
      </c>
      <c r="P41" s="145">
        <v>0</v>
      </c>
      <c r="Q41" s="112">
        <f t="shared" si="7"/>
        <v>750</v>
      </c>
      <c r="R41" s="113">
        <v>750</v>
      </c>
      <c r="S41" s="138">
        <v>0</v>
      </c>
      <c r="T41" s="145">
        <v>0</v>
      </c>
      <c r="V41" s="73"/>
    </row>
    <row r="42" spans="1:22" ht="12.75">
      <c r="A42" s="111" t="s">
        <v>214</v>
      </c>
      <c r="B42" s="110" t="s">
        <v>215</v>
      </c>
      <c r="C42" s="112">
        <f t="shared" si="4"/>
        <v>8407</v>
      </c>
      <c r="D42" s="113">
        <v>1057</v>
      </c>
      <c r="E42" s="138">
        <v>7350</v>
      </c>
      <c r="F42" s="145">
        <v>0</v>
      </c>
      <c r="G42" s="112">
        <f t="shared" si="5"/>
        <v>1100</v>
      </c>
      <c r="H42" s="113">
        <v>1100</v>
      </c>
      <c r="I42" s="138">
        <v>0</v>
      </c>
      <c r="J42" s="145">
        <v>0</v>
      </c>
      <c r="K42" s="111" t="str">
        <f t="shared" si="3"/>
        <v>Podprog 3.3</v>
      </c>
      <c r="L42" s="110" t="s">
        <v>215</v>
      </c>
      <c r="M42" s="112">
        <f t="shared" si="6"/>
        <v>1100</v>
      </c>
      <c r="N42" s="113">
        <v>1100</v>
      </c>
      <c r="O42" s="138">
        <v>0</v>
      </c>
      <c r="P42" s="145">
        <v>0</v>
      </c>
      <c r="Q42" s="112">
        <f t="shared" si="7"/>
        <v>1100</v>
      </c>
      <c r="R42" s="113">
        <v>1100</v>
      </c>
      <c r="S42" s="138">
        <v>0</v>
      </c>
      <c r="T42" s="145">
        <v>0</v>
      </c>
      <c r="V42" s="73"/>
    </row>
    <row r="43" spans="1:22" ht="12.75">
      <c r="A43" s="111" t="s">
        <v>216</v>
      </c>
      <c r="B43" s="110" t="s">
        <v>217</v>
      </c>
      <c r="C43" s="112">
        <f t="shared" si="4"/>
        <v>14396</v>
      </c>
      <c r="D43" s="113">
        <f>SUM(D44:D46)</f>
        <v>3976</v>
      </c>
      <c r="E43" s="138">
        <f>SUM(E44:E46)</f>
        <v>10020</v>
      </c>
      <c r="F43" s="145">
        <f>SUM(F44:F46)</f>
        <v>400</v>
      </c>
      <c r="G43" s="112">
        <f t="shared" si="5"/>
        <v>11949</v>
      </c>
      <c r="H43" s="113">
        <f>SUM(H44:H46)</f>
        <v>4558</v>
      </c>
      <c r="I43" s="138">
        <f>SUM(I44:I46)</f>
        <v>7391</v>
      </c>
      <c r="J43" s="145">
        <f>SUM(J44:J46)</f>
        <v>0</v>
      </c>
      <c r="K43" s="111" t="str">
        <f t="shared" si="3"/>
        <v>Podprog 3.4</v>
      </c>
      <c r="L43" s="110" t="s">
        <v>217</v>
      </c>
      <c r="M43" s="112">
        <f t="shared" si="6"/>
        <v>8799</v>
      </c>
      <c r="N43" s="113">
        <f>SUM(N44:N46)</f>
        <v>4558</v>
      </c>
      <c r="O43" s="138">
        <f>SUM(O44:O46)</f>
        <v>4241</v>
      </c>
      <c r="P43" s="145">
        <f>SUM(P44:P46)</f>
        <v>0</v>
      </c>
      <c r="Q43" s="112">
        <f t="shared" si="7"/>
        <v>8799</v>
      </c>
      <c r="R43" s="113">
        <f>SUM(R44:R46)</f>
        <v>4558</v>
      </c>
      <c r="S43" s="138">
        <f>SUM(S44:S46)</f>
        <v>4241</v>
      </c>
      <c r="T43" s="145">
        <f>SUM(T44:T46)</f>
        <v>0</v>
      </c>
      <c r="V43" s="73"/>
    </row>
    <row r="44" spans="1:22" ht="12.75">
      <c r="A44" s="114" t="s">
        <v>416</v>
      </c>
      <c r="B44" s="106" t="s">
        <v>218</v>
      </c>
      <c r="C44" s="115">
        <f t="shared" si="4"/>
        <v>0</v>
      </c>
      <c r="D44" s="116">
        <v>0</v>
      </c>
      <c r="E44" s="139">
        <v>0</v>
      </c>
      <c r="F44" s="146">
        <v>0</v>
      </c>
      <c r="G44" s="115">
        <f t="shared" si="5"/>
        <v>0</v>
      </c>
      <c r="H44" s="116">
        <v>0</v>
      </c>
      <c r="I44" s="139">
        <v>0</v>
      </c>
      <c r="J44" s="146">
        <v>0</v>
      </c>
      <c r="K44" s="114" t="str">
        <f t="shared" si="3"/>
        <v>Prvok 3.4.1</v>
      </c>
      <c r="L44" s="106" t="s">
        <v>218</v>
      </c>
      <c r="M44" s="115">
        <f t="shared" si="6"/>
        <v>0</v>
      </c>
      <c r="N44" s="116">
        <v>0</v>
      </c>
      <c r="O44" s="139">
        <v>0</v>
      </c>
      <c r="P44" s="146">
        <v>0</v>
      </c>
      <c r="Q44" s="115">
        <f t="shared" si="7"/>
        <v>0</v>
      </c>
      <c r="R44" s="116">
        <v>0</v>
      </c>
      <c r="S44" s="139">
        <v>0</v>
      </c>
      <c r="T44" s="146">
        <v>0</v>
      </c>
      <c r="V44" s="73"/>
    </row>
    <row r="45" spans="1:22" ht="12.75">
      <c r="A45" s="114" t="s">
        <v>417</v>
      </c>
      <c r="B45" s="106" t="s">
        <v>219</v>
      </c>
      <c r="C45" s="115">
        <f t="shared" si="4"/>
        <v>3976</v>
      </c>
      <c r="D45" s="116">
        <v>3976</v>
      </c>
      <c r="E45" s="139">
        <v>0</v>
      </c>
      <c r="F45" s="146">
        <v>0</v>
      </c>
      <c r="G45" s="115">
        <f t="shared" si="5"/>
        <v>4558</v>
      </c>
      <c r="H45" s="116">
        <v>4558</v>
      </c>
      <c r="I45" s="139">
        <v>0</v>
      </c>
      <c r="J45" s="146">
        <v>0</v>
      </c>
      <c r="K45" s="114" t="str">
        <f t="shared" si="3"/>
        <v>Prvok 3.4.2</v>
      </c>
      <c r="L45" s="106" t="s">
        <v>219</v>
      </c>
      <c r="M45" s="115">
        <f t="shared" si="6"/>
        <v>4558</v>
      </c>
      <c r="N45" s="116">
        <v>4558</v>
      </c>
      <c r="O45" s="139">
        <v>0</v>
      </c>
      <c r="P45" s="146">
        <v>0</v>
      </c>
      <c r="Q45" s="115">
        <f t="shared" si="7"/>
        <v>4558</v>
      </c>
      <c r="R45" s="116">
        <v>4558</v>
      </c>
      <c r="S45" s="139">
        <v>0</v>
      </c>
      <c r="T45" s="146">
        <v>0</v>
      </c>
      <c r="V45" s="73"/>
    </row>
    <row r="46" spans="1:22" ht="12.75">
      <c r="A46" s="114" t="s">
        <v>418</v>
      </c>
      <c r="B46" s="106" t="s">
        <v>546</v>
      </c>
      <c r="C46" s="115">
        <f t="shared" si="4"/>
        <v>10420</v>
      </c>
      <c r="D46" s="116">
        <v>0</v>
      </c>
      <c r="E46" s="139">
        <v>10020</v>
      </c>
      <c r="F46" s="146">
        <f>400</f>
        <v>400</v>
      </c>
      <c r="G46" s="115">
        <f t="shared" si="5"/>
        <v>7391</v>
      </c>
      <c r="H46" s="116">
        <v>0</v>
      </c>
      <c r="I46" s="139">
        <v>7391</v>
      </c>
      <c r="J46" s="146">
        <v>0</v>
      </c>
      <c r="K46" s="114" t="str">
        <f t="shared" si="3"/>
        <v>Prvok 3.4.3</v>
      </c>
      <c r="L46" s="106" t="s">
        <v>546</v>
      </c>
      <c r="M46" s="115">
        <f t="shared" si="6"/>
        <v>4241</v>
      </c>
      <c r="N46" s="116">
        <v>0</v>
      </c>
      <c r="O46" s="139">
        <v>4241</v>
      </c>
      <c r="P46" s="146">
        <v>0</v>
      </c>
      <c r="Q46" s="115">
        <f t="shared" si="7"/>
        <v>4241</v>
      </c>
      <c r="R46" s="116">
        <v>0</v>
      </c>
      <c r="S46" s="139">
        <v>4241</v>
      </c>
      <c r="T46" s="146">
        <v>0</v>
      </c>
      <c r="V46" s="73"/>
    </row>
    <row r="47" spans="1:22" ht="13.5" thickBot="1">
      <c r="A47" s="111" t="s">
        <v>220</v>
      </c>
      <c r="B47" s="110" t="s">
        <v>221</v>
      </c>
      <c r="C47" s="112">
        <f t="shared" si="4"/>
        <v>1300</v>
      </c>
      <c r="D47" s="113">
        <v>1300</v>
      </c>
      <c r="E47" s="138">
        <v>0</v>
      </c>
      <c r="F47" s="145">
        <v>0</v>
      </c>
      <c r="G47" s="112">
        <f t="shared" si="5"/>
        <v>0</v>
      </c>
      <c r="H47" s="113">
        <v>0</v>
      </c>
      <c r="I47" s="138">
        <v>0</v>
      </c>
      <c r="J47" s="145">
        <v>0</v>
      </c>
      <c r="K47" s="111" t="str">
        <f t="shared" si="3"/>
        <v>Podprog 3.5</v>
      </c>
      <c r="L47" s="110" t="s">
        <v>221</v>
      </c>
      <c r="M47" s="112">
        <f t="shared" si="6"/>
        <v>0</v>
      </c>
      <c r="N47" s="113">
        <v>0</v>
      </c>
      <c r="O47" s="138">
        <v>0</v>
      </c>
      <c r="P47" s="145">
        <v>0</v>
      </c>
      <c r="Q47" s="112">
        <f t="shared" si="7"/>
        <v>0</v>
      </c>
      <c r="R47" s="113">
        <v>0</v>
      </c>
      <c r="S47" s="138">
        <v>0</v>
      </c>
      <c r="T47" s="145">
        <v>0</v>
      </c>
      <c r="V47" s="73"/>
    </row>
    <row r="48" spans="1:22" ht="12.75">
      <c r="A48" s="107" t="s">
        <v>222</v>
      </c>
      <c r="B48" s="108"/>
      <c r="C48" s="94">
        <f t="shared" si="4"/>
        <v>3848</v>
      </c>
      <c r="D48" s="109">
        <f>SUM(D49:D53)</f>
        <v>3739</v>
      </c>
      <c r="E48" s="137">
        <f>SUM(E49:E53)</f>
        <v>0</v>
      </c>
      <c r="F48" s="144">
        <f>SUM(F49:F53)</f>
        <v>109</v>
      </c>
      <c r="G48" s="94">
        <f t="shared" si="5"/>
        <v>4891</v>
      </c>
      <c r="H48" s="109">
        <f>SUM(H49:H53)</f>
        <v>4891</v>
      </c>
      <c r="I48" s="137">
        <f>SUM(I49:I53)</f>
        <v>0</v>
      </c>
      <c r="J48" s="144">
        <f>SUM(J49:J53)</f>
        <v>0</v>
      </c>
      <c r="K48" s="107" t="str">
        <f t="shared" si="3"/>
        <v>Program 4: Služby občanom</v>
      </c>
      <c r="L48" s="108"/>
      <c r="M48" s="94">
        <f t="shared" si="6"/>
        <v>5071</v>
      </c>
      <c r="N48" s="109">
        <f>SUM(N49:N53)</f>
        <v>5071</v>
      </c>
      <c r="O48" s="137">
        <f>SUM(O49:O53)</f>
        <v>0</v>
      </c>
      <c r="P48" s="144">
        <f>SUM(P49:P53)</f>
        <v>0</v>
      </c>
      <c r="Q48" s="94">
        <f t="shared" si="7"/>
        <v>5251</v>
      </c>
      <c r="R48" s="109">
        <f>SUM(R49:R53)</f>
        <v>5251</v>
      </c>
      <c r="S48" s="137">
        <f>SUM(S49:S53)</f>
        <v>0</v>
      </c>
      <c r="T48" s="144">
        <f>SUM(T49:T53)</f>
        <v>0</v>
      </c>
      <c r="V48" s="73"/>
    </row>
    <row r="49" spans="1:22" ht="12.75">
      <c r="A49" s="111" t="s">
        <v>223</v>
      </c>
      <c r="B49" s="110" t="s">
        <v>13</v>
      </c>
      <c r="C49" s="112">
        <f t="shared" si="4"/>
        <v>550</v>
      </c>
      <c r="D49" s="113">
        <v>550</v>
      </c>
      <c r="E49" s="138">
        <v>0</v>
      </c>
      <c r="F49" s="145">
        <v>0</v>
      </c>
      <c r="G49" s="112">
        <f t="shared" si="5"/>
        <v>570</v>
      </c>
      <c r="H49" s="113">
        <v>570</v>
      </c>
      <c r="I49" s="138">
        <v>0</v>
      </c>
      <c r="J49" s="145">
        <v>0</v>
      </c>
      <c r="K49" s="111" t="str">
        <f t="shared" si="3"/>
        <v>Podprog 4.1 </v>
      </c>
      <c r="L49" s="110" t="s">
        <v>13</v>
      </c>
      <c r="M49" s="112">
        <f t="shared" si="6"/>
        <v>600</v>
      </c>
      <c r="N49" s="113">
        <v>600</v>
      </c>
      <c r="O49" s="138">
        <v>0</v>
      </c>
      <c r="P49" s="145">
        <v>0</v>
      </c>
      <c r="Q49" s="112">
        <f t="shared" si="7"/>
        <v>630</v>
      </c>
      <c r="R49" s="113">
        <v>630</v>
      </c>
      <c r="S49" s="138">
        <v>0</v>
      </c>
      <c r="T49" s="145">
        <v>0</v>
      </c>
      <c r="V49" s="73"/>
    </row>
    <row r="50" spans="1:22" ht="12.75">
      <c r="A50" s="111" t="s">
        <v>224</v>
      </c>
      <c r="B50" s="110" t="s">
        <v>15</v>
      </c>
      <c r="C50" s="112">
        <f t="shared" si="4"/>
        <v>1879</v>
      </c>
      <c r="D50" s="113">
        <v>1770</v>
      </c>
      <c r="E50" s="138">
        <v>0</v>
      </c>
      <c r="F50" s="145">
        <v>109</v>
      </c>
      <c r="G50" s="112">
        <f t="shared" si="5"/>
        <v>2450</v>
      </c>
      <c r="H50" s="113">
        <v>2450</v>
      </c>
      <c r="I50" s="138">
        <v>0</v>
      </c>
      <c r="J50" s="145">
        <v>0</v>
      </c>
      <c r="K50" s="111" t="str">
        <f t="shared" si="3"/>
        <v>Podprog 4.2</v>
      </c>
      <c r="L50" s="110" t="s">
        <v>15</v>
      </c>
      <c r="M50" s="112">
        <f t="shared" si="6"/>
        <v>2550</v>
      </c>
      <c r="N50" s="113">
        <v>2550</v>
      </c>
      <c r="O50" s="138">
        <v>0</v>
      </c>
      <c r="P50" s="145">
        <v>0</v>
      </c>
      <c r="Q50" s="112">
        <f t="shared" si="7"/>
        <v>2650</v>
      </c>
      <c r="R50" s="113">
        <v>2650</v>
      </c>
      <c r="S50" s="138">
        <v>0</v>
      </c>
      <c r="T50" s="145">
        <v>0</v>
      </c>
      <c r="V50" s="73"/>
    </row>
    <row r="51" spans="1:22" ht="12.75">
      <c r="A51" s="111" t="s">
        <v>225</v>
      </c>
      <c r="B51" s="110" t="s">
        <v>226</v>
      </c>
      <c r="C51" s="112">
        <f t="shared" si="4"/>
        <v>1219</v>
      </c>
      <c r="D51" s="113">
        <v>1219</v>
      </c>
      <c r="E51" s="138">
        <v>0</v>
      </c>
      <c r="F51" s="145">
        <v>0</v>
      </c>
      <c r="G51" s="112">
        <f t="shared" si="5"/>
        <v>1600</v>
      </c>
      <c r="H51" s="113">
        <v>1600</v>
      </c>
      <c r="I51" s="138">
        <v>0</v>
      </c>
      <c r="J51" s="145">
        <v>0</v>
      </c>
      <c r="K51" s="111" t="str">
        <f t="shared" si="3"/>
        <v>Podprog 4.3</v>
      </c>
      <c r="L51" s="110" t="s">
        <v>226</v>
      </c>
      <c r="M51" s="112">
        <f t="shared" si="6"/>
        <v>1650</v>
      </c>
      <c r="N51" s="113">
        <v>1650</v>
      </c>
      <c r="O51" s="138">
        <v>0</v>
      </c>
      <c r="P51" s="145">
        <v>0</v>
      </c>
      <c r="Q51" s="112">
        <f t="shared" si="7"/>
        <v>1700</v>
      </c>
      <c r="R51" s="113">
        <v>1700</v>
      </c>
      <c r="S51" s="138">
        <v>0</v>
      </c>
      <c r="T51" s="145">
        <v>0</v>
      </c>
      <c r="V51" s="73"/>
    </row>
    <row r="52" spans="1:22" ht="12.75">
      <c r="A52" s="111" t="s">
        <v>227</v>
      </c>
      <c r="B52" s="110" t="s">
        <v>20</v>
      </c>
      <c r="C52" s="112">
        <f>D52+E52+F52</f>
        <v>100</v>
      </c>
      <c r="D52" s="113">
        <v>100</v>
      </c>
      <c r="E52" s="138">
        <v>0</v>
      </c>
      <c r="F52" s="145">
        <v>0</v>
      </c>
      <c r="G52" s="112">
        <f>H52+I52+J52</f>
        <v>100</v>
      </c>
      <c r="H52" s="113">
        <v>100</v>
      </c>
      <c r="I52" s="138">
        <v>0</v>
      </c>
      <c r="J52" s="145">
        <v>0</v>
      </c>
      <c r="K52" s="111" t="str">
        <f t="shared" si="3"/>
        <v>Podprog 4.4 </v>
      </c>
      <c r="L52" s="110" t="s">
        <v>20</v>
      </c>
      <c r="M52" s="112">
        <f>N52+O52+P52</f>
        <v>100</v>
      </c>
      <c r="N52" s="113">
        <v>100</v>
      </c>
      <c r="O52" s="138">
        <v>0</v>
      </c>
      <c r="P52" s="145">
        <v>0</v>
      </c>
      <c r="Q52" s="112">
        <f>R52+S52+T52</f>
        <v>100</v>
      </c>
      <c r="R52" s="113">
        <v>100</v>
      </c>
      <c r="S52" s="138">
        <v>0</v>
      </c>
      <c r="T52" s="145">
        <v>0</v>
      </c>
      <c r="V52" s="73"/>
    </row>
    <row r="53" spans="1:22" ht="13.5" thickBot="1">
      <c r="A53" s="111" t="s">
        <v>507</v>
      </c>
      <c r="B53" s="110" t="s">
        <v>508</v>
      </c>
      <c r="C53" s="112">
        <f>D53+E53+F53</f>
        <v>100</v>
      </c>
      <c r="D53" s="113">
        <v>100</v>
      </c>
      <c r="E53" s="138">
        <v>0</v>
      </c>
      <c r="F53" s="145">
        <v>0</v>
      </c>
      <c r="G53" s="112">
        <f>H53+I53+J53</f>
        <v>171</v>
      </c>
      <c r="H53" s="113">
        <v>171</v>
      </c>
      <c r="I53" s="138">
        <v>0</v>
      </c>
      <c r="J53" s="145">
        <v>0</v>
      </c>
      <c r="K53" s="111" t="str">
        <f t="shared" si="3"/>
        <v>Podprog 4.5</v>
      </c>
      <c r="L53" s="110" t="s">
        <v>508</v>
      </c>
      <c r="M53" s="112">
        <f>N53+O53+P53</f>
        <v>171</v>
      </c>
      <c r="N53" s="113">
        <v>171</v>
      </c>
      <c r="O53" s="138">
        <v>0</v>
      </c>
      <c r="P53" s="145">
        <v>0</v>
      </c>
      <c r="Q53" s="112">
        <f>R53+S53+T53</f>
        <v>171</v>
      </c>
      <c r="R53" s="113">
        <v>171</v>
      </c>
      <c r="S53" s="138">
        <v>0</v>
      </c>
      <c r="T53" s="145">
        <v>0</v>
      </c>
      <c r="V53" s="73"/>
    </row>
    <row r="54" spans="1:22" ht="12.75">
      <c r="A54" s="107" t="s">
        <v>228</v>
      </c>
      <c r="B54" s="108"/>
      <c r="C54" s="94">
        <f t="shared" si="4"/>
        <v>15280</v>
      </c>
      <c r="D54" s="109">
        <f>D55+D60+D61+D62+D67+D68</f>
        <v>14140</v>
      </c>
      <c r="E54" s="137">
        <f>E55+E60+E61+E62+E67+E68</f>
        <v>955</v>
      </c>
      <c r="F54" s="144">
        <f>F55+F60+F61+F62+F67+F68</f>
        <v>185</v>
      </c>
      <c r="G54" s="94">
        <f t="shared" si="5"/>
        <v>15982</v>
      </c>
      <c r="H54" s="109">
        <f>H55+H60+H61+H62+H67+H68</f>
        <v>15247</v>
      </c>
      <c r="I54" s="137">
        <f>I55+I60+I61+I62+I67+I68</f>
        <v>485</v>
      </c>
      <c r="J54" s="144">
        <f>J55+J60+J61+J62+J67+J68</f>
        <v>250</v>
      </c>
      <c r="K54" s="107" t="str">
        <f t="shared" si="3"/>
        <v>Program 5:   Bezpečnosť, právo a poriadok</v>
      </c>
      <c r="L54" s="108"/>
      <c r="M54" s="94">
        <f t="shared" si="6"/>
        <v>15379</v>
      </c>
      <c r="N54" s="109">
        <f>N55+N60+N61+N62+N67+N68</f>
        <v>15129</v>
      </c>
      <c r="O54" s="137">
        <f>O55+O60+O61+O62+O67+O68</f>
        <v>0</v>
      </c>
      <c r="P54" s="144">
        <f>P55+P60+P61+P62+P67+P68</f>
        <v>250</v>
      </c>
      <c r="Q54" s="94">
        <f t="shared" si="7"/>
        <v>16224</v>
      </c>
      <c r="R54" s="109">
        <f>R55+R60+R61+R62+R67+R68</f>
        <v>15974</v>
      </c>
      <c r="S54" s="137">
        <f>S55+S60+S61+S62+S67+S68</f>
        <v>0</v>
      </c>
      <c r="T54" s="144">
        <f>T55+T60+T61+T62+T67+T68</f>
        <v>250</v>
      </c>
      <c r="V54" s="73"/>
    </row>
    <row r="55" spans="1:22" ht="12.75">
      <c r="A55" s="111" t="s">
        <v>229</v>
      </c>
      <c r="B55" s="110" t="s">
        <v>230</v>
      </c>
      <c r="C55" s="112">
        <f t="shared" si="4"/>
        <v>10090</v>
      </c>
      <c r="D55" s="113">
        <f aca="true" t="shared" si="12" ref="D55:T55">SUM(D56:D59)</f>
        <v>9600</v>
      </c>
      <c r="E55" s="138">
        <f t="shared" si="12"/>
        <v>305</v>
      </c>
      <c r="F55" s="145">
        <f>SUM(F56:F59)</f>
        <v>185</v>
      </c>
      <c r="G55" s="112">
        <f t="shared" si="5"/>
        <v>10577</v>
      </c>
      <c r="H55" s="113">
        <f t="shared" si="12"/>
        <v>10142</v>
      </c>
      <c r="I55" s="138">
        <f t="shared" si="12"/>
        <v>185</v>
      </c>
      <c r="J55" s="145">
        <f t="shared" si="12"/>
        <v>250</v>
      </c>
      <c r="K55" s="111" t="str">
        <f t="shared" si="3"/>
        <v>Podprog 5.1</v>
      </c>
      <c r="L55" s="110" t="s">
        <v>230</v>
      </c>
      <c r="M55" s="112">
        <f t="shared" si="6"/>
        <v>11105</v>
      </c>
      <c r="N55" s="113">
        <f t="shared" si="12"/>
        <v>10855</v>
      </c>
      <c r="O55" s="138">
        <f t="shared" si="12"/>
        <v>0</v>
      </c>
      <c r="P55" s="145">
        <f t="shared" si="12"/>
        <v>250</v>
      </c>
      <c r="Q55" s="112">
        <f t="shared" si="7"/>
        <v>11869</v>
      </c>
      <c r="R55" s="113">
        <f t="shared" si="12"/>
        <v>11619</v>
      </c>
      <c r="S55" s="138">
        <f t="shared" si="12"/>
        <v>0</v>
      </c>
      <c r="T55" s="145">
        <f t="shared" si="12"/>
        <v>250</v>
      </c>
      <c r="V55" s="73"/>
    </row>
    <row r="56" spans="1:22" ht="12.75">
      <c r="A56" s="114" t="s">
        <v>419</v>
      </c>
      <c r="B56" s="106" t="s">
        <v>231</v>
      </c>
      <c r="C56" s="115">
        <f t="shared" si="4"/>
        <v>6765</v>
      </c>
      <c r="D56" s="116">
        <v>6580</v>
      </c>
      <c r="E56" s="139">
        <v>0</v>
      </c>
      <c r="F56" s="146">
        <v>185</v>
      </c>
      <c r="G56" s="115">
        <f t="shared" si="5"/>
        <v>7080</v>
      </c>
      <c r="H56" s="116">
        <v>6830</v>
      </c>
      <c r="I56" s="139">
        <v>0</v>
      </c>
      <c r="J56" s="146">
        <v>250</v>
      </c>
      <c r="K56" s="114" t="str">
        <f t="shared" si="3"/>
        <v>Prvok 5.1.1</v>
      </c>
      <c r="L56" s="106" t="s">
        <v>231</v>
      </c>
      <c r="M56" s="115">
        <f t="shared" si="6"/>
        <v>7558</v>
      </c>
      <c r="N56" s="116">
        <v>7308</v>
      </c>
      <c r="O56" s="139">
        <v>0</v>
      </c>
      <c r="P56" s="146">
        <v>250</v>
      </c>
      <c r="Q56" s="115">
        <f t="shared" si="7"/>
        <v>8070</v>
      </c>
      <c r="R56" s="116">
        <v>7820</v>
      </c>
      <c r="S56" s="139">
        <v>0</v>
      </c>
      <c r="T56" s="146">
        <v>250</v>
      </c>
      <c r="V56" s="73"/>
    </row>
    <row r="57" spans="1:22" ht="12.75">
      <c r="A57" s="114" t="s">
        <v>420</v>
      </c>
      <c r="B57" s="106" t="s">
        <v>232</v>
      </c>
      <c r="C57" s="115">
        <f t="shared" si="4"/>
        <v>355</v>
      </c>
      <c r="D57" s="116">
        <v>50</v>
      </c>
      <c r="E57" s="139">
        <v>305</v>
      </c>
      <c r="F57" s="146">
        <v>0</v>
      </c>
      <c r="G57" s="115">
        <f t="shared" si="5"/>
        <v>235</v>
      </c>
      <c r="H57" s="116">
        <v>50</v>
      </c>
      <c r="I57" s="139">
        <v>185</v>
      </c>
      <c r="J57" s="146">
        <v>0</v>
      </c>
      <c r="K57" s="114" t="str">
        <f t="shared" si="3"/>
        <v>Prvok 5.1.2</v>
      </c>
      <c r="L57" s="106" t="s">
        <v>232</v>
      </c>
      <c r="M57" s="115">
        <f t="shared" si="6"/>
        <v>50</v>
      </c>
      <c r="N57" s="116">
        <v>50</v>
      </c>
      <c r="O57" s="139">
        <v>0</v>
      </c>
      <c r="P57" s="146">
        <v>0</v>
      </c>
      <c r="Q57" s="115">
        <f t="shared" si="7"/>
        <v>50</v>
      </c>
      <c r="R57" s="116">
        <v>50</v>
      </c>
      <c r="S57" s="139">
        <v>0</v>
      </c>
      <c r="T57" s="146">
        <v>0</v>
      </c>
      <c r="V57" s="73"/>
    </row>
    <row r="58" spans="1:22" ht="12.75">
      <c r="A58" s="114" t="s">
        <v>421</v>
      </c>
      <c r="B58" s="106" t="s">
        <v>233</v>
      </c>
      <c r="C58" s="115">
        <f t="shared" si="4"/>
        <v>2820</v>
      </c>
      <c r="D58" s="116">
        <v>2820</v>
      </c>
      <c r="E58" s="139">
        <v>0</v>
      </c>
      <c r="F58" s="146">
        <v>0</v>
      </c>
      <c r="G58" s="115">
        <f t="shared" si="5"/>
        <v>3052</v>
      </c>
      <c r="H58" s="116">
        <v>3052</v>
      </c>
      <c r="I58" s="139">
        <v>0</v>
      </c>
      <c r="J58" s="146">
        <v>0</v>
      </c>
      <c r="K58" s="114" t="str">
        <f t="shared" si="3"/>
        <v>Prvok 5.1.3</v>
      </c>
      <c r="L58" s="106" t="s">
        <v>233</v>
      </c>
      <c r="M58" s="115">
        <f t="shared" si="6"/>
        <v>3273</v>
      </c>
      <c r="N58" s="116">
        <v>3273</v>
      </c>
      <c r="O58" s="139">
        <v>0</v>
      </c>
      <c r="P58" s="146">
        <v>0</v>
      </c>
      <c r="Q58" s="115">
        <f t="shared" si="7"/>
        <v>3509</v>
      </c>
      <c r="R58" s="116">
        <v>3509</v>
      </c>
      <c r="S58" s="139">
        <v>0</v>
      </c>
      <c r="T58" s="146">
        <v>0</v>
      </c>
      <c r="V58" s="73"/>
    </row>
    <row r="59" spans="1:22" ht="12.75">
      <c r="A59" s="114" t="s">
        <v>422</v>
      </c>
      <c r="B59" s="106" t="s">
        <v>234</v>
      </c>
      <c r="C59" s="115">
        <f t="shared" si="4"/>
        <v>150</v>
      </c>
      <c r="D59" s="116">
        <v>150</v>
      </c>
      <c r="E59" s="139">
        <v>0</v>
      </c>
      <c r="F59" s="146">
        <v>0</v>
      </c>
      <c r="G59" s="115">
        <f t="shared" si="5"/>
        <v>210</v>
      </c>
      <c r="H59" s="116">
        <v>210</v>
      </c>
      <c r="I59" s="139">
        <v>0</v>
      </c>
      <c r="J59" s="146">
        <v>0</v>
      </c>
      <c r="K59" s="114" t="str">
        <f t="shared" si="3"/>
        <v>Prvok 5.1.4</v>
      </c>
      <c r="L59" s="106" t="s">
        <v>234</v>
      </c>
      <c r="M59" s="115">
        <f t="shared" si="6"/>
        <v>224</v>
      </c>
      <c r="N59" s="116">
        <v>224</v>
      </c>
      <c r="O59" s="139">
        <v>0</v>
      </c>
      <c r="P59" s="146">
        <v>0</v>
      </c>
      <c r="Q59" s="115">
        <f t="shared" si="7"/>
        <v>240</v>
      </c>
      <c r="R59" s="116">
        <v>240</v>
      </c>
      <c r="S59" s="139">
        <v>0</v>
      </c>
      <c r="T59" s="146">
        <v>0</v>
      </c>
      <c r="V59" s="73"/>
    </row>
    <row r="60" spans="1:22" ht="12.75">
      <c r="A60" s="111" t="s">
        <v>235</v>
      </c>
      <c r="B60" s="110" t="s">
        <v>17</v>
      </c>
      <c r="C60" s="112">
        <f t="shared" si="4"/>
        <v>125</v>
      </c>
      <c r="D60" s="113">
        <v>125</v>
      </c>
      <c r="E60" s="138">
        <v>0</v>
      </c>
      <c r="F60" s="145">
        <v>0</v>
      </c>
      <c r="G60" s="112">
        <f t="shared" si="5"/>
        <v>135</v>
      </c>
      <c r="H60" s="113">
        <v>135</v>
      </c>
      <c r="I60" s="138">
        <v>0</v>
      </c>
      <c r="J60" s="145">
        <v>0</v>
      </c>
      <c r="K60" s="111" t="str">
        <f t="shared" si="3"/>
        <v>Podprog 5.2</v>
      </c>
      <c r="L60" s="110" t="s">
        <v>17</v>
      </c>
      <c r="M60" s="112">
        <f t="shared" si="6"/>
        <v>140</v>
      </c>
      <c r="N60" s="113">
        <v>140</v>
      </c>
      <c r="O60" s="138">
        <v>0</v>
      </c>
      <c r="P60" s="145">
        <v>0</v>
      </c>
      <c r="Q60" s="112">
        <f t="shared" si="7"/>
        <v>150</v>
      </c>
      <c r="R60" s="113">
        <v>150</v>
      </c>
      <c r="S60" s="138">
        <v>0</v>
      </c>
      <c r="T60" s="145">
        <v>0</v>
      </c>
      <c r="V60" s="73"/>
    </row>
    <row r="61" spans="1:22" ht="12.75">
      <c r="A61" s="111" t="s">
        <v>236</v>
      </c>
      <c r="B61" s="110" t="s">
        <v>237</v>
      </c>
      <c r="C61" s="112">
        <f t="shared" si="4"/>
        <v>435</v>
      </c>
      <c r="D61" s="113">
        <v>135</v>
      </c>
      <c r="E61" s="138">
        <v>300</v>
      </c>
      <c r="F61" s="145">
        <v>0</v>
      </c>
      <c r="G61" s="112">
        <f t="shared" si="5"/>
        <v>140</v>
      </c>
      <c r="H61" s="113">
        <v>140</v>
      </c>
      <c r="I61" s="138">
        <v>0</v>
      </c>
      <c r="J61" s="145">
        <v>0</v>
      </c>
      <c r="K61" s="111" t="str">
        <f t="shared" si="3"/>
        <v>Podprog 5.3</v>
      </c>
      <c r="L61" s="110" t="s">
        <v>237</v>
      </c>
      <c r="M61" s="112">
        <f t="shared" si="6"/>
        <v>150</v>
      </c>
      <c r="N61" s="113">
        <v>150</v>
      </c>
      <c r="O61" s="138">
        <v>0</v>
      </c>
      <c r="P61" s="145">
        <v>0</v>
      </c>
      <c r="Q61" s="112">
        <f t="shared" si="7"/>
        <v>165</v>
      </c>
      <c r="R61" s="113">
        <v>165</v>
      </c>
      <c r="S61" s="138">
        <v>0</v>
      </c>
      <c r="T61" s="145">
        <v>0</v>
      </c>
      <c r="V61" s="73"/>
    </row>
    <row r="62" spans="1:22" ht="12.75">
      <c r="A62" s="111" t="s">
        <v>238</v>
      </c>
      <c r="B62" s="110" t="s">
        <v>19</v>
      </c>
      <c r="C62" s="112">
        <f t="shared" si="4"/>
        <v>4450</v>
      </c>
      <c r="D62" s="113">
        <f aca="true" t="shared" si="13" ref="D62:T62">SUM(D63:D66)</f>
        <v>4100</v>
      </c>
      <c r="E62" s="138">
        <f t="shared" si="13"/>
        <v>350</v>
      </c>
      <c r="F62" s="145">
        <f>SUM(F63:F66)</f>
        <v>0</v>
      </c>
      <c r="G62" s="112">
        <f t="shared" si="5"/>
        <v>4250</v>
      </c>
      <c r="H62" s="113">
        <f t="shared" si="13"/>
        <v>3950</v>
      </c>
      <c r="I62" s="138">
        <f t="shared" si="13"/>
        <v>300</v>
      </c>
      <c r="J62" s="145">
        <f t="shared" si="13"/>
        <v>0</v>
      </c>
      <c r="K62" s="111" t="str">
        <f t="shared" si="3"/>
        <v>Podprog 5.4</v>
      </c>
      <c r="L62" s="110" t="s">
        <v>19</v>
      </c>
      <c r="M62" s="112">
        <f t="shared" si="6"/>
        <v>3450</v>
      </c>
      <c r="N62" s="113">
        <f t="shared" si="13"/>
        <v>3450</v>
      </c>
      <c r="O62" s="138">
        <f t="shared" si="13"/>
        <v>0</v>
      </c>
      <c r="P62" s="145">
        <f t="shared" si="13"/>
        <v>0</v>
      </c>
      <c r="Q62" s="112">
        <f t="shared" si="7"/>
        <v>3500</v>
      </c>
      <c r="R62" s="113">
        <f t="shared" si="13"/>
        <v>3500</v>
      </c>
      <c r="S62" s="138">
        <f t="shared" si="13"/>
        <v>0</v>
      </c>
      <c r="T62" s="145">
        <f t="shared" si="13"/>
        <v>0</v>
      </c>
      <c r="V62" s="73"/>
    </row>
    <row r="63" spans="1:22" ht="12.75">
      <c r="A63" s="114" t="s">
        <v>423</v>
      </c>
      <c r="B63" s="106" t="s">
        <v>239</v>
      </c>
      <c r="C63" s="115">
        <f t="shared" si="4"/>
        <v>350</v>
      </c>
      <c r="D63" s="116">
        <v>0</v>
      </c>
      <c r="E63" s="139">
        <v>350</v>
      </c>
      <c r="F63" s="146">
        <v>0</v>
      </c>
      <c r="G63" s="115">
        <f t="shared" si="5"/>
        <v>300</v>
      </c>
      <c r="H63" s="116">
        <v>0</v>
      </c>
      <c r="I63" s="139">
        <v>300</v>
      </c>
      <c r="J63" s="146">
        <v>0</v>
      </c>
      <c r="K63" s="114" t="str">
        <f t="shared" si="3"/>
        <v>Prvok 5.4.1</v>
      </c>
      <c r="L63" s="106" t="s">
        <v>239</v>
      </c>
      <c r="M63" s="115">
        <f t="shared" si="6"/>
        <v>0</v>
      </c>
      <c r="N63" s="116">
        <v>0</v>
      </c>
      <c r="O63" s="139">
        <v>0</v>
      </c>
      <c r="P63" s="146">
        <v>0</v>
      </c>
      <c r="Q63" s="115">
        <f t="shared" si="7"/>
        <v>0</v>
      </c>
      <c r="R63" s="116">
        <v>0</v>
      </c>
      <c r="S63" s="139">
        <v>0</v>
      </c>
      <c r="T63" s="146">
        <v>0</v>
      </c>
      <c r="V63" s="73"/>
    </row>
    <row r="64" spans="1:22" ht="12.75">
      <c r="A64" s="114" t="s">
        <v>424</v>
      </c>
      <c r="B64" s="106" t="s">
        <v>240</v>
      </c>
      <c r="C64" s="115">
        <f t="shared" si="4"/>
        <v>650</v>
      </c>
      <c r="D64" s="116">
        <v>650</v>
      </c>
      <c r="E64" s="139">
        <v>0</v>
      </c>
      <c r="F64" s="146">
        <v>0</v>
      </c>
      <c r="G64" s="115">
        <f t="shared" si="5"/>
        <v>850</v>
      </c>
      <c r="H64" s="116">
        <v>850</v>
      </c>
      <c r="I64" s="139">
        <v>0</v>
      </c>
      <c r="J64" s="146">
        <v>0</v>
      </c>
      <c r="K64" s="114" t="str">
        <f t="shared" si="3"/>
        <v>Prvok 5.4.2</v>
      </c>
      <c r="L64" s="106" t="s">
        <v>240</v>
      </c>
      <c r="M64" s="115">
        <f t="shared" si="6"/>
        <v>850</v>
      </c>
      <c r="N64" s="116">
        <v>850</v>
      </c>
      <c r="O64" s="139">
        <v>0</v>
      </c>
      <c r="P64" s="146">
        <v>0</v>
      </c>
      <c r="Q64" s="115">
        <f t="shared" si="7"/>
        <v>850</v>
      </c>
      <c r="R64" s="116">
        <v>850</v>
      </c>
      <c r="S64" s="139">
        <v>0</v>
      </c>
      <c r="T64" s="146">
        <v>0</v>
      </c>
      <c r="V64" s="73"/>
    </row>
    <row r="65" spans="1:22" ht="12.75">
      <c r="A65" s="114" t="s">
        <v>425</v>
      </c>
      <c r="B65" s="106" t="s">
        <v>241</v>
      </c>
      <c r="C65" s="115">
        <f t="shared" si="4"/>
        <v>450</v>
      </c>
      <c r="D65" s="116">
        <v>450</v>
      </c>
      <c r="E65" s="139">
        <v>0</v>
      </c>
      <c r="F65" s="146">
        <v>0</v>
      </c>
      <c r="G65" s="115">
        <f t="shared" si="5"/>
        <v>800</v>
      </c>
      <c r="H65" s="116">
        <v>800</v>
      </c>
      <c r="I65" s="139">
        <v>0</v>
      </c>
      <c r="J65" s="146">
        <v>0</v>
      </c>
      <c r="K65" s="114" t="str">
        <f t="shared" si="3"/>
        <v>Prvok 5.4.3</v>
      </c>
      <c r="L65" s="106" t="s">
        <v>241</v>
      </c>
      <c r="M65" s="115">
        <f t="shared" si="6"/>
        <v>200</v>
      </c>
      <c r="N65" s="116">
        <v>200</v>
      </c>
      <c r="O65" s="139">
        <v>0</v>
      </c>
      <c r="P65" s="146">
        <v>0</v>
      </c>
      <c r="Q65" s="115">
        <f t="shared" si="7"/>
        <v>200</v>
      </c>
      <c r="R65" s="116">
        <v>200</v>
      </c>
      <c r="S65" s="139">
        <v>0</v>
      </c>
      <c r="T65" s="146">
        <v>0</v>
      </c>
      <c r="V65" s="73"/>
    </row>
    <row r="66" spans="1:22" ht="12.75">
      <c r="A66" s="114" t="s">
        <v>426</v>
      </c>
      <c r="B66" s="106" t="s">
        <v>242</v>
      </c>
      <c r="C66" s="115">
        <f t="shared" si="4"/>
        <v>3000</v>
      </c>
      <c r="D66" s="116">
        <v>3000</v>
      </c>
      <c r="E66" s="139">
        <v>0</v>
      </c>
      <c r="F66" s="146">
        <v>0</v>
      </c>
      <c r="G66" s="115">
        <f t="shared" si="5"/>
        <v>2300</v>
      </c>
      <c r="H66" s="116">
        <v>2300</v>
      </c>
      <c r="I66" s="139">
        <v>0</v>
      </c>
      <c r="J66" s="146">
        <v>0</v>
      </c>
      <c r="K66" s="114" t="str">
        <f t="shared" si="3"/>
        <v>Prvok 5.4.4</v>
      </c>
      <c r="L66" s="106" t="s">
        <v>242</v>
      </c>
      <c r="M66" s="115">
        <f t="shared" si="6"/>
        <v>2400</v>
      </c>
      <c r="N66" s="116">
        <v>2400</v>
      </c>
      <c r="O66" s="139">
        <v>0</v>
      </c>
      <c r="P66" s="146">
        <v>0</v>
      </c>
      <c r="Q66" s="115">
        <f t="shared" si="7"/>
        <v>2450</v>
      </c>
      <c r="R66" s="116">
        <v>2450</v>
      </c>
      <c r="S66" s="139">
        <v>0</v>
      </c>
      <c r="T66" s="146">
        <v>0</v>
      </c>
      <c r="V66" s="73"/>
    </row>
    <row r="67" spans="1:22" ht="12.75">
      <c r="A67" s="111" t="s">
        <v>243</v>
      </c>
      <c r="B67" s="110" t="s">
        <v>509</v>
      </c>
      <c r="C67" s="112">
        <f t="shared" si="4"/>
        <v>180</v>
      </c>
      <c r="D67" s="113">
        <v>180</v>
      </c>
      <c r="E67" s="138">
        <v>0</v>
      </c>
      <c r="F67" s="145">
        <v>0</v>
      </c>
      <c r="G67" s="112">
        <f t="shared" si="5"/>
        <v>180</v>
      </c>
      <c r="H67" s="113">
        <v>180</v>
      </c>
      <c r="I67" s="138">
        <v>0</v>
      </c>
      <c r="J67" s="145">
        <v>0</v>
      </c>
      <c r="K67" s="111" t="str">
        <f t="shared" si="3"/>
        <v>Podprog 5.5</v>
      </c>
      <c r="L67" s="110" t="s">
        <v>509</v>
      </c>
      <c r="M67" s="112">
        <f t="shared" si="6"/>
        <v>184</v>
      </c>
      <c r="N67" s="113">
        <v>184</v>
      </c>
      <c r="O67" s="138">
        <v>0</v>
      </c>
      <c r="P67" s="145">
        <v>0</v>
      </c>
      <c r="Q67" s="112">
        <f t="shared" si="7"/>
        <v>190</v>
      </c>
      <c r="R67" s="113">
        <v>190</v>
      </c>
      <c r="S67" s="138">
        <v>0</v>
      </c>
      <c r="T67" s="145">
        <v>0</v>
      </c>
      <c r="V67" s="73"/>
    </row>
    <row r="68" spans="1:22" ht="13.5" thickBot="1">
      <c r="A68" s="111" t="s">
        <v>522</v>
      </c>
      <c r="B68" s="150" t="s">
        <v>523</v>
      </c>
      <c r="C68" s="151">
        <f t="shared" si="4"/>
        <v>0</v>
      </c>
      <c r="D68" s="152">
        <v>0</v>
      </c>
      <c r="E68" s="153">
        <v>0</v>
      </c>
      <c r="F68" s="154">
        <v>0</v>
      </c>
      <c r="G68" s="112">
        <f t="shared" si="5"/>
        <v>700</v>
      </c>
      <c r="H68" s="152">
        <v>700</v>
      </c>
      <c r="I68" s="153">
        <v>0</v>
      </c>
      <c r="J68" s="154">
        <v>0</v>
      </c>
      <c r="K68" s="111" t="str">
        <f t="shared" si="3"/>
        <v>Podprog 5.6</v>
      </c>
      <c r="L68" s="150" t="s">
        <v>523</v>
      </c>
      <c r="M68" s="112">
        <f t="shared" si="6"/>
        <v>350</v>
      </c>
      <c r="N68" s="152">
        <v>350</v>
      </c>
      <c r="O68" s="153">
        <v>0</v>
      </c>
      <c r="P68" s="154">
        <v>0</v>
      </c>
      <c r="Q68" s="112">
        <f t="shared" si="7"/>
        <v>350</v>
      </c>
      <c r="R68" s="152">
        <v>350</v>
      </c>
      <c r="S68" s="153">
        <v>0</v>
      </c>
      <c r="T68" s="154">
        <v>0</v>
      </c>
      <c r="V68" s="73"/>
    </row>
    <row r="69" spans="1:22" ht="12.75">
      <c r="A69" s="107" t="s">
        <v>244</v>
      </c>
      <c r="B69" s="108"/>
      <c r="C69" s="94">
        <f t="shared" si="4"/>
        <v>20050</v>
      </c>
      <c r="D69" s="109">
        <f>D70+D75+D78+D79</f>
        <v>20050</v>
      </c>
      <c r="E69" s="137">
        <f>E70+E75+E78+E79</f>
        <v>0</v>
      </c>
      <c r="F69" s="144">
        <f>F70+F75+F78+F79</f>
        <v>0</v>
      </c>
      <c r="G69" s="94">
        <f t="shared" si="5"/>
        <v>21690</v>
      </c>
      <c r="H69" s="109">
        <f aca="true" t="shared" si="14" ref="H69:S69">H70+H75+H78+H79</f>
        <v>21310</v>
      </c>
      <c r="I69" s="137">
        <f t="shared" si="14"/>
        <v>380</v>
      </c>
      <c r="J69" s="144">
        <f>J70+J75+J78+J79</f>
        <v>0</v>
      </c>
      <c r="K69" s="107" t="str">
        <f t="shared" si="3"/>
        <v>Program 6:   Odpadové hospodárstvo</v>
      </c>
      <c r="L69" s="108"/>
      <c r="M69" s="94">
        <f t="shared" si="6"/>
        <v>20465</v>
      </c>
      <c r="N69" s="109">
        <f t="shared" si="14"/>
        <v>20465</v>
      </c>
      <c r="O69" s="137">
        <f t="shared" si="14"/>
        <v>0</v>
      </c>
      <c r="P69" s="144">
        <f>P70+P75+P78+P79</f>
        <v>0</v>
      </c>
      <c r="Q69" s="94">
        <f t="shared" si="7"/>
        <v>20919</v>
      </c>
      <c r="R69" s="109">
        <f t="shared" si="14"/>
        <v>20919</v>
      </c>
      <c r="S69" s="137">
        <f t="shared" si="14"/>
        <v>0</v>
      </c>
      <c r="T69" s="144">
        <f>T70+T75+T78+T79</f>
        <v>0</v>
      </c>
      <c r="V69" s="73"/>
    </row>
    <row r="70" spans="1:22" ht="12.75">
      <c r="A70" s="111" t="s">
        <v>245</v>
      </c>
      <c r="B70" s="110" t="s">
        <v>246</v>
      </c>
      <c r="C70" s="112">
        <f t="shared" si="4"/>
        <v>13700</v>
      </c>
      <c r="D70" s="113">
        <f aca="true" t="shared" si="15" ref="D70:T70">SUM(D71:D74)</f>
        <v>13700</v>
      </c>
      <c r="E70" s="138">
        <f t="shared" si="15"/>
        <v>0</v>
      </c>
      <c r="F70" s="145">
        <f>SUM(F71:F74)</f>
        <v>0</v>
      </c>
      <c r="G70" s="112">
        <f t="shared" si="5"/>
        <v>15290</v>
      </c>
      <c r="H70" s="113">
        <f t="shared" si="15"/>
        <v>14910</v>
      </c>
      <c r="I70" s="138">
        <f t="shared" si="15"/>
        <v>380</v>
      </c>
      <c r="J70" s="145">
        <f t="shared" si="15"/>
        <v>0</v>
      </c>
      <c r="K70" s="111" t="str">
        <f t="shared" si="3"/>
        <v>Podprog 6.1</v>
      </c>
      <c r="L70" s="110" t="s">
        <v>246</v>
      </c>
      <c r="M70" s="112">
        <f t="shared" si="6"/>
        <v>15365</v>
      </c>
      <c r="N70" s="113">
        <f t="shared" si="15"/>
        <v>15365</v>
      </c>
      <c r="O70" s="138">
        <f t="shared" si="15"/>
        <v>0</v>
      </c>
      <c r="P70" s="145">
        <f t="shared" si="15"/>
        <v>0</v>
      </c>
      <c r="Q70" s="112">
        <f t="shared" si="7"/>
        <v>15819</v>
      </c>
      <c r="R70" s="113">
        <f t="shared" si="15"/>
        <v>15819</v>
      </c>
      <c r="S70" s="138">
        <f t="shared" si="15"/>
        <v>0</v>
      </c>
      <c r="T70" s="145">
        <f t="shared" si="15"/>
        <v>0</v>
      </c>
      <c r="V70" s="73"/>
    </row>
    <row r="71" spans="1:22" ht="12.75">
      <c r="A71" s="114" t="s">
        <v>427</v>
      </c>
      <c r="B71" s="106" t="s">
        <v>518</v>
      </c>
      <c r="C71" s="115">
        <f t="shared" si="4"/>
        <v>8680</v>
      </c>
      <c r="D71" s="116">
        <v>8680</v>
      </c>
      <c r="E71" s="139">
        <v>0</v>
      </c>
      <c r="F71" s="146">
        <v>0</v>
      </c>
      <c r="G71" s="115">
        <f t="shared" si="5"/>
        <v>9620</v>
      </c>
      <c r="H71" s="116">
        <f>9150+90</f>
        <v>9240</v>
      </c>
      <c r="I71" s="139">
        <v>380</v>
      </c>
      <c r="J71" s="146">
        <v>0</v>
      </c>
      <c r="K71" s="114" t="str">
        <f t="shared" si="3"/>
        <v>Prvok 6.1.1</v>
      </c>
      <c r="L71" s="106" t="s">
        <v>518</v>
      </c>
      <c r="M71" s="115">
        <f t="shared" si="6"/>
        <v>9545</v>
      </c>
      <c r="N71" s="116">
        <f>9450+95</f>
        <v>9545</v>
      </c>
      <c r="O71" s="139">
        <v>0</v>
      </c>
      <c r="P71" s="146">
        <v>0</v>
      </c>
      <c r="Q71" s="115">
        <f t="shared" si="7"/>
        <v>9699</v>
      </c>
      <c r="R71" s="116">
        <f>9600+99</f>
        <v>9699</v>
      </c>
      <c r="S71" s="139">
        <v>0</v>
      </c>
      <c r="T71" s="146">
        <v>0</v>
      </c>
      <c r="V71" s="73"/>
    </row>
    <row r="72" spans="1:22" ht="12.75">
      <c r="A72" s="114" t="s">
        <v>428</v>
      </c>
      <c r="B72" s="106" t="s">
        <v>247</v>
      </c>
      <c r="C72" s="115">
        <f t="shared" si="4"/>
        <v>4200</v>
      </c>
      <c r="D72" s="116">
        <v>4200</v>
      </c>
      <c r="E72" s="139">
        <v>0</v>
      </c>
      <c r="F72" s="146">
        <v>0</v>
      </c>
      <c r="G72" s="115">
        <f t="shared" si="5"/>
        <v>4700</v>
      </c>
      <c r="H72" s="116">
        <v>4700</v>
      </c>
      <c r="I72" s="139">
        <v>0</v>
      </c>
      <c r="J72" s="146">
        <v>0</v>
      </c>
      <c r="K72" s="114" t="str">
        <f aca="true" t="shared" si="16" ref="K72:K133">A72</f>
        <v>Prvok 6.1.2</v>
      </c>
      <c r="L72" s="106" t="s">
        <v>247</v>
      </c>
      <c r="M72" s="115">
        <f t="shared" si="6"/>
        <v>4800</v>
      </c>
      <c r="N72" s="116">
        <v>4800</v>
      </c>
      <c r="O72" s="139">
        <v>0</v>
      </c>
      <c r="P72" s="146">
        <v>0</v>
      </c>
      <c r="Q72" s="115">
        <f t="shared" si="7"/>
        <v>5050</v>
      </c>
      <c r="R72" s="116">
        <v>5050</v>
      </c>
      <c r="S72" s="139">
        <v>0</v>
      </c>
      <c r="T72" s="146">
        <v>0</v>
      </c>
      <c r="V72" s="73"/>
    </row>
    <row r="73" spans="1:22" ht="12.75">
      <c r="A73" s="114" t="s">
        <v>429</v>
      </c>
      <c r="B73" s="106" t="s">
        <v>248</v>
      </c>
      <c r="C73" s="115">
        <f t="shared" si="4"/>
        <v>120</v>
      </c>
      <c r="D73" s="116">
        <v>120</v>
      </c>
      <c r="E73" s="139">
        <v>0</v>
      </c>
      <c r="F73" s="146">
        <v>0</v>
      </c>
      <c r="G73" s="115">
        <f t="shared" si="5"/>
        <v>120</v>
      </c>
      <c r="H73" s="116">
        <v>120</v>
      </c>
      <c r="I73" s="139">
        <v>0</v>
      </c>
      <c r="J73" s="146">
        <v>0</v>
      </c>
      <c r="K73" s="114" t="str">
        <f t="shared" si="16"/>
        <v>Prvok 6.1.3</v>
      </c>
      <c r="L73" s="106" t="s">
        <v>248</v>
      </c>
      <c r="M73" s="115">
        <f t="shared" si="6"/>
        <v>120</v>
      </c>
      <c r="N73" s="116">
        <v>120</v>
      </c>
      <c r="O73" s="139">
        <v>0</v>
      </c>
      <c r="P73" s="146">
        <v>0</v>
      </c>
      <c r="Q73" s="115">
        <f t="shared" si="7"/>
        <v>120</v>
      </c>
      <c r="R73" s="116">
        <v>120</v>
      </c>
      <c r="S73" s="139">
        <v>0</v>
      </c>
      <c r="T73" s="146">
        <v>0</v>
      </c>
      <c r="V73" s="73"/>
    </row>
    <row r="74" spans="1:22" ht="12.75">
      <c r="A74" s="114" t="s">
        <v>430</v>
      </c>
      <c r="B74" s="106" t="s">
        <v>249</v>
      </c>
      <c r="C74" s="115">
        <f t="shared" si="4"/>
        <v>700</v>
      </c>
      <c r="D74" s="116">
        <v>700</v>
      </c>
      <c r="E74" s="139">
        <v>0</v>
      </c>
      <c r="F74" s="146">
        <v>0</v>
      </c>
      <c r="G74" s="115">
        <f t="shared" si="5"/>
        <v>850</v>
      </c>
      <c r="H74" s="116">
        <v>850</v>
      </c>
      <c r="I74" s="139">
        <v>0</v>
      </c>
      <c r="J74" s="146">
        <v>0</v>
      </c>
      <c r="K74" s="114" t="str">
        <f t="shared" si="16"/>
        <v>Prvok 6.1.4</v>
      </c>
      <c r="L74" s="106" t="s">
        <v>249</v>
      </c>
      <c r="M74" s="115">
        <f t="shared" si="6"/>
        <v>900</v>
      </c>
      <c r="N74" s="116">
        <v>900</v>
      </c>
      <c r="O74" s="139">
        <v>0</v>
      </c>
      <c r="P74" s="146">
        <v>0</v>
      </c>
      <c r="Q74" s="115">
        <f t="shared" si="7"/>
        <v>950</v>
      </c>
      <c r="R74" s="116">
        <v>950</v>
      </c>
      <c r="S74" s="139">
        <v>0</v>
      </c>
      <c r="T74" s="146">
        <v>0</v>
      </c>
      <c r="V74" s="73"/>
    </row>
    <row r="75" spans="1:22" ht="12.75">
      <c r="A75" s="111" t="s">
        <v>250</v>
      </c>
      <c r="B75" s="110" t="s">
        <v>251</v>
      </c>
      <c r="C75" s="112">
        <f t="shared" si="4"/>
        <v>4200</v>
      </c>
      <c r="D75" s="113">
        <f aca="true" t="shared" si="17" ref="D75:T75">D76+D77</f>
        <v>4200</v>
      </c>
      <c r="E75" s="138">
        <f t="shared" si="17"/>
        <v>0</v>
      </c>
      <c r="F75" s="145">
        <f>F76+F77</f>
        <v>0</v>
      </c>
      <c r="G75" s="112">
        <f t="shared" si="5"/>
        <v>4500</v>
      </c>
      <c r="H75" s="113">
        <f t="shared" si="17"/>
        <v>4500</v>
      </c>
      <c r="I75" s="138">
        <f t="shared" si="17"/>
        <v>0</v>
      </c>
      <c r="J75" s="145">
        <f t="shared" si="17"/>
        <v>0</v>
      </c>
      <c r="K75" s="111" t="str">
        <f t="shared" si="16"/>
        <v>Podprog 6.2</v>
      </c>
      <c r="L75" s="110" t="s">
        <v>251</v>
      </c>
      <c r="M75" s="112">
        <f t="shared" si="6"/>
        <v>3200</v>
      </c>
      <c r="N75" s="113">
        <f t="shared" si="17"/>
        <v>3200</v>
      </c>
      <c r="O75" s="138">
        <f t="shared" si="17"/>
        <v>0</v>
      </c>
      <c r="P75" s="145">
        <f t="shared" si="17"/>
        <v>0</v>
      </c>
      <c r="Q75" s="112">
        <f t="shared" si="7"/>
        <v>3200</v>
      </c>
      <c r="R75" s="113">
        <f t="shared" si="17"/>
        <v>3200</v>
      </c>
      <c r="S75" s="138">
        <f t="shared" si="17"/>
        <v>0</v>
      </c>
      <c r="T75" s="145">
        <f t="shared" si="17"/>
        <v>0</v>
      </c>
      <c r="V75" s="73"/>
    </row>
    <row r="76" spans="1:22" ht="12.75">
      <c r="A76" s="114" t="s">
        <v>431</v>
      </c>
      <c r="B76" s="106" t="s">
        <v>252</v>
      </c>
      <c r="C76" s="115">
        <f t="shared" si="4"/>
        <v>4000</v>
      </c>
      <c r="D76" s="116">
        <v>4000</v>
      </c>
      <c r="E76" s="139">
        <v>0</v>
      </c>
      <c r="F76" s="146">
        <v>0</v>
      </c>
      <c r="G76" s="115">
        <f t="shared" si="5"/>
        <v>4300</v>
      </c>
      <c r="H76" s="116">
        <v>4300</v>
      </c>
      <c r="I76" s="139">
        <v>0</v>
      </c>
      <c r="J76" s="146">
        <v>0</v>
      </c>
      <c r="K76" s="114" t="str">
        <f t="shared" si="16"/>
        <v>Prvok 6.2.1</v>
      </c>
      <c r="L76" s="106" t="s">
        <v>252</v>
      </c>
      <c r="M76" s="115">
        <f t="shared" si="6"/>
        <v>3000</v>
      </c>
      <c r="N76" s="116">
        <v>3000</v>
      </c>
      <c r="O76" s="139">
        <v>0</v>
      </c>
      <c r="P76" s="146">
        <v>0</v>
      </c>
      <c r="Q76" s="115">
        <f t="shared" si="7"/>
        <v>3000</v>
      </c>
      <c r="R76" s="116">
        <v>3000</v>
      </c>
      <c r="S76" s="139">
        <v>0</v>
      </c>
      <c r="T76" s="146">
        <v>0</v>
      </c>
      <c r="V76" s="73"/>
    </row>
    <row r="77" spans="1:22" ht="12.75">
      <c r="A77" s="114" t="s">
        <v>432</v>
      </c>
      <c r="B77" s="106" t="s">
        <v>253</v>
      </c>
      <c r="C77" s="115">
        <f aca="true" t="shared" si="18" ref="C77:C144">D77+E77+F77</f>
        <v>200</v>
      </c>
      <c r="D77" s="116">
        <v>200</v>
      </c>
      <c r="E77" s="139">
        <v>0</v>
      </c>
      <c r="F77" s="146">
        <v>0</v>
      </c>
      <c r="G77" s="115">
        <f aca="true" t="shared" si="19" ref="G77:G144">H77+I77+J77</f>
        <v>200</v>
      </c>
      <c r="H77" s="116">
        <v>200</v>
      </c>
      <c r="I77" s="139">
        <v>0</v>
      </c>
      <c r="J77" s="146">
        <v>0</v>
      </c>
      <c r="K77" s="114" t="str">
        <f t="shared" si="16"/>
        <v>Prvok 6.2.2</v>
      </c>
      <c r="L77" s="106" t="s">
        <v>253</v>
      </c>
      <c r="M77" s="115">
        <f aca="true" t="shared" si="20" ref="M77:M144">N77+O77+P77</f>
        <v>200</v>
      </c>
      <c r="N77" s="116">
        <v>200</v>
      </c>
      <c r="O77" s="139">
        <v>0</v>
      </c>
      <c r="P77" s="146">
        <v>0</v>
      </c>
      <c r="Q77" s="115">
        <f aca="true" t="shared" si="21" ref="Q77:Q144">R77+S77+T77</f>
        <v>200</v>
      </c>
      <c r="R77" s="116">
        <v>200</v>
      </c>
      <c r="S77" s="139">
        <v>0</v>
      </c>
      <c r="T77" s="146">
        <v>0</v>
      </c>
      <c r="V77" s="73"/>
    </row>
    <row r="78" spans="1:22" ht="12.75">
      <c r="A78" s="111" t="s">
        <v>254</v>
      </c>
      <c r="B78" s="110" t="s">
        <v>255</v>
      </c>
      <c r="C78" s="112">
        <f t="shared" si="18"/>
        <v>300</v>
      </c>
      <c r="D78" s="113">
        <v>300</v>
      </c>
      <c r="E78" s="138">
        <v>0</v>
      </c>
      <c r="F78" s="145">
        <v>0</v>
      </c>
      <c r="G78" s="112">
        <f t="shared" si="19"/>
        <v>300</v>
      </c>
      <c r="H78" s="113">
        <v>300</v>
      </c>
      <c r="I78" s="138">
        <v>0</v>
      </c>
      <c r="J78" s="145">
        <v>0</v>
      </c>
      <c r="K78" s="111" t="str">
        <f t="shared" si="16"/>
        <v>Podprog 6.3</v>
      </c>
      <c r="L78" s="110" t="s">
        <v>255</v>
      </c>
      <c r="M78" s="112">
        <f t="shared" si="20"/>
        <v>300</v>
      </c>
      <c r="N78" s="113">
        <v>300</v>
      </c>
      <c r="O78" s="138">
        <v>0</v>
      </c>
      <c r="P78" s="145">
        <v>0</v>
      </c>
      <c r="Q78" s="112">
        <f t="shared" si="21"/>
        <v>300</v>
      </c>
      <c r="R78" s="113">
        <v>300</v>
      </c>
      <c r="S78" s="138">
        <v>0</v>
      </c>
      <c r="T78" s="145">
        <v>0</v>
      </c>
      <c r="V78" s="73"/>
    </row>
    <row r="79" spans="1:22" ht="13.5" thickBot="1">
      <c r="A79" s="111" t="s">
        <v>256</v>
      </c>
      <c r="B79" s="110" t="s">
        <v>18</v>
      </c>
      <c r="C79" s="112">
        <f t="shared" si="18"/>
        <v>1850</v>
      </c>
      <c r="D79" s="113">
        <v>1850</v>
      </c>
      <c r="E79" s="138">
        <v>0</v>
      </c>
      <c r="F79" s="145">
        <v>0</v>
      </c>
      <c r="G79" s="112">
        <f t="shared" si="19"/>
        <v>1600</v>
      </c>
      <c r="H79" s="113">
        <v>1600</v>
      </c>
      <c r="I79" s="138">
        <v>0</v>
      </c>
      <c r="J79" s="145">
        <v>0</v>
      </c>
      <c r="K79" s="111" t="str">
        <f t="shared" si="16"/>
        <v>Podprog 6.4</v>
      </c>
      <c r="L79" s="110" t="s">
        <v>18</v>
      </c>
      <c r="M79" s="112">
        <f t="shared" si="20"/>
        <v>1600</v>
      </c>
      <c r="N79" s="113">
        <v>1600</v>
      </c>
      <c r="O79" s="138">
        <v>0</v>
      </c>
      <c r="P79" s="145">
        <v>0</v>
      </c>
      <c r="Q79" s="112">
        <f t="shared" si="21"/>
        <v>1600</v>
      </c>
      <c r="R79" s="113">
        <v>1600</v>
      </c>
      <c r="S79" s="138">
        <v>0</v>
      </c>
      <c r="T79" s="145">
        <v>0</v>
      </c>
      <c r="V79" s="73"/>
    </row>
    <row r="80" spans="1:22" ht="12.75">
      <c r="A80" s="107" t="s">
        <v>257</v>
      </c>
      <c r="B80" s="108"/>
      <c r="C80" s="94">
        <f>D80+E80+F80</f>
        <v>43020</v>
      </c>
      <c r="D80" s="109">
        <f>D81+D88+D92</f>
        <v>8300</v>
      </c>
      <c r="E80" s="137">
        <f>E81+E88+E92</f>
        <v>34720</v>
      </c>
      <c r="F80" s="144">
        <f>F81+F88+F92</f>
        <v>0</v>
      </c>
      <c r="G80" s="94">
        <f>H80+I80+J80</f>
        <v>26960</v>
      </c>
      <c r="H80" s="109">
        <f>H81+H88+H92</f>
        <v>11520</v>
      </c>
      <c r="I80" s="137">
        <f>I81+I88+I92</f>
        <v>15440</v>
      </c>
      <c r="J80" s="144">
        <f>J81+J88+J92</f>
        <v>0</v>
      </c>
      <c r="K80" s="107" t="str">
        <f t="shared" si="16"/>
        <v>Program 7:   Komunikácie</v>
      </c>
      <c r="L80" s="108"/>
      <c r="M80" s="94">
        <f t="shared" si="20"/>
        <v>7435</v>
      </c>
      <c r="N80" s="109">
        <f>N81+N88+N92</f>
        <v>5470</v>
      </c>
      <c r="O80" s="137">
        <f>O81+O88+O92</f>
        <v>1965</v>
      </c>
      <c r="P80" s="144">
        <f>P81+P88+P92</f>
        <v>0</v>
      </c>
      <c r="Q80" s="94">
        <f t="shared" si="21"/>
        <v>11205</v>
      </c>
      <c r="R80" s="109">
        <f>R81+R88+R92</f>
        <v>8100</v>
      </c>
      <c r="S80" s="137">
        <f>S81+S88+S92</f>
        <v>3105</v>
      </c>
      <c r="T80" s="144">
        <f>T81+T88+T92</f>
        <v>0</v>
      </c>
      <c r="V80" s="73"/>
    </row>
    <row r="81" spans="1:22" ht="12.75">
      <c r="A81" s="111" t="s">
        <v>258</v>
      </c>
      <c r="B81" s="110" t="s">
        <v>259</v>
      </c>
      <c r="C81" s="112">
        <f t="shared" si="18"/>
        <v>34720</v>
      </c>
      <c r="D81" s="113">
        <f>SUM(D82:D87)</f>
        <v>0</v>
      </c>
      <c r="E81" s="138">
        <f>SUM(E82:E87)</f>
        <v>34720</v>
      </c>
      <c r="F81" s="145">
        <f>SUM(F82:F87)</f>
        <v>0</v>
      </c>
      <c r="G81" s="112">
        <f t="shared" si="19"/>
        <v>15440</v>
      </c>
      <c r="H81" s="113">
        <f>SUM(H82:H87)</f>
        <v>0</v>
      </c>
      <c r="I81" s="138">
        <f>SUM(I82:I87)</f>
        <v>15440</v>
      </c>
      <c r="J81" s="145">
        <f>SUM(J82:J87)</f>
        <v>0</v>
      </c>
      <c r="K81" s="111" t="str">
        <f t="shared" si="16"/>
        <v>Podprog 7.1</v>
      </c>
      <c r="L81" s="110" t="s">
        <v>259</v>
      </c>
      <c r="M81" s="112">
        <f t="shared" si="20"/>
        <v>1965</v>
      </c>
      <c r="N81" s="113">
        <f>SUM(N82:N87)</f>
        <v>0</v>
      </c>
      <c r="O81" s="138">
        <f>SUM(O82:O87)</f>
        <v>1965</v>
      </c>
      <c r="P81" s="145">
        <f>SUM(P82:P87)</f>
        <v>0</v>
      </c>
      <c r="Q81" s="112">
        <f t="shared" si="21"/>
        <v>3105</v>
      </c>
      <c r="R81" s="113">
        <f>SUM(R82:R87)</f>
        <v>0</v>
      </c>
      <c r="S81" s="138">
        <f>SUM(S82:S87)</f>
        <v>3105</v>
      </c>
      <c r="T81" s="145">
        <f>SUM(T82:T87)</f>
        <v>0</v>
      </c>
      <c r="V81" s="73"/>
    </row>
    <row r="82" spans="1:22" ht="12.75">
      <c r="A82" s="114" t="s">
        <v>433</v>
      </c>
      <c r="B82" s="106" t="s">
        <v>260</v>
      </c>
      <c r="C82" s="115">
        <f t="shared" si="18"/>
        <v>29890</v>
      </c>
      <c r="D82" s="116">
        <v>0</v>
      </c>
      <c r="E82" s="139">
        <v>29890</v>
      </c>
      <c r="F82" s="146">
        <v>0</v>
      </c>
      <c r="G82" s="115">
        <f t="shared" si="19"/>
        <v>9640</v>
      </c>
      <c r="H82" s="116">
        <v>0</v>
      </c>
      <c r="I82" s="139">
        <v>9640</v>
      </c>
      <c r="J82" s="146">
        <v>0</v>
      </c>
      <c r="K82" s="114" t="str">
        <f t="shared" si="16"/>
        <v>Prvok 7.1.1</v>
      </c>
      <c r="L82" s="106" t="s">
        <v>260</v>
      </c>
      <c r="M82" s="115">
        <f t="shared" si="20"/>
        <v>1965</v>
      </c>
      <c r="N82" s="116">
        <v>0</v>
      </c>
      <c r="O82" s="139">
        <f>2214-249</f>
        <v>1965</v>
      </c>
      <c r="P82" s="146">
        <v>0</v>
      </c>
      <c r="Q82" s="115">
        <f t="shared" si="21"/>
        <v>3105</v>
      </c>
      <c r="R82" s="116">
        <v>0</v>
      </c>
      <c r="S82" s="139">
        <f>3161-56</f>
        <v>3105</v>
      </c>
      <c r="T82" s="146">
        <v>0</v>
      </c>
      <c r="V82" s="73"/>
    </row>
    <row r="83" spans="1:22" ht="12.75">
      <c r="A83" s="114" t="s">
        <v>434</v>
      </c>
      <c r="B83" s="106" t="s">
        <v>261</v>
      </c>
      <c r="C83" s="115">
        <f t="shared" si="18"/>
        <v>4830</v>
      </c>
      <c r="D83" s="116">
        <v>0</v>
      </c>
      <c r="E83" s="139">
        <v>4830</v>
      </c>
      <c r="F83" s="146">
        <v>0</v>
      </c>
      <c r="G83" s="115">
        <f t="shared" si="19"/>
        <v>1820</v>
      </c>
      <c r="H83" s="116">
        <v>0</v>
      </c>
      <c r="I83" s="139">
        <v>1820</v>
      </c>
      <c r="J83" s="146">
        <v>0</v>
      </c>
      <c r="K83" s="114" t="str">
        <f t="shared" si="16"/>
        <v>Prvok 7.1.2</v>
      </c>
      <c r="L83" s="106" t="s">
        <v>261</v>
      </c>
      <c r="M83" s="115">
        <f t="shared" si="20"/>
        <v>0</v>
      </c>
      <c r="N83" s="116">
        <v>0</v>
      </c>
      <c r="O83" s="139">
        <v>0</v>
      </c>
      <c r="P83" s="146">
        <v>0</v>
      </c>
      <c r="Q83" s="115">
        <f t="shared" si="21"/>
        <v>0</v>
      </c>
      <c r="R83" s="116">
        <v>0</v>
      </c>
      <c r="S83" s="139">
        <v>0</v>
      </c>
      <c r="T83" s="146">
        <v>0</v>
      </c>
      <c r="V83" s="73"/>
    </row>
    <row r="84" spans="1:22" ht="12.75">
      <c r="A84" s="114" t="s">
        <v>435</v>
      </c>
      <c r="B84" s="106" t="s">
        <v>262</v>
      </c>
      <c r="C84" s="115">
        <f t="shared" si="18"/>
        <v>0</v>
      </c>
      <c r="D84" s="116">
        <v>0</v>
      </c>
      <c r="E84" s="139">
        <v>0</v>
      </c>
      <c r="F84" s="146">
        <v>0</v>
      </c>
      <c r="G84" s="115">
        <f t="shared" si="19"/>
        <v>2180</v>
      </c>
      <c r="H84" s="116">
        <v>0</v>
      </c>
      <c r="I84" s="139">
        <v>2180</v>
      </c>
      <c r="J84" s="146">
        <v>0</v>
      </c>
      <c r="K84" s="114" t="str">
        <f t="shared" si="16"/>
        <v>Prvok 7.1.3</v>
      </c>
      <c r="L84" s="106" t="s">
        <v>262</v>
      </c>
      <c r="M84" s="115">
        <f t="shared" si="20"/>
        <v>0</v>
      </c>
      <c r="N84" s="116">
        <v>0</v>
      </c>
      <c r="O84" s="139">
        <v>0</v>
      </c>
      <c r="P84" s="146">
        <v>0</v>
      </c>
      <c r="Q84" s="115">
        <f t="shared" si="21"/>
        <v>0</v>
      </c>
      <c r="R84" s="116">
        <v>0</v>
      </c>
      <c r="S84" s="139">
        <v>0</v>
      </c>
      <c r="T84" s="146">
        <v>0</v>
      </c>
      <c r="V84" s="73"/>
    </row>
    <row r="85" spans="1:22" ht="12.75">
      <c r="A85" s="114" t="s">
        <v>549</v>
      </c>
      <c r="B85" s="106" t="s">
        <v>525</v>
      </c>
      <c r="C85" s="115">
        <f>D85+E85+F85</f>
        <v>0</v>
      </c>
      <c r="D85" s="116">
        <v>0</v>
      </c>
      <c r="E85" s="139">
        <v>0</v>
      </c>
      <c r="F85" s="146">
        <v>0</v>
      </c>
      <c r="G85" s="115">
        <f>H85+I85+J85</f>
        <v>1800</v>
      </c>
      <c r="H85" s="116">
        <v>0</v>
      </c>
      <c r="I85" s="139">
        <v>1800</v>
      </c>
      <c r="J85" s="146">
        <v>0</v>
      </c>
      <c r="K85" s="114" t="str">
        <f t="shared" si="16"/>
        <v>Projekt 7.1.4</v>
      </c>
      <c r="L85" s="106" t="s">
        <v>525</v>
      </c>
      <c r="M85" s="115">
        <f t="shared" si="20"/>
        <v>0</v>
      </c>
      <c r="N85" s="116">
        <v>0</v>
      </c>
      <c r="O85" s="139">
        <v>0</v>
      </c>
      <c r="P85" s="146"/>
      <c r="Q85" s="115">
        <f t="shared" si="21"/>
        <v>0</v>
      </c>
      <c r="R85" s="116">
        <v>0</v>
      </c>
      <c r="S85" s="139">
        <v>0</v>
      </c>
      <c r="T85" s="146">
        <v>0</v>
      </c>
      <c r="V85" s="73"/>
    </row>
    <row r="86" spans="1:22" ht="12.75">
      <c r="A86" s="114" t="s">
        <v>547</v>
      </c>
      <c r="B86" s="106" t="s">
        <v>526</v>
      </c>
      <c r="C86" s="115">
        <f>D86+E86+F86</f>
        <v>0</v>
      </c>
      <c r="D86" s="116">
        <v>0</v>
      </c>
      <c r="E86" s="139">
        <v>0</v>
      </c>
      <c r="F86" s="146">
        <v>0</v>
      </c>
      <c r="G86" s="115">
        <f>H86+I86+J86</f>
        <v>0</v>
      </c>
      <c r="H86" s="116">
        <v>0</v>
      </c>
      <c r="I86" s="139">
        <v>0</v>
      </c>
      <c r="J86" s="146">
        <v>0</v>
      </c>
      <c r="K86" s="114" t="str">
        <f t="shared" si="16"/>
        <v>Projekt 7.1.5</v>
      </c>
      <c r="L86" s="106" t="s">
        <v>526</v>
      </c>
      <c r="M86" s="115">
        <f t="shared" si="20"/>
        <v>0</v>
      </c>
      <c r="N86" s="116">
        <v>0</v>
      </c>
      <c r="O86" s="139">
        <v>0</v>
      </c>
      <c r="P86" s="146">
        <v>0</v>
      </c>
      <c r="Q86" s="115">
        <f t="shared" si="21"/>
        <v>0</v>
      </c>
      <c r="R86" s="116">
        <v>0</v>
      </c>
      <c r="S86" s="139">
        <v>0</v>
      </c>
      <c r="T86" s="146">
        <v>0</v>
      </c>
      <c r="V86" s="73"/>
    </row>
    <row r="87" spans="1:22" ht="12.75">
      <c r="A87" s="114" t="s">
        <v>548</v>
      </c>
      <c r="B87" s="106" t="s">
        <v>527</v>
      </c>
      <c r="C87" s="115">
        <f>D87+E87+F87</f>
        <v>0</v>
      </c>
      <c r="D87" s="116">
        <v>0</v>
      </c>
      <c r="E87" s="139">
        <v>0</v>
      </c>
      <c r="F87" s="146">
        <v>0</v>
      </c>
      <c r="G87" s="115">
        <f>H87+I87+J87</f>
        <v>0</v>
      </c>
      <c r="H87" s="116">
        <v>0</v>
      </c>
      <c r="I87" s="139">
        <v>0</v>
      </c>
      <c r="J87" s="146">
        <v>0</v>
      </c>
      <c r="K87" s="114" t="str">
        <f t="shared" si="16"/>
        <v>Projekt 7.1.6</v>
      </c>
      <c r="L87" s="106" t="s">
        <v>527</v>
      </c>
      <c r="M87" s="115">
        <f t="shared" si="20"/>
        <v>0</v>
      </c>
      <c r="N87" s="116">
        <v>0</v>
      </c>
      <c r="O87" s="139">
        <v>0</v>
      </c>
      <c r="P87" s="146">
        <v>0</v>
      </c>
      <c r="Q87" s="115">
        <f t="shared" si="21"/>
        <v>0</v>
      </c>
      <c r="R87" s="116">
        <v>0</v>
      </c>
      <c r="S87" s="139">
        <v>0</v>
      </c>
      <c r="T87" s="146">
        <v>0</v>
      </c>
      <c r="V87" s="73"/>
    </row>
    <row r="88" spans="1:22" ht="12.75">
      <c r="A88" s="111" t="s">
        <v>263</v>
      </c>
      <c r="B88" s="110" t="s">
        <v>264</v>
      </c>
      <c r="C88" s="112">
        <f t="shared" si="18"/>
        <v>7980</v>
      </c>
      <c r="D88" s="113">
        <f>SUM(D89:D91)</f>
        <v>7980</v>
      </c>
      <c r="E88" s="138">
        <f>SUM(E89:E91)</f>
        <v>0</v>
      </c>
      <c r="F88" s="145">
        <f>SUM(F89:F91)</f>
        <v>0</v>
      </c>
      <c r="G88" s="112">
        <f t="shared" si="19"/>
        <v>11170</v>
      </c>
      <c r="H88" s="113">
        <f>SUM(H89:H91)</f>
        <v>11170</v>
      </c>
      <c r="I88" s="138">
        <f>SUM(I89:I91)</f>
        <v>0</v>
      </c>
      <c r="J88" s="149">
        <f>SUM(J89:J91)</f>
        <v>0</v>
      </c>
      <c r="K88" s="111" t="str">
        <f t="shared" si="16"/>
        <v>Podprog 7.2</v>
      </c>
      <c r="L88" s="110" t="s">
        <v>264</v>
      </c>
      <c r="M88" s="112">
        <f t="shared" si="20"/>
        <v>5100</v>
      </c>
      <c r="N88" s="113">
        <f>SUM(N89:N91)</f>
        <v>5100</v>
      </c>
      <c r="O88" s="138">
        <f>SUM(O89:O91)</f>
        <v>0</v>
      </c>
      <c r="P88" s="145">
        <f>SUM(P89:P91)</f>
        <v>0</v>
      </c>
      <c r="Q88" s="112">
        <f t="shared" si="21"/>
        <v>7700</v>
      </c>
      <c r="R88" s="113">
        <f>SUM(R89:R91)</f>
        <v>7700</v>
      </c>
      <c r="S88" s="138">
        <f>SUM(S89:S91)</f>
        <v>0</v>
      </c>
      <c r="T88" s="145">
        <f>SUM(T89:T91)</f>
        <v>0</v>
      </c>
      <c r="V88" s="73"/>
    </row>
    <row r="89" spans="1:22" ht="12.75">
      <c r="A89" s="114" t="s">
        <v>436</v>
      </c>
      <c r="B89" s="106" t="s">
        <v>559</v>
      </c>
      <c r="C89" s="115">
        <f t="shared" si="18"/>
        <v>3650</v>
      </c>
      <c r="D89" s="116">
        <v>3650</v>
      </c>
      <c r="E89" s="139">
        <v>0</v>
      </c>
      <c r="F89" s="146">
        <v>0</v>
      </c>
      <c r="G89" s="115">
        <f t="shared" si="19"/>
        <v>6600</v>
      </c>
      <c r="H89" s="116">
        <f>2900+3000+700</f>
        <v>6600</v>
      </c>
      <c r="I89" s="139">
        <v>0</v>
      </c>
      <c r="J89" s="146">
        <v>0</v>
      </c>
      <c r="K89" s="114" t="str">
        <f t="shared" si="16"/>
        <v>Prvok 7.2.1</v>
      </c>
      <c r="L89" s="106" t="s">
        <v>559</v>
      </c>
      <c r="M89" s="115">
        <f t="shared" si="20"/>
        <v>4000</v>
      </c>
      <c r="N89" s="116">
        <v>4000</v>
      </c>
      <c r="O89" s="139">
        <v>0</v>
      </c>
      <c r="P89" s="146">
        <v>0</v>
      </c>
      <c r="Q89" s="115">
        <f t="shared" si="21"/>
        <v>6600</v>
      </c>
      <c r="R89" s="116">
        <v>6600</v>
      </c>
      <c r="S89" s="139">
        <v>0</v>
      </c>
      <c r="T89" s="146">
        <v>0</v>
      </c>
      <c r="V89" s="73"/>
    </row>
    <row r="90" spans="1:22" ht="12.75">
      <c r="A90" s="114" t="s">
        <v>437</v>
      </c>
      <c r="B90" s="106" t="s">
        <v>560</v>
      </c>
      <c r="C90" s="115">
        <f t="shared" si="18"/>
        <v>730</v>
      </c>
      <c r="D90" s="116">
        <v>730</v>
      </c>
      <c r="E90" s="139">
        <v>0</v>
      </c>
      <c r="F90" s="146">
        <v>0</v>
      </c>
      <c r="G90" s="115">
        <f t="shared" si="19"/>
        <v>970</v>
      </c>
      <c r="H90" s="116">
        <v>970</v>
      </c>
      <c r="I90" s="139">
        <v>0</v>
      </c>
      <c r="J90" s="146">
        <v>0</v>
      </c>
      <c r="K90" s="114" t="str">
        <f t="shared" si="16"/>
        <v>Prvok 7.2.2</v>
      </c>
      <c r="L90" s="106" t="s">
        <v>560</v>
      </c>
      <c r="M90" s="115">
        <f t="shared" si="20"/>
        <v>1100</v>
      </c>
      <c r="N90" s="116">
        <v>1100</v>
      </c>
      <c r="O90" s="139">
        <v>0</v>
      </c>
      <c r="P90" s="146">
        <v>0</v>
      </c>
      <c r="Q90" s="115">
        <f t="shared" si="21"/>
        <v>1100</v>
      </c>
      <c r="R90" s="116">
        <v>1100</v>
      </c>
      <c r="S90" s="139">
        <v>0</v>
      </c>
      <c r="T90" s="146">
        <v>0</v>
      </c>
      <c r="V90" s="73"/>
    </row>
    <row r="91" spans="1:22" ht="12.75">
      <c r="A91" s="114" t="s">
        <v>562</v>
      </c>
      <c r="B91" s="106" t="s">
        <v>265</v>
      </c>
      <c r="C91" s="115">
        <f t="shared" si="18"/>
        <v>3600</v>
      </c>
      <c r="D91" s="116">
        <v>3600</v>
      </c>
      <c r="E91" s="139">
        <v>0</v>
      </c>
      <c r="F91" s="146">
        <v>0</v>
      </c>
      <c r="G91" s="115">
        <f t="shared" si="19"/>
        <v>3600</v>
      </c>
      <c r="H91" s="116">
        <v>3600</v>
      </c>
      <c r="I91" s="139">
        <v>0</v>
      </c>
      <c r="J91" s="146">
        <v>0</v>
      </c>
      <c r="K91" s="114" t="str">
        <f t="shared" si="16"/>
        <v>Projekt 7.2.3</v>
      </c>
      <c r="L91" s="106" t="s">
        <v>265</v>
      </c>
      <c r="M91" s="115">
        <f t="shared" si="20"/>
        <v>0</v>
      </c>
      <c r="N91" s="116">
        <v>0</v>
      </c>
      <c r="O91" s="139">
        <v>0</v>
      </c>
      <c r="P91" s="146">
        <v>0</v>
      </c>
      <c r="Q91" s="115">
        <f t="shared" si="21"/>
        <v>0</v>
      </c>
      <c r="R91" s="116">
        <v>0</v>
      </c>
      <c r="S91" s="139">
        <v>0</v>
      </c>
      <c r="T91" s="146">
        <v>0</v>
      </c>
      <c r="V91" s="73"/>
    </row>
    <row r="92" spans="1:22" ht="13.5" thickBot="1">
      <c r="A92" s="111" t="s">
        <v>552</v>
      </c>
      <c r="B92" s="110" t="s">
        <v>528</v>
      </c>
      <c r="C92" s="112">
        <f>D92+E92+F92</f>
        <v>320</v>
      </c>
      <c r="D92" s="113">
        <v>320</v>
      </c>
      <c r="E92" s="138">
        <v>0</v>
      </c>
      <c r="F92" s="145">
        <f>SUM(F93:F98)</f>
        <v>0</v>
      </c>
      <c r="G92" s="112">
        <f>H92+I92+J92</f>
        <v>350</v>
      </c>
      <c r="H92" s="113">
        <v>350</v>
      </c>
      <c r="I92" s="138">
        <v>0</v>
      </c>
      <c r="J92" s="149">
        <f>SUM(J93:J98)</f>
        <v>0</v>
      </c>
      <c r="K92" s="111" t="str">
        <f t="shared" si="16"/>
        <v>Podprog 7.3</v>
      </c>
      <c r="L92" s="110" t="s">
        <v>528</v>
      </c>
      <c r="M92" s="112">
        <f>N92+O92+P92</f>
        <v>370</v>
      </c>
      <c r="N92" s="113">
        <v>370</v>
      </c>
      <c r="O92" s="138">
        <v>0</v>
      </c>
      <c r="P92" s="145">
        <f>SUM(P93:P98)</f>
        <v>0</v>
      </c>
      <c r="Q92" s="112">
        <f>R92+S92+T92</f>
        <v>400</v>
      </c>
      <c r="R92" s="113">
        <v>400</v>
      </c>
      <c r="S92" s="138">
        <v>0</v>
      </c>
      <c r="T92" s="145">
        <f>SUM(T93:T98)</f>
        <v>0</v>
      </c>
      <c r="V92" s="73"/>
    </row>
    <row r="93" spans="1:22" ht="12.75">
      <c r="A93" s="107" t="s">
        <v>266</v>
      </c>
      <c r="B93" s="108"/>
      <c r="C93" s="94">
        <f t="shared" si="18"/>
        <v>750</v>
      </c>
      <c r="D93" s="109">
        <f>SUM(D94:D95)</f>
        <v>750</v>
      </c>
      <c r="E93" s="137">
        <f>SUM(E94:E95)</f>
        <v>0</v>
      </c>
      <c r="F93" s="144">
        <f>SUM(F94:F95)</f>
        <v>0</v>
      </c>
      <c r="G93" s="94">
        <f t="shared" si="19"/>
        <v>840</v>
      </c>
      <c r="H93" s="109">
        <f>SUM(H94:H95)</f>
        <v>840</v>
      </c>
      <c r="I93" s="137">
        <f>SUM(I94:I95)</f>
        <v>0</v>
      </c>
      <c r="J93" s="144">
        <f>SUM(J94:J95)</f>
        <v>0</v>
      </c>
      <c r="K93" s="107" t="str">
        <f t="shared" si="16"/>
        <v>Program 8:   Doprava</v>
      </c>
      <c r="L93" s="108"/>
      <c r="M93" s="94">
        <f t="shared" si="20"/>
        <v>890</v>
      </c>
      <c r="N93" s="109">
        <f>SUM(N94:N95)</f>
        <v>890</v>
      </c>
      <c r="O93" s="137">
        <f>SUM(O94:O95)</f>
        <v>0</v>
      </c>
      <c r="P93" s="144">
        <f>SUM(P94:P95)</f>
        <v>0</v>
      </c>
      <c r="Q93" s="94">
        <f t="shared" si="21"/>
        <v>940</v>
      </c>
      <c r="R93" s="109">
        <f>SUM(R94:R95)</f>
        <v>940</v>
      </c>
      <c r="S93" s="137">
        <f>SUM(S94:S95)</f>
        <v>0</v>
      </c>
      <c r="T93" s="144">
        <f>SUM(T94:T95)</f>
        <v>0</v>
      </c>
      <c r="V93" s="73"/>
    </row>
    <row r="94" spans="1:22" ht="12.75">
      <c r="A94" s="111" t="s">
        <v>267</v>
      </c>
      <c r="B94" s="110" t="s">
        <v>268</v>
      </c>
      <c r="C94" s="112">
        <f t="shared" si="18"/>
        <v>710</v>
      </c>
      <c r="D94" s="113">
        <v>710</v>
      </c>
      <c r="E94" s="138">
        <v>0</v>
      </c>
      <c r="F94" s="145">
        <v>0</v>
      </c>
      <c r="G94" s="112">
        <f t="shared" si="19"/>
        <v>800</v>
      </c>
      <c r="H94" s="113">
        <v>800</v>
      </c>
      <c r="I94" s="138">
        <v>0</v>
      </c>
      <c r="J94" s="145">
        <v>0</v>
      </c>
      <c r="K94" s="111" t="str">
        <f t="shared" si="16"/>
        <v>Podprog 8.1</v>
      </c>
      <c r="L94" s="110" t="s">
        <v>268</v>
      </c>
      <c r="M94" s="112">
        <f t="shared" si="20"/>
        <v>850</v>
      </c>
      <c r="N94" s="113">
        <v>850</v>
      </c>
      <c r="O94" s="138">
        <v>0</v>
      </c>
      <c r="P94" s="145">
        <v>0</v>
      </c>
      <c r="Q94" s="112">
        <f t="shared" si="21"/>
        <v>900</v>
      </c>
      <c r="R94" s="113">
        <v>900</v>
      </c>
      <c r="S94" s="138">
        <v>0</v>
      </c>
      <c r="T94" s="145">
        <v>0</v>
      </c>
      <c r="V94" s="73"/>
    </row>
    <row r="95" spans="1:22" ht="13.5" thickBot="1">
      <c r="A95" s="111" t="s">
        <v>269</v>
      </c>
      <c r="B95" s="110" t="s">
        <v>270</v>
      </c>
      <c r="C95" s="112">
        <f>D95+E95+F95</f>
        <v>40</v>
      </c>
      <c r="D95" s="113">
        <v>40</v>
      </c>
      <c r="E95" s="138">
        <v>0</v>
      </c>
      <c r="F95" s="145">
        <v>0</v>
      </c>
      <c r="G95" s="112">
        <f>H95+I95+J95</f>
        <v>40</v>
      </c>
      <c r="H95" s="113">
        <v>40</v>
      </c>
      <c r="I95" s="138">
        <v>0</v>
      </c>
      <c r="J95" s="145">
        <v>0</v>
      </c>
      <c r="K95" s="111" t="str">
        <f t="shared" si="16"/>
        <v>Podprog 8.2</v>
      </c>
      <c r="L95" s="110" t="s">
        <v>270</v>
      </c>
      <c r="M95" s="112">
        <f>N95+O95+P95</f>
        <v>40</v>
      </c>
      <c r="N95" s="113">
        <v>40</v>
      </c>
      <c r="O95" s="138">
        <v>0</v>
      </c>
      <c r="P95" s="145">
        <v>0</v>
      </c>
      <c r="Q95" s="112">
        <f>R95+S95+T95</f>
        <v>40</v>
      </c>
      <c r="R95" s="113">
        <v>40</v>
      </c>
      <c r="S95" s="138">
        <v>0</v>
      </c>
      <c r="T95" s="145">
        <v>0</v>
      </c>
      <c r="V95" s="73"/>
    </row>
    <row r="96" spans="1:22" ht="12.75">
      <c r="A96" s="107" t="s">
        <v>271</v>
      </c>
      <c r="B96" s="108"/>
      <c r="C96" s="94">
        <f t="shared" si="18"/>
        <v>151472</v>
      </c>
      <c r="D96" s="109">
        <f aca="true" t="shared" si="22" ref="D96:T96">D97+D105+D111+D116+D119+D120+D121+D122+D123+D124</f>
        <v>125503</v>
      </c>
      <c r="E96" s="137">
        <f t="shared" si="22"/>
        <v>25969</v>
      </c>
      <c r="F96" s="144">
        <f>F97+F105+F111+F116+F119+F120+F121+F122+F123+F124</f>
        <v>0</v>
      </c>
      <c r="G96" s="94">
        <f t="shared" si="19"/>
        <v>153120</v>
      </c>
      <c r="H96" s="109">
        <f t="shared" si="22"/>
        <v>140649</v>
      </c>
      <c r="I96" s="137">
        <f t="shared" si="22"/>
        <v>12471</v>
      </c>
      <c r="J96" s="144">
        <f t="shared" si="22"/>
        <v>0</v>
      </c>
      <c r="K96" s="107" t="str">
        <f t="shared" si="16"/>
        <v>Program 9:   Vzdelávanie</v>
      </c>
      <c r="L96" s="108"/>
      <c r="M96" s="94">
        <f t="shared" si="20"/>
        <v>167955</v>
      </c>
      <c r="N96" s="109">
        <f t="shared" si="22"/>
        <v>153699</v>
      </c>
      <c r="O96" s="137">
        <f t="shared" si="22"/>
        <v>14256</v>
      </c>
      <c r="P96" s="144">
        <f t="shared" si="22"/>
        <v>0</v>
      </c>
      <c r="Q96" s="94">
        <f t="shared" si="21"/>
        <v>180713</v>
      </c>
      <c r="R96" s="109">
        <f t="shared" si="22"/>
        <v>164995</v>
      </c>
      <c r="S96" s="137">
        <f t="shared" si="22"/>
        <v>15718</v>
      </c>
      <c r="T96" s="144">
        <f t="shared" si="22"/>
        <v>0</v>
      </c>
      <c r="V96" s="73"/>
    </row>
    <row r="97" spans="1:22" ht="12.75">
      <c r="A97" s="111" t="s">
        <v>272</v>
      </c>
      <c r="B97" s="110" t="s">
        <v>273</v>
      </c>
      <c r="C97" s="112">
        <f t="shared" si="18"/>
        <v>25562</v>
      </c>
      <c r="D97" s="113">
        <f>SUM(D98:D104)</f>
        <v>25562</v>
      </c>
      <c r="E97" s="138">
        <f aca="true" t="shared" si="23" ref="E97:T97">SUM(E98:E104)</f>
        <v>0</v>
      </c>
      <c r="F97" s="145">
        <f>SUM(F98:F104)</f>
        <v>0</v>
      </c>
      <c r="G97" s="112">
        <f t="shared" si="19"/>
        <v>31473</v>
      </c>
      <c r="H97" s="113">
        <f t="shared" si="23"/>
        <v>31473</v>
      </c>
      <c r="I97" s="138">
        <f t="shared" si="23"/>
        <v>0</v>
      </c>
      <c r="J97" s="145">
        <f t="shared" si="23"/>
        <v>0</v>
      </c>
      <c r="K97" s="111" t="str">
        <f t="shared" si="16"/>
        <v>Podprog 9.1</v>
      </c>
      <c r="L97" s="110" t="s">
        <v>273</v>
      </c>
      <c r="M97" s="112">
        <f t="shared" si="20"/>
        <v>35864</v>
      </c>
      <c r="N97" s="113">
        <f t="shared" si="23"/>
        <v>35864</v>
      </c>
      <c r="O97" s="138">
        <f t="shared" si="23"/>
        <v>0</v>
      </c>
      <c r="P97" s="145">
        <f t="shared" si="23"/>
        <v>0</v>
      </c>
      <c r="Q97" s="112">
        <f t="shared" si="21"/>
        <v>39418</v>
      </c>
      <c r="R97" s="113">
        <f t="shared" si="23"/>
        <v>39418</v>
      </c>
      <c r="S97" s="138">
        <f t="shared" si="23"/>
        <v>0</v>
      </c>
      <c r="T97" s="145">
        <f t="shared" si="23"/>
        <v>0</v>
      </c>
      <c r="V97" s="73"/>
    </row>
    <row r="98" spans="1:22" ht="12.75">
      <c r="A98" s="114" t="s">
        <v>438</v>
      </c>
      <c r="B98" s="106" t="s">
        <v>274</v>
      </c>
      <c r="C98" s="115">
        <f t="shared" si="18"/>
        <v>4356</v>
      </c>
      <c r="D98" s="116">
        <v>4356</v>
      </c>
      <c r="E98" s="139">
        <v>0</v>
      </c>
      <c r="F98" s="146">
        <v>0</v>
      </c>
      <c r="G98" s="115">
        <f t="shared" si="19"/>
        <v>5304</v>
      </c>
      <c r="H98" s="116">
        <v>5304</v>
      </c>
      <c r="I98" s="139">
        <v>0</v>
      </c>
      <c r="J98" s="146">
        <v>0</v>
      </c>
      <c r="K98" s="114" t="str">
        <f t="shared" si="16"/>
        <v>Prvok 9.1.1</v>
      </c>
      <c r="L98" s="106" t="s">
        <v>274</v>
      </c>
      <c r="M98" s="115">
        <f t="shared" si="20"/>
        <v>6055</v>
      </c>
      <c r="N98" s="116">
        <v>6055</v>
      </c>
      <c r="O98" s="139">
        <v>0</v>
      </c>
      <c r="P98" s="146">
        <v>0</v>
      </c>
      <c r="Q98" s="115">
        <f t="shared" si="21"/>
        <v>6656</v>
      </c>
      <c r="R98" s="116">
        <v>6656</v>
      </c>
      <c r="S98" s="139">
        <v>0</v>
      </c>
      <c r="T98" s="146">
        <v>0</v>
      </c>
      <c r="V98" s="73"/>
    </row>
    <row r="99" spans="1:22" ht="12.75">
      <c r="A99" s="114" t="s">
        <v>439</v>
      </c>
      <c r="B99" s="106" t="s">
        <v>275</v>
      </c>
      <c r="C99" s="115">
        <f t="shared" si="18"/>
        <v>5025</v>
      </c>
      <c r="D99" s="116">
        <v>5025</v>
      </c>
      <c r="E99" s="139">
        <v>0</v>
      </c>
      <c r="F99" s="146">
        <v>0</v>
      </c>
      <c r="G99" s="115">
        <f t="shared" si="19"/>
        <v>6011</v>
      </c>
      <c r="H99" s="116">
        <v>6011</v>
      </c>
      <c r="I99" s="139">
        <v>0</v>
      </c>
      <c r="J99" s="146">
        <v>0</v>
      </c>
      <c r="K99" s="114" t="str">
        <f t="shared" si="16"/>
        <v>Prvok 9.1.2</v>
      </c>
      <c r="L99" s="106" t="s">
        <v>275</v>
      </c>
      <c r="M99" s="115">
        <f t="shared" si="20"/>
        <v>6866</v>
      </c>
      <c r="N99" s="116">
        <v>6866</v>
      </c>
      <c r="O99" s="139">
        <v>0</v>
      </c>
      <c r="P99" s="146">
        <v>0</v>
      </c>
      <c r="Q99" s="115">
        <f t="shared" si="21"/>
        <v>7549</v>
      </c>
      <c r="R99" s="116">
        <v>7549</v>
      </c>
      <c r="S99" s="139">
        <v>0</v>
      </c>
      <c r="T99" s="146">
        <v>0</v>
      </c>
      <c r="V99" s="73"/>
    </row>
    <row r="100" spans="1:22" ht="12.75">
      <c r="A100" s="114" t="s">
        <v>440</v>
      </c>
      <c r="B100" s="106" t="s">
        <v>276</v>
      </c>
      <c r="C100" s="115">
        <f t="shared" si="18"/>
        <v>8205</v>
      </c>
      <c r="D100" s="116">
        <v>8205</v>
      </c>
      <c r="E100" s="139">
        <v>0</v>
      </c>
      <c r="F100" s="146">
        <v>0</v>
      </c>
      <c r="G100" s="115">
        <f t="shared" si="19"/>
        <v>9129</v>
      </c>
      <c r="H100" s="116">
        <v>9129</v>
      </c>
      <c r="I100" s="139">
        <v>0</v>
      </c>
      <c r="J100" s="110">
        <v>0</v>
      </c>
      <c r="K100" s="114" t="str">
        <f t="shared" si="16"/>
        <v>Prvok 9.1.3</v>
      </c>
      <c r="L100" s="106" t="s">
        <v>276</v>
      </c>
      <c r="M100" s="115">
        <f t="shared" si="20"/>
        <v>10328</v>
      </c>
      <c r="N100" s="116">
        <v>10328</v>
      </c>
      <c r="O100" s="139">
        <v>0</v>
      </c>
      <c r="P100" s="146">
        <v>0</v>
      </c>
      <c r="Q100" s="115">
        <f t="shared" si="21"/>
        <v>11321</v>
      </c>
      <c r="R100" s="116">
        <v>11321</v>
      </c>
      <c r="S100" s="139">
        <v>0</v>
      </c>
      <c r="T100" s="146">
        <v>0</v>
      </c>
      <c r="V100" s="73"/>
    </row>
    <row r="101" spans="1:22" ht="12.75">
      <c r="A101" s="114" t="s">
        <v>441</v>
      </c>
      <c r="B101" s="106" t="s">
        <v>277</v>
      </c>
      <c r="C101" s="115">
        <f t="shared" si="18"/>
        <v>4163</v>
      </c>
      <c r="D101" s="116">
        <v>4163</v>
      </c>
      <c r="E101" s="139">
        <v>0</v>
      </c>
      <c r="F101" s="146">
        <v>0</v>
      </c>
      <c r="G101" s="115">
        <f t="shared" si="19"/>
        <v>4331</v>
      </c>
      <c r="H101" s="116">
        <v>4331</v>
      </c>
      <c r="I101" s="139">
        <v>0</v>
      </c>
      <c r="J101" s="146">
        <v>0</v>
      </c>
      <c r="K101" s="114" t="str">
        <f t="shared" si="16"/>
        <v>Prvok 9.1.4</v>
      </c>
      <c r="L101" s="106" t="s">
        <v>277</v>
      </c>
      <c r="M101" s="115">
        <f t="shared" si="20"/>
        <v>4949</v>
      </c>
      <c r="N101" s="116">
        <v>4949</v>
      </c>
      <c r="O101" s="139">
        <v>0</v>
      </c>
      <c r="P101" s="146">
        <v>0</v>
      </c>
      <c r="Q101" s="115">
        <f t="shared" si="21"/>
        <v>5443</v>
      </c>
      <c r="R101" s="116">
        <v>5443</v>
      </c>
      <c r="S101" s="139">
        <v>0</v>
      </c>
      <c r="T101" s="146">
        <v>0</v>
      </c>
      <c r="V101" s="73"/>
    </row>
    <row r="102" spans="1:22" ht="12.75">
      <c r="A102" s="114" t="s">
        <v>442</v>
      </c>
      <c r="B102" s="106" t="s">
        <v>520</v>
      </c>
      <c r="C102" s="115">
        <f t="shared" si="18"/>
        <v>1295</v>
      </c>
      <c r="D102" s="116">
        <v>1295</v>
      </c>
      <c r="E102" s="139">
        <v>0</v>
      </c>
      <c r="F102" s="146">
        <v>0</v>
      </c>
      <c r="G102" s="115">
        <f t="shared" si="19"/>
        <v>2361</v>
      </c>
      <c r="H102" s="116">
        <v>2361</v>
      </c>
      <c r="I102" s="139">
        <v>0</v>
      </c>
      <c r="J102" s="146">
        <v>0</v>
      </c>
      <c r="K102" s="114" t="str">
        <f t="shared" si="16"/>
        <v>Prvok 9.1.5</v>
      </c>
      <c r="L102" s="106" t="s">
        <v>520</v>
      </c>
      <c r="M102" s="115">
        <f t="shared" si="20"/>
        <v>2703</v>
      </c>
      <c r="N102" s="116">
        <v>2703</v>
      </c>
      <c r="O102" s="139">
        <v>0</v>
      </c>
      <c r="P102" s="146">
        <v>0</v>
      </c>
      <c r="Q102" s="115">
        <f t="shared" si="21"/>
        <v>2979</v>
      </c>
      <c r="R102" s="116">
        <v>2979</v>
      </c>
      <c r="S102" s="139">
        <v>0</v>
      </c>
      <c r="T102" s="146">
        <v>0</v>
      </c>
      <c r="V102" s="73"/>
    </row>
    <row r="103" spans="1:22" ht="12.75">
      <c r="A103" s="114" t="s">
        <v>443</v>
      </c>
      <c r="B103" s="106" t="s">
        <v>278</v>
      </c>
      <c r="C103" s="115">
        <f t="shared" si="18"/>
        <v>1498</v>
      </c>
      <c r="D103" s="116">
        <v>1498</v>
      </c>
      <c r="E103" s="139">
        <v>0</v>
      </c>
      <c r="F103" s="146">
        <v>0</v>
      </c>
      <c r="G103" s="115">
        <f t="shared" si="19"/>
        <v>2190</v>
      </c>
      <c r="H103" s="116">
        <v>2190</v>
      </c>
      <c r="I103" s="139">
        <v>0</v>
      </c>
      <c r="J103" s="146">
        <v>0</v>
      </c>
      <c r="K103" s="114" t="str">
        <f t="shared" si="16"/>
        <v>Prvok 9.1.6</v>
      </c>
      <c r="L103" s="106" t="s">
        <v>278</v>
      </c>
      <c r="M103" s="115">
        <f t="shared" si="20"/>
        <v>2506</v>
      </c>
      <c r="N103" s="116">
        <v>2506</v>
      </c>
      <c r="O103" s="139">
        <v>0</v>
      </c>
      <c r="P103" s="146">
        <v>0</v>
      </c>
      <c r="Q103" s="115">
        <f t="shared" si="21"/>
        <v>2762</v>
      </c>
      <c r="R103" s="116">
        <v>2762</v>
      </c>
      <c r="S103" s="139">
        <v>0</v>
      </c>
      <c r="T103" s="146">
        <v>0</v>
      </c>
      <c r="V103" s="73"/>
    </row>
    <row r="104" spans="1:22" ht="12.75">
      <c r="A104" s="114" t="s">
        <v>444</v>
      </c>
      <c r="B104" s="106" t="s">
        <v>279</v>
      </c>
      <c r="C104" s="115">
        <f t="shared" si="18"/>
        <v>1020</v>
      </c>
      <c r="D104" s="116">
        <v>1020</v>
      </c>
      <c r="E104" s="139">
        <v>0</v>
      </c>
      <c r="F104" s="146">
        <v>0</v>
      </c>
      <c r="G104" s="115">
        <f t="shared" si="19"/>
        <v>2147</v>
      </c>
      <c r="H104" s="116">
        <v>2147</v>
      </c>
      <c r="I104" s="139">
        <v>0</v>
      </c>
      <c r="J104" s="146">
        <v>0</v>
      </c>
      <c r="K104" s="114" t="str">
        <f t="shared" si="16"/>
        <v>Prvok 9.1.7</v>
      </c>
      <c r="L104" s="106" t="s">
        <v>279</v>
      </c>
      <c r="M104" s="115">
        <f t="shared" si="20"/>
        <v>2457</v>
      </c>
      <c r="N104" s="116">
        <v>2457</v>
      </c>
      <c r="O104" s="139">
        <v>0</v>
      </c>
      <c r="P104" s="146">
        <v>0</v>
      </c>
      <c r="Q104" s="115">
        <f t="shared" si="21"/>
        <v>2708</v>
      </c>
      <c r="R104" s="116">
        <v>2708</v>
      </c>
      <c r="S104" s="139">
        <v>0</v>
      </c>
      <c r="T104" s="146">
        <v>0</v>
      </c>
      <c r="V104" s="73"/>
    </row>
    <row r="105" spans="1:22" ht="12.75">
      <c r="A105" s="111" t="s">
        <v>280</v>
      </c>
      <c r="B105" s="110" t="s">
        <v>281</v>
      </c>
      <c r="C105" s="112">
        <f t="shared" si="18"/>
        <v>90017</v>
      </c>
      <c r="D105" s="113">
        <f aca="true" t="shared" si="24" ref="D105:T105">SUM(D106:D110)</f>
        <v>75017</v>
      </c>
      <c r="E105" s="138">
        <f t="shared" si="24"/>
        <v>15000</v>
      </c>
      <c r="F105" s="145">
        <f>SUM(F106:F110)</f>
        <v>0</v>
      </c>
      <c r="G105" s="112">
        <f t="shared" si="19"/>
        <v>78601</v>
      </c>
      <c r="H105" s="113">
        <f t="shared" si="24"/>
        <v>78601</v>
      </c>
      <c r="I105" s="138">
        <f t="shared" si="24"/>
        <v>0</v>
      </c>
      <c r="J105" s="145">
        <f t="shared" si="24"/>
        <v>0</v>
      </c>
      <c r="K105" s="111" t="str">
        <f t="shared" si="16"/>
        <v>Podprog 9.2</v>
      </c>
      <c r="L105" s="110" t="s">
        <v>281</v>
      </c>
      <c r="M105" s="112">
        <f t="shared" si="20"/>
        <v>83169</v>
      </c>
      <c r="N105" s="113">
        <f t="shared" si="24"/>
        <v>83169</v>
      </c>
      <c r="O105" s="138">
        <f t="shared" si="24"/>
        <v>0</v>
      </c>
      <c r="P105" s="145">
        <f t="shared" si="24"/>
        <v>0</v>
      </c>
      <c r="Q105" s="112">
        <f t="shared" si="21"/>
        <v>87690</v>
      </c>
      <c r="R105" s="113">
        <f t="shared" si="24"/>
        <v>87690</v>
      </c>
      <c r="S105" s="138">
        <f t="shared" si="24"/>
        <v>0</v>
      </c>
      <c r="T105" s="145">
        <f t="shared" si="24"/>
        <v>0</v>
      </c>
      <c r="V105" s="73"/>
    </row>
    <row r="106" spans="1:22" ht="12.75">
      <c r="A106" s="114" t="s">
        <v>445</v>
      </c>
      <c r="B106" s="106" t="s">
        <v>282</v>
      </c>
      <c r="C106" s="115">
        <f t="shared" si="18"/>
        <v>30538</v>
      </c>
      <c r="D106" s="116">
        <v>30538</v>
      </c>
      <c r="E106" s="139">
        <v>0</v>
      </c>
      <c r="F106" s="146">
        <v>0</v>
      </c>
      <c r="G106" s="115">
        <f t="shared" si="19"/>
        <v>31982</v>
      </c>
      <c r="H106" s="116">
        <v>31982</v>
      </c>
      <c r="I106" s="139">
        <v>0</v>
      </c>
      <c r="J106" s="146">
        <v>0</v>
      </c>
      <c r="K106" s="114" t="str">
        <f t="shared" si="16"/>
        <v>Prvok 9.2.1</v>
      </c>
      <c r="L106" s="106" t="s">
        <v>282</v>
      </c>
      <c r="M106" s="115">
        <f t="shared" si="20"/>
        <v>33812</v>
      </c>
      <c r="N106" s="116">
        <v>33812</v>
      </c>
      <c r="O106" s="139">
        <v>0</v>
      </c>
      <c r="P106" s="146">
        <v>0</v>
      </c>
      <c r="Q106" s="115">
        <f t="shared" si="21"/>
        <v>35623</v>
      </c>
      <c r="R106" s="116">
        <v>35623</v>
      </c>
      <c r="S106" s="139">
        <v>0</v>
      </c>
      <c r="T106" s="146">
        <v>0</v>
      </c>
      <c r="V106" s="73"/>
    </row>
    <row r="107" spans="1:22" ht="12.75">
      <c r="A107" s="114" t="s">
        <v>446</v>
      </c>
      <c r="B107" s="106" t="s">
        <v>283</v>
      </c>
      <c r="C107" s="115">
        <f t="shared" si="18"/>
        <v>17833</v>
      </c>
      <c r="D107" s="116">
        <v>17833</v>
      </c>
      <c r="E107" s="139">
        <v>0</v>
      </c>
      <c r="F107" s="146">
        <v>0</v>
      </c>
      <c r="G107" s="115">
        <f t="shared" si="19"/>
        <v>18621</v>
      </c>
      <c r="H107" s="116">
        <v>18621</v>
      </c>
      <c r="I107" s="139">
        <v>0</v>
      </c>
      <c r="J107" s="146">
        <v>0</v>
      </c>
      <c r="K107" s="114" t="str">
        <f t="shared" si="16"/>
        <v>Prvok 9.2.2</v>
      </c>
      <c r="L107" s="106" t="s">
        <v>283</v>
      </c>
      <c r="M107" s="115">
        <f t="shared" si="20"/>
        <v>19630</v>
      </c>
      <c r="N107" s="116">
        <v>19630</v>
      </c>
      <c r="O107" s="139">
        <v>0</v>
      </c>
      <c r="P107" s="146">
        <v>0</v>
      </c>
      <c r="Q107" s="115">
        <f t="shared" si="21"/>
        <v>20657</v>
      </c>
      <c r="R107" s="116">
        <v>20657</v>
      </c>
      <c r="S107" s="139">
        <v>0</v>
      </c>
      <c r="T107" s="146">
        <v>0</v>
      </c>
      <c r="V107" s="73"/>
    </row>
    <row r="108" spans="1:22" ht="12.75">
      <c r="A108" s="114" t="s">
        <v>447</v>
      </c>
      <c r="B108" s="106" t="s">
        <v>284</v>
      </c>
      <c r="C108" s="115">
        <f t="shared" si="18"/>
        <v>38939</v>
      </c>
      <c r="D108" s="116">
        <v>23939</v>
      </c>
      <c r="E108" s="139">
        <v>15000</v>
      </c>
      <c r="F108" s="146">
        <v>0</v>
      </c>
      <c r="G108" s="115">
        <f t="shared" si="19"/>
        <v>25204</v>
      </c>
      <c r="H108" s="116">
        <v>25204</v>
      </c>
      <c r="I108" s="139">
        <v>0</v>
      </c>
      <c r="J108" s="146">
        <v>0</v>
      </c>
      <c r="K108" s="114" t="str">
        <f t="shared" si="16"/>
        <v>Prvok 9.2.3</v>
      </c>
      <c r="L108" s="106" t="s">
        <v>284</v>
      </c>
      <c r="M108" s="115">
        <f t="shared" si="20"/>
        <v>26692</v>
      </c>
      <c r="N108" s="116">
        <v>26692</v>
      </c>
      <c r="O108" s="139">
        <v>0</v>
      </c>
      <c r="P108" s="146">
        <v>0</v>
      </c>
      <c r="Q108" s="115">
        <f t="shared" si="21"/>
        <v>28160</v>
      </c>
      <c r="R108" s="116">
        <v>28160</v>
      </c>
      <c r="S108" s="139">
        <v>0</v>
      </c>
      <c r="T108" s="146">
        <v>0</v>
      </c>
      <c r="V108" s="73"/>
    </row>
    <row r="109" spans="1:22" ht="12.75">
      <c r="A109" s="114" t="s">
        <v>448</v>
      </c>
      <c r="B109" s="106" t="s">
        <v>285</v>
      </c>
      <c r="C109" s="115">
        <f t="shared" si="18"/>
        <v>1072</v>
      </c>
      <c r="D109" s="116">
        <v>1072</v>
      </c>
      <c r="E109" s="139">
        <v>0</v>
      </c>
      <c r="F109" s="146">
        <v>0</v>
      </c>
      <c r="G109" s="115">
        <f t="shared" si="19"/>
        <v>1077</v>
      </c>
      <c r="H109" s="116">
        <v>1077</v>
      </c>
      <c r="I109" s="139">
        <v>0</v>
      </c>
      <c r="J109" s="146">
        <v>0</v>
      </c>
      <c r="K109" s="114" t="str">
        <f t="shared" si="16"/>
        <v>Prvok 9.2.4</v>
      </c>
      <c r="L109" s="106" t="s">
        <v>285</v>
      </c>
      <c r="M109" s="115">
        <f t="shared" si="20"/>
        <v>1232</v>
      </c>
      <c r="N109" s="116">
        <v>1232</v>
      </c>
      <c r="O109" s="139">
        <v>0</v>
      </c>
      <c r="P109" s="146">
        <v>0</v>
      </c>
      <c r="Q109" s="115">
        <f t="shared" si="21"/>
        <v>1357</v>
      </c>
      <c r="R109" s="116">
        <v>1357</v>
      </c>
      <c r="S109" s="139">
        <v>0</v>
      </c>
      <c r="T109" s="146">
        <v>0</v>
      </c>
      <c r="V109" s="73"/>
    </row>
    <row r="110" spans="1:22" ht="12.75">
      <c r="A110" s="114" t="s">
        <v>449</v>
      </c>
      <c r="B110" s="106" t="s">
        <v>489</v>
      </c>
      <c r="C110" s="115">
        <f t="shared" si="18"/>
        <v>1635</v>
      </c>
      <c r="D110" s="116">
        <v>1635</v>
      </c>
      <c r="E110" s="139">
        <v>0</v>
      </c>
      <c r="F110" s="146">
        <v>0</v>
      </c>
      <c r="G110" s="115">
        <f t="shared" si="19"/>
        <v>1717</v>
      </c>
      <c r="H110" s="116">
        <v>1717</v>
      </c>
      <c r="I110" s="139">
        <v>0</v>
      </c>
      <c r="J110" s="146">
        <v>0</v>
      </c>
      <c r="K110" s="114" t="str">
        <f t="shared" si="16"/>
        <v>Prvok 9.2.5</v>
      </c>
      <c r="L110" s="106" t="s">
        <v>489</v>
      </c>
      <c r="M110" s="115">
        <f t="shared" si="20"/>
        <v>1803</v>
      </c>
      <c r="N110" s="116">
        <v>1803</v>
      </c>
      <c r="O110" s="139">
        <v>0</v>
      </c>
      <c r="P110" s="146">
        <v>0</v>
      </c>
      <c r="Q110" s="115">
        <f t="shared" si="21"/>
        <v>1893</v>
      </c>
      <c r="R110" s="116">
        <v>1893</v>
      </c>
      <c r="S110" s="139">
        <v>0</v>
      </c>
      <c r="T110" s="146">
        <v>0</v>
      </c>
      <c r="V110" s="73"/>
    </row>
    <row r="111" spans="1:22" ht="12.75">
      <c r="A111" s="111" t="s">
        <v>286</v>
      </c>
      <c r="B111" s="110" t="s">
        <v>287</v>
      </c>
      <c r="C111" s="112">
        <f t="shared" si="18"/>
        <v>9820</v>
      </c>
      <c r="D111" s="113">
        <f aca="true" t="shared" si="25" ref="D111:T111">SUM(D112:D115)</f>
        <v>9820</v>
      </c>
      <c r="E111" s="138">
        <f t="shared" si="25"/>
        <v>0</v>
      </c>
      <c r="F111" s="145">
        <f>SUM(F112:F115)</f>
        <v>0</v>
      </c>
      <c r="G111" s="112">
        <f t="shared" si="19"/>
        <v>10894</v>
      </c>
      <c r="H111" s="113">
        <f t="shared" si="25"/>
        <v>10894</v>
      </c>
      <c r="I111" s="138">
        <f t="shared" si="25"/>
        <v>0</v>
      </c>
      <c r="J111" s="145">
        <f t="shared" si="25"/>
        <v>0</v>
      </c>
      <c r="K111" s="111" t="str">
        <f t="shared" si="16"/>
        <v>Podprog 9.3</v>
      </c>
      <c r="L111" s="110" t="s">
        <v>287</v>
      </c>
      <c r="M111" s="112">
        <f t="shared" si="20"/>
        <v>12381</v>
      </c>
      <c r="N111" s="113">
        <f t="shared" si="25"/>
        <v>12381</v>
      </c>
      <c r="O111" s="138">
        <f t="shared" si="25"/>
        <v>0</v>
      </c>
      <c r="P111" s="145">
        <f t="shared" si="25"/>
        <v>0</v>
      </c>
      <c r="Q111" s="112">
        <f t="shared" si="21"/>
        <v>13584</v>
      </c>
      <c r="R111" s="113">
        <f t="shared" si="25"/>
        <v>13584</v>
      </c>
      <c r="S111" s="138">
        <f t="shared" si="25"/>
        <v>0</v>
      </c>
      <c r="T111" s="145">
        <f t="shared" si="25"/>
        <v>0</v>
      </c>
      <c r="V111" s="73"/>
    </row>
    <row r="112" spans="1:22" ht="12.75">
      <c r="A112" s="114" t="s">
        <v>450</v>
      </c>
      <c r="B112" s="106" t="s">
        <v>87</v>
      </c>
      <c r="C112" s="115">
        <f t="shared" si="18"/>
        <v>5655</v>
      </c>
      <c r="D112" s="116">
        <v>5655</v>
      </c>
      <c r="E112" s="139">
        <v>0</v>
      </c>
      <c r="F112" s="146">
        <v>0</v>
      </c>
      <c r="G112" s="115">
        <f t="shared" si="19"/>
        <v>5170</v>
      </c>
      <c r="H112" s="116">
        <v>5170</v>
      </c>
      <c r="I112" s="139">
        <v>0</v>
      </c>
      <c r="J112" s="146">
        <v>0</v>
      </c>
      <c r="K112" s="114" t="str">
        <f t="shared" si="16"/>
        <v>Prvok 9.3.1</v>
      </c>
      <c r="L112" s="106" t="s">
        <v>87</v>
      </c>
      <c r="M112" s="115">
        <f t="shared" si="20"/>
        <v>5869</v>
      </c>
      <c r="N112" s="116">
        <v>5869</v>
      </c>
      <c r="O112" s="139">
        <v>0</v>
      </c>
      <c r="P112" s="146">
        <v>0</v>
      </c>
      <c r="Q112" s="115">
        <f t="shared" si="21"/>
        <v>6436</v>
      </c>
      <c r="R112" s="116">
        <v>6436</v>
      </c>
      <c r="S112" s="139">
        <v>0</v>
      </c>
      <c r="T112" s="146">
        <v>0</v>
      </c>
      <c r="V112" s="73"/>
    </row>
    <row r="113" spans="1:22" ht="12.75">
      <c r="A113" s="114" t="s">
        <v>451</v>
      </c>
      <c r="B113" s="106" t="s">
        <v>490</v>
      </c>
      <c r="C113" s="115">
        <f t="shared" si="18"/>
        <v>1181</v>
      </c>
      <c r="D113" s="116">
        <v>1181</v>
      </c>
      <c r="E113" s="139">
        <v>0</v>
      </c>
      <c r="F113" s="146">
        <v>0</v>
      </c>
      <c r="G113" s="115">
        <f t="shared" si="19"/>
        <v>1043</v>
      </c>
      <c r="H113" s="116">
        <v>1043</v>
      </c>
      <c r="I113" s="139">
        <v>0</v>
      </c>
      <c r="J113" s="146">
        <v>0</v>
      </c>
      <c r="K113" s="114" t="str">
        <f t="shared" si="16"/>
        <v>Prvok 9.3.2</v>
      </c>
      <c r="L113" s="106" t="s">
        <v>490</v>
      </c>
      <c r="M113" s="115">
        <f t="shared" si="20"/>
        <v>1183</v>
      </c>
      <c r="N113" s="116">
        <v>1183</v>
      </c>
      <c r="O113" s="139">
        <v>0</v>
      </c>
      <c r="P113" s="146">
        <v>0</v>
      </c>
      <c r="Q113" s="115">
        <f t="shared" si="21"/>
        <v>1296</v>
      </c>
      <c r="R113" s="116">
        <v>1296</v>
      </c>
      <c r="S113" s="139">
        <v>0</v>
      </c>
      <c r="T113" s="146">
        <v>0</v>
      </c>
      <c r="V113" s="73"/>
    </row>
    <row r="114" spans="1:22" ht="12.75">
      <c r="A114" s="114" t="s">
        <v>452</v>
      </c>
      <c r="B114" s="106" t="s">
        <v>491</v>
      </c>
      <c r="C114" s="115">
        <f t="shared" si="18"/>
        <v>2326</v>
      </c>
      <c r="D114" s="116">
        <v>2326</v>
      </c>
      <c r="E114" s="139">
        <v>0</v>
      </c>
      <c r="F114" s="146">
        <v>0</v>
      </c>
      <c r="G114" s="115">
        <f t="shared" si="19"/>
        <v>2939</v>
      </c>
      <c r="H114" s="116">
        <v>2939</v>
      </c>
      <c r="I114" s="139">
        <v>0</v>
      </c>
      <c r="J114" s="146">
        <v>0</v>
      </c>
      <c r="K114" s="114" t="str">
        <f t="shared" si="16"/>
        <v>Prvok 9.3.3</v>
      </c>
      <c r="L114" s="106" t="s">
        <v>491</v>
      </c>
      <c r="M114" s="115">
        <f t="shared" si="20"/>
        <v>3335</v>
      </c>
      <c r="N114" s="116">
        <v>3335</v>
      </c>
      <c r="O114" s="139">
        <v>0</v>
      </c>
      <c r="P114" s="146">
        <v>0</v>
      </c>
      <c r="Q114" s="115">
        <f t="shared" si="21"/>
        <v>3654</v>
      </c>
      <c r="R114" s="116">
        <v>3654</v>
      </c>
      <c r="S114" s="139">
        <v>0</v>
      </c>
      <c r="T114" s="146">
        <v>0</v>
      </c>
      <c r="V114" s="73"/>
    </row>
    <row r="115" spans="1:22" ht="12.75">
      <c r="A115" s="114" t="s">
        <v>453</v>
      </c>
      <c r="B115" s="106" t="s">
        <v>492</v>
      </c>
      <c r="C115" s="115">
        <f t="shared" si="18"/>
        <v>658</v>
      </c>
      <c r="D115" s="116">
        <v>658</v>
      </c>
      <c r="E115" s="139">
        <v>0</v>
      </c>
      <c r="F115" s="146">
        <v>0</v>
      </c>
      <c r="G115" s="115">
        <f t="shared" si="19"/>
        <v>1742</v>
      </c>
      <c r="H115" s="116">
        <v>1742</v>
      </c>
      <c r="I115" s="139">
        <v>0</v>
      </c>
      <c r="J115" s="146">
        <v>0</v>
      </c>
      <c r="K115" s="114" t="str">
        <f t="shared" si="16"/>
        <v>Prvok 9.3.4</v>
      </c>
      <c r="L115" s="106" t="s">
        <v>492</v>
      </c>
      <c r="M115" s="115">
        <f t="shared" si="20"/>
        <v>1994</v>
      </c>
      <c r="N115" s="116">
        <v>1994</v>
      </c>
      <c r="O115" s="139">
        <v>0</v>
      </c>
      <c r="P115" s="146">
        <v>0</v>
      </c>
      <c r="Q115" s="115">
        <f t="shared" si="21"/>
        <v>2198</v>
      </c>
      <c r="R115" s="116">
        <v>2198</v>
      </c>
      <c r="S115" s="139">
        <v>0</v>
      </c>
      <c r="T115" s="146">
        <v>0</v>
      </c>
      <c r="V115" s="73"/>
    </row>
    <row r="116" spans="1:22" ht="12.75">
      <c r="A116" s="111" t="s">
        <v>288</v>
      </c>
      <c r="B116" s="110" t="s">
        <v>289</v>
      </c>
      <c r="C116" s="112">
        <f t="shared" si="18"/>
        <v>11380</v>
      </c>
      <c r="D116" s="113">
        <f aca="true" t="shared" si="26" ref="D116:T116">D117+D118</f>
        <v>11380</v>
      </c>
      <c r="E116" s="138">
        <f t="shared" si="26"/>
        <v>0</v>
      </c>
      <c r="F116" s="145">
        <f>F117+F118</f>
        <v>0</v>
      </c>
      <c r="G116" s="112">
        <f t="shared" si="19"/>
        <v>14653</v>
      </c>
      <c r="H116" s="113">
        <f t="shared" si="26"/>
        <v>14653</v>
      </c>
      <c r="I116" s="138">
        <f>SUM(I117:I120)</f>
        <v>0</v>
      </c>
      <c r="J116" s="145">
        <f t="shared" si="26"/>
        <v>0</v>
      </c>
      <c r="K116" s="111" t="str">
        <f t="shared" si="16"/>
        <v>Podprog 9.4</v>
      </c>
      <c r="L116" s="110" t="s">
        <v>289</v>
      </c>
      <c r="M116" s="112">
        <f t="shared" si="20"/>
        <v>16637</v>
      </c>
      <c r="N116" s="113">
        <f t="shared" si="26"/>
        <v>16637</v>
      </c>
      <c r="O116" s="138">
        <f t="shared" si="26"/>
        <v>0</v>
      </c>
      <c r="P116" s="145">
        <f t="shared" si="26"/>
        <v>0</v>
      </c>
      <c r="Q116" s="112">
        <f t="shared" si="21"/>
        <v>18244</v>
      </c>
      <c r="R116" s="113">
        <f t="shared" si="26"/>
        <v>18244</v>
      </c>
      <c r="S116" s="138">
        <f t="shared" si="26"/>
        <v>0</v>
      </c>
      <c r="T116" s="145">
        <f t="shared" si="26"/>
        <v>0</v>
      </c>
      <c r="V116" s="73"/>
    </row>
    <row r="117" spans="1:22" ht="12.75">
      <c r="A117" s="114" t="s">
        <v>454</v>
      </c>
      <c r="B117" s="106" t="s">
        <v>290</v>
      </c>
      <c r="C117" s="115">
        <f t="shared" si="18"/>
        <v>8228</v>
      </c>
      <c r="D117" s="116">
        <v>8228</v>
      </c>
      <c r="E117" s="139">
        <v>0</v>
      </c>
      <c r="F117" s="146">
        <v>0</v>
      </c>
      <c r="G117" s="115">
        <f t="shared" si="19"/>
        <v>9294</v>
      </c>
      <c r="H117" s="116">
        <v>9294</v>
      </c>
      <c r="I117" s="139">
        <v>0</v>
      </c>
      <c r="J117" s="146">
        <v>0</v>
      </c>
      <c r="K117" s="114" t="str">
        <f t="shared" si="16"/>
        <v>Prvok 9.4.1</v>
      </c>
      <c r="L117" s="106" t="s">
        <v>290</v>
      </c>
      <c r="M117" s="115">
        <f t="shared" si="20"/>
        <v>10552</v>
      </c>
      <c r="N117" s="116">
        <v>10552</v>
      </c>
      <c r="O117" s="139">
        <v>0</v>
      </c>
      <c r="P117" s="146">
        <v>0</v>
      </c>
      <c r="Q117" s="115">
        <f t="shared" si="21"/>
        <v>11571</v>
      </c>
      <c r="R117" s="116">
        <v>11571</v>
      </c>
      <c r="S117" s="139">
        <v>0</v>
      </c>
      <c r="T117" s="146">
        <v>0</v>
      </c>
      <c r="V117" s="73"/>
    </row>
    <row r="118" spans="1:22" ht="12.75">
      <c r="A118" s="114" t="s">
        <v>455</v>
      </c>
      <c r="B118" s="106" t="s">
        <v>291</v>
      </c>
      <c r="C118" s="115">
        <f t="shared" si="18"/>
        <v>3152</v>
      </c>
      <c r="D118" s="116">
        <v>3152</v>
      </c>
      <c r="E118" s="139">
        <v>0</v>
      </c>
      <c r="F118" s="146">
        <v>0</v>
      </c>
      <c r="G118" s="115">
        <f t="shared" si="19"/>
        <v>5359</v>
      </c>
      <c r="H118" s="116">
        <v>5359</v>
      </c>
      <c r="I118" s="139">
        <v>0</v>
      </c>
      <c r="J118" s="146">
        <v>0</v>
      </c>
      <c r="K118" s="114" t="str">
        <f t="shared" si="16"/>
        <v>Prvok 9.4.2</v>
      </c>
      <c r="L118" s="106" t="s">
        <v>291</v>
      </c>
      <c r="M118" s="115">
        <f t="shared" si="20"/>
        <v>6085</v>
      </c>
      <c r="N118" s="116">
        <v>6085</v>
      </c>
      <c r="O118" s="139">
        <v>0</v>
      </c>
      <c r="P118" s="146">
        <v>0</v>
      </c>
      <c r="Q118" s="115">
        <f t="shared" si="21"/>
        <v>6673</v>
      </c>
      <c r="R118" s="116">
        <v>6673</v>
      </c>
      <c r="S118" s="139">
        <v>0</v>
      </c>
      <c r="T118" s="146">
        <v>0</v>
      </c>
      <c r="V118" s="73"/>
    </row>
    <row r="119" spans="1:22" ht="12.75">
      <c r="A119" s="111" t="s">
        <v>292</v>
      </c>
      <c r="B119" s="110" t="s">
        <v>293</v>
      </c>
      <c r="C119" s="112">
        <f t="shared" si="18"/>
        <v>45</v>
      </c>
      <c r="D119" s="113">
        <v>45</v>
      </c>
      <c r="E119" s="138">
        <v>0</v>
      </c>
      <c r="F119" s="145">
        <v>0</v>
      </c>
      <c r="G119" s="112">
        <f t="shared" si="19"/>
        <v>50</v>
      </c>
      <c r="H119" s="113">
        <v>50</v>
      </c>
      <c r="I119" s="138">
        <v>0</v>
      </c>
      <c r="J119" s="145">
        <v>0</v>
      </c>
      <c r="K119" s="111" t="str">
        <f t="shared" si="16"/>
        <v>Podprog 9.5</v>
      </c>
      <c r="L119" s="110" t="s">
        <v>293</v>
      </c>
      <c r="M119" s="112">
        <f t="shared" si="20"/>
        <v>50</v>
      </c>
      <c r="N119" s="113">
        <v>50</v>
      </c>
      <c r="O119" s="138">
        <v>0</v>
      </c>
      <c r="P119" s="145">
        <v>0</v>
      </c>
      <c r="Q119" s="112">
        <f t="shared" si="21"/>
        <v>55</v>
      </c>
      <c r="R119" s="113">
        <v>55</v>
      </c>
      <c r="S119" s="138">
        <v>0</v>
      </c>
      <c r="T119" s="145">
        <v>0</v>
      </c>
      <c r="V119" s="73"/>
    </row>
    <row r="120" spans="1:22" ht="12.75">
      <c r="A120" s="111" t="s">
        <v>294</v>
      </c>
      <c r="B120" s="110" t="s">
        <v>295</v>
      </c>
      <c r="C120" s="112">
        <f t="shared" si="18"/>
        <v>306</v>
      </c>
      <c r="D120" s="113">
        <v>306</v>
      </c>
      <c r="E120" s="138">
        <v>0</v>
      </c>
      <c r="F120" s="145">
        <v>0</v>
      </c>
      <c r="G120" s="112">
        <f t="shared" si="19"/>
        <v>500</v>
      </c>
      <c r="H120" s="113">
        <v>500</v>
      </c>
      <c r="I120" s="138">
        <v>0</v>
      </c>
      <c r="J120" s="145">
        <v>0</v>
      </c>
      <c r="K120" s="111" t="str">
        <f t="shared" si="16"/>
        <v>Podprog 9.6</v>
      </c>
      <c r="L120" s="110" t="s">
        <v>295</v>
      </c>
      <c r="M120" s="112">
        <f t="shared" si="20"/>
        <v>500</v>
      </c>
      <c r="N120" s="113">
        <v>500</v>
      </c>
      <c r="O120" s="138">
        <v>0</v>
      </c>
      <c r="P120" s="145">
        <v>0</v>
      </c>
      <c r="Q120" s="112">
        <f t="shared" si="21"/>
        <v>500</v>
      </c>
      <c r="R120" s="113">
        <v>500</v>
      </c>
      <c r="S120" s="138">
        <v>0</v>
      </c>
      <c r="T120" s="145">
        <v>0</v>
      </c>
      <c r="V120" s="73"/>
    </row>
    <row r="121" spans="1:22" ht="12.75">
      <c r="A121" s="111" t="s">
        <v>296</v>
      </c>
      <c r="B121" s="110" t="s">
        <v>297</v>
      </c>
      <c r="C121" s="112">
        <f t="shared" si="18"/>
        <v>10</v>
      </c>
      <c r="D121" s="113">
        <v>10</v>
      </c>
      <c r="E121" s="138">
        <v>0</v>
      </c>
      <c r="F121" s="145">
        <v>0</v>
      </c>
      <c r="G121" s="112">
        <f t="shared" si="19"/>
        <v>10</v>
      </c>
      <c r="H121" s="113">
        <v>10</v>
      </c>
      <c r="I121" s="138">
        <v>0</v>
      </c>
      <c r="J121" s="145">
        <v>0</v>
      </c>
      <c r="K121" s="111" t="str">
        <f t="shared" si="16"/>
        <v>Podprog 9.7</v>
      </c>
      <c r="L121" s="110" t="s">
        <v>297</v>
      </c>
      <c r="M121" s="112">
        <f t="shared" si="20"/>
        <v>10</v>
      </c>
      <c r="N121" s="113">
        <v>10</v>
      </c>
      <c r="O121" s="138">
        <v>0</v>
      </c>
      <c r="P121" s="145">
        <v>0</v>
      </c>
      <c r="Q121" s="112">
        <f t="shared" si="21"/>
        <v>10</v>
      </c>
      <c r="R121" s="113">
        <v>10</v>
      </c>
      <c r="S121" s="138">
        <v>0</v>
      </c>
      <c r="T121" s="145">
        <v>0</v>
      </c>
      <c r="V121" s="73"/>
    </row>
    <row r="122" spans="1:22" ht="12.75">
      <c r="A122" s="111" t="s">
        <v>298</v>
      </c>
      <c r="B122" s="110" t="s">
        <v>299</v>
      </c>
      <c r="C122" s="112">
        <f t="shared" si="18"/>
        <v>689</v>
      </c>
      <c r="D122" s="113">
        <v>689</v>
      </c>
      <c r="E122" s="138">
        <v>0</v>
      </c>
      <c r="F122" s="145">
        <v>0</v>
      </c>
      <c r="G122" s="112">
        <f t="shared" si="19"/>
        <v>1136</v>
      </c>
      <c r="H122" s="113">
        <v>1136</v>
      </c>
      <c r="I122" s="138">
        <v>0</v>
      </c>
      <c r="J122" s="145">
        <v>0</v>
      </c>
      <c r="K122" s="111" t="str">
        <f t="shared" si="16"/>
        <v>Podprog 9.8</v>
      </c>
      <c r="L122" s="110" t="s">
        <v>299</v>
      </c>
      <c r="M122" s="112">
        <f t="shared" si="20"/>
        <v>1193</v>
      </c>
      <c r="N122" s="113">
        <v>1193</v>
      </c>
      <c r="O122" s="138">
        <v>0</v>
      </c>
      <c r="P122" s="145">
        <v>0</v>
      </c>
      <c r="Q122" s="112">
        <f t="shared" si="21"/>
        <v>1253</v>
      </c>
      <c r="R122" s="113">
        <v>1253</v>
      </c>
      <c r="S122" s="138">
        <v>0</v>
      </c>
      <c r="T122" s="145">
        <v>0</v>
      </c>
      <c r="V122" s="73"/>
    </row>
    <row r="123" spans="1:22" ht="12.75">
      <c r="A123" s="111" t="s">
        <v>300</v>
      </c>
      <c r="B123" s="110" t="s">
        <v>301</v>
      </c>
      <c r="C123" s="112">
        <f t="shared" si="18"/>
        <v>250</v>
      </c>
      <c r="D123" s="113">
        <v>250</v>
      </c>
      <c r="E123" s="138">
        <v>0</v>
      </c>
      <c r="F123" s="145">
        <v>0</v>
      </c>
      <c r="G123" s="112">
        <f t="shared" si="19"/>
        <v>30</v>
      </c>
      <c r="H123" s="113">
        <v>30</v>
      </c>
      <c r="I123" s="138">
        <v>0</v>
      </c>
      <c r="J123" s="145">
        <v>0</v>
      </c>
      <c r="K123" s="111" t="str">
        <f t="shared" si="16"/>
        <v>Podprog 9.9</v>
      </c>
      <c r="L123" s="110" t="s">
        <v>301</v>
      </c>
      <c r="M123" s="112">
        <f t="shared" si="20"/>
        <v>35</v>
      </c>
      <c r="N123" s="113">
        <v>35</v>
      </c>
      <c r="O123" s="138">
        <v>0</v>
      </c>
      <c r="P123" s="145">
        <v>0</v>
      </c>
      <c r="Q123" s="112">
        <f t="shared" si="21"/>
        <v>40</v>
      </c>
      <c r="R123" s="113">
        <v>40</v>
      </c>
      <c r="S123" s="138">
        <v>0</v>
      </c>
      <c r="T123" s="145">
        <v>0</v>
      </c>
      <c r="V123" s="73"/>
    </row>
    <row r="124" spans="1:22" ht="13.5" thickBot="1">
      <c r="A124" s="111" t="s">
        <v>302</v>
      </c>
      <c r="B124" s="110" t="s">
        <v>303</v>
      </c>
      <c r="C124" s="112">
        <f t="shared" si="18"/>
        <v>13393</v>
      </c>
      <c r="D124" s="113">
        <v>2424</v>
      </c>
      <c r="E124" s="138">
        <v>10969</v>
      </c>
      <c r="F124" s="145">
        <v>0</v>
      </c>
      <c r="G124" s="112">
        <f t="shared" si="19"/>
        <v>15773</v>
      </c>
      <c r="H124" s="113">
        <v>3302</v>
      </c>
      <c r="I124" s="138">
        <v>12471</v>
      </c>
      <c r="J124" s="145">
        <v>0</v>
      </c>
      <c r="K124" s="111" t="str">
        <f t="shared" si="16"/>
        <v>Podprog 9.10</v>
      </c>
      <c r="L124" s="110" t="s">
        <v>303</v>
      </c>
      <c r="M124" s="112">
        <f t="shared" si="20"/>
        <v>18116</v>
      </c>
      <c r="N124" s="113">
        <f>3710+150</f>
        <v>3860</v>
      </c>
      <c r="O124" s="138">
        <v>14256</v>
      </c>
      <c r="P124" s="145">
        <v>0</v>
      </c>
      <c r="Q124" s="112">
        <f t="shared" si="21"/>
        <v>19919</v>
      </c>
      <c r="R124" s="113">
        <f>4051+150</f>
        <v>4201</v>
      </c>
      <c r="S124" s="138">
        <v>15718</v>
      </c>
      <c r="T124" s="145">
        <v>0</v>
      </c>
      <c r="V124" s="73"/>
    </row>
    <row r="125" spans="1:22" ht="12.75">
      <c r="A125" s="107" t="s">
        <v>304</v>
      </c>
      <c r="B125" s="108"/>
      <c r="C125" s="94">
        <f t="shared" si="18"/>
        <v>26088</v>
      </c>
      <c r="D125" s="109">
        <f aca="true" t="shared" si="27" ref="D125:T125">D126+D127+D128+D129+D136+D140</f>
        <v>16353</v>
      </c>
      <c r="E125" s="137">
        <f t="shared" si="27"/>
        <v>1735</v>
      </c>
      <c r="F125" s="144">
        <f>F126+F127+F128+F129+F136+F140</f>
        <v>8000</v>
      </c>
      <c r="G125" s="94">
        <f t="shared" si="19"/>
        <v>75053</v>
      </c>
      <c r="H125" s="109">
        <f t="shared" si="27"/>
        <v>21421</v>
      </c>
      <c r="I125" s="137">
        <f t="shared" si="27"/>
        <v>45632</v>
      </c>
      <c r="J125" s="144">
        <f t="shared" si="27"/>
        <v>8000</v>
      </c>
      <c r="K125" s="107" t="str">
        <f t="shared" si="16"/>
        <v>Program 10: Šport</v>
      </c>
      <c r="L125" s="108"/>
      <c r="M125" s="94">
        <f t="shared" si="20"/>
        <v>24065</v>
      </c>
      <c r="N125" s="109">
        <f t="shared" si="27"/>
        <v>24065</v>
      </c>
      <c r="O125" s="137">
        <f t="shared" si="27"/>
        <v>0</v>
      </c>
      <c r="P125" s="144">
        <f t="shared" si="27"/>
        <v>0</v>
      </c>
      <c r="Q125" s="94">
        <f t="shared" si="21"/>
        <v>24115</v>
      </c>
      <c r="R125" s="109">
        <f t="shared" si="27"/>
        <v>24115</v>
      </c>
      <c r="S125" s="137">
        <f t="shared" si="27"/>
        <v>0</v>
      </c>
      <c r="T125" s="144">
        <f t="shared" si="27"/>
        <v>0</v>
      </c>
      <c r="V125" s="73"/>
    </row>
    <row r="126" spans="1:22" ht="12.75">
      <c r="A126" s="111" t="s">
        <v>305</v>
      </c>
      <c r="B126" s="110" t="s">
        <v>306</v>
      </c>
      <c r="C126" s="112">
        <f t="shared" si="18"/>
        <v>110</v>
      </c>
      <c r="D126" s="113">
        <v>110</v>
      </c>
      <c r="E126" s="138">
        <v>0</v>
      </c>
      <c r="F126" s="145">
        <v>0</v>
      </c>
      <c r="G126" s="112">
        <f t="shared" si="19"/>
        <v>55</v>
      </c>
      <c r="H126" s="113">
        <v>55</v>
      </c>
      <c r="I126" s="138">
        <v>0</v>
      </c>
      <c r="J126" s="145">
        <v>0</v>
      </c>
      <c r="K126" s="111" t="str">
        <f t="shared" si="16"/>
        <v>Podprog 10.1</v>
      </c>
      <c r="L126" s="110" t="s">
        <v>306</v>
      </c>
      <c r="M126" s="112">
        <f t="shared" si="20"/>
        <v>60</v>
      </c>
      <c r="N126" s="113">
        <v>60</v>
      </c>
      <c r="O126" s="138">
        <v>0</v>
      </c>
      <c r="P126" s="145">
        <v>0</v>
      </c>
      <c r="Q126" s="112">
        <f t="shared" si="21"/>
        <v>60</v>
      </c>
      <c r="R126" s="113">
        <v>60</v>
      </c>
      <c r="S126" s="138">
        <v>0</v>
      </c>
      <c r="T126" s="145">
        <v>0</v>
      </c>
      <c r="V126" s="73"/>
    </row>
    <row r="127" spans="1:22" ht="12.75">
      <c r="A127" s="111" t="s">
        <v>307</v>
      </c>
      <c r="B127" s="110" t="s">
        <v>146</v>
      </c>
      <c r="C127" s="112">
        <f t="shared" si="18"/>
        <v>500</v>
      </c>
      <c r="D127" s="113">
        <v>500</v>
      </c>
      <c r="E127" s="138">
        <v>0</v>
      </c>
      <c r="F127" s="145">
        <v>0</v>
      </c>
      <c r="G127" s="112">
        <f t="shared" si="19"/>
        <v>500</v>
      </c>
      <c r="H127" s="113">
        <v>500</v>
      </c>
      <c r="I127" s="138">
        <v>0</v>
      </c>
      <c r="J127" s="145">
        <v>0</v>
      </c>
      <c r="K127" s="111" t="str">
        <f t="shared" si="16"/>
        <v>Podprog 10.2</v>
      </c>
      <c r="L127" s="110" t="s">
        <v>146</v>
      </c>
      <c r="M127" s="112">
        <f t="shared" si="20"/>
        <v>100</v>
      </c>
      <c r="N127" s="113">
        <v>100</v>
      </c>
      <c r="O127" s="138">
        <v>0</v>
      </c>
      <c r="P127" s="145">
        <v>0</v>
      </c>
      <c r="Q127" s="112">
        <f t="shared" si="21"/>
        <v>100</v>
      </c>
      <c r="R127" s="113">
        <v>100</v>
      </c>
      <c r="S127" s="138">
        <v>0</v>
      </c>
      <c r="T127" s="145">
        <v>0</v>
      </c>
      <c r="V127" s="73"/>
    </row>
    <row r="128" spans="1:22" ht="12.75">
      <c r="A128" s="111" t="s">
        <v>308</v>
      </c>
      <c r="B128" s="110" t="s">
        <v>309</v>
      </c>
      <c r="C128" s="112">
        <f t="shared" si="18"/>
        <v>2500</v>
      </c>
      <c r="D128" s="113">
        <v>2500</v>
      </c>
      <c r="E128" s="138">
        <v>0</v>
      </c>
      <c r="F128" s="145">
        <v>0</v>
      </c>
      <c r="G128" s="112">
        <f t="shared" si="19"/>
        <v>4500</v>
      </c>
      <c r="H128" s="113">
        <v>4500</v>
      </c>
      <c r="I128" s="138">
        <v>0</v>
      </c>
      <c r="J128" s="145">
        <v>0</v>
      </c>
      <c r="K128" s="111" t="str">
        <f t="shared" si="16"/>
        <v>Podprog 10.3</v>
      </c>
      <c r="L128" s="110" t="s">
        <v>309</v>
      </c>
      <c r="M128" s="112">
        <f t="shared" si="20"/>
        <v>4500</v>
      </c>
      <c r="N128" s="113">
        <v>4500</v>
      </c>
      <c r="O128" s="138">
        <v>0</v>
      </c>
      <c r="P128" s="145">
        <v>0</v>
      </c>
      <c r="Q128" s="112">
        <f t="shared" si="21"/>
        <v>4500</v>
      </c>
      <c r="R128" s="113">
        <v>4500</v>
      </c>
      <c r="S128" s="138">
        <v>0</v>
      </c>
      <c r="T128" s="145">
        <v>0</v>
      </c>
      <c r="V128" s="73"/>
    </row>
    <row r="129" spans="1:22" ht="12.75">
      <c r="A129" s="111" t="s">
        <v>310</v>
      </c>
      <c r="B129" s="110" t="s">
        <v>311</v>
      </c>
      <c r="C129" s="112">
        <f t="shared" si="18"/>
        <v>13681</v>
      </c>
      <c r="D129" s="113">
        <f>SUM(D130:D135)</f>
        <v>11946</v>
      </c>
      <c r="E129" s="138">
        <f>SUM(E130:E135)</f>
        <v>1735</v>
      </c>
      <c r="F129" s="145">
        <f>SUM(F130:F135)</f>
        <v>0</v>
      </c>
      <c r="G129" s="112">
        <f t="shared" si="19"/>
        <v>61693</v>
      </c>
      <c r="H129" s="113">
        <f>SUM(H130:H135)</f>
        <v>16061</v>
      </c>
      <c r="I129" s="138">
        <f>SUM(I130:I135)</f>
        <v>45632</v>
      </c>
      <c r="J129" s="145">
        <f>SUM(J130:J135)</f>
        <v>0</v>
      </c>
      <c r="K129" s="111" t="str">
        <f t="shared" si="16"/>
        <v>Podprog 10.4</v>
      </c>
      <c r="L129" s="110" t="s">
        <v>311</v>
      </c>
      <c r="M129" s="112">
        <f t="shared" si="20"/>
        <v>19150</v>
      </c>
      <c r="N129" s="113">
        <f>SUM(N130:N135)</f>
        <v>19150</v>
      </c>
      <c r="O129" s="138">
        <f>SUM(O130:O135)</f>
        <v>0</v>
      </c>
      <c r="P129" s="145">
        <f>SUM(P130:P135)</f>
        <v>0</v>
      </c>
      <c r="Q129" s="112">
        <f t="shared" si="21"/>
        <v>19250</v>
      </c>
      <c r="R129" s="113">
        <f>SUM(R130:R135)</f>
        <v>19250</v>
      </c>
      <c r="S129" s="138">
        <f>SUM(S130:S135)</f>
        <v>0</v>
      </c>
      <c r="T129" s="145">
        <f>SUM(T130:T135)</f>
        <v>0</v>
      </c>
      <c r="V129" s="73"/>
    </row>
    <row r="130" spans="1:22" ht="12.75">
      <c r="A130" s="114" t="s">
        <v>456</v>
      </c>
      <c r="B130" s="106" t="s">
        <v>312</v>
      </c>
      <c r="C130" s="115">
        <f t="shared" si="18"/>
        <v>2375</v>
      </c>
      <c r="D130" s="116">
        <v>800</v>
      </c>
      <c r="E130" s="139">
        <v>1575</v>
      </c>
      <c r="F130" s="146">
        <v>0</v>
      </c>
      <c r="G130" s="115">
        <f t="shared" si="19"/>
        <v>1200</v>
      </c>
      <c r="H130" s="116">
        <v>1200</v>
      </c>
      <c r="I130" s="139">
        <v>0</v>
      </c>
      <c r="J130" s="146">
        <v>0</v>
      </c>
      <c r="K130" s="114" t="str">
        <f t="shared" si="16"/>
        <v>Prvok 10.4.1</v>
      </c>
      <c r="L130" s="106" t="s">
        <v>312</v>
      </c>
      <c r="M130" s="115">
        <f t="shared" si="20"/>
        <v>1200</v>
      </c>
      <c r="N130" s="116">
        <v>1200</v>
      </c>
      <c r="O130" s="139">
        <v>0</v>
      </c>
      <c r="P130" s="146">
        <v>0</v>
      </c>
      <c r="Q130" s="115">
        <f t="shared" si="21"/>
        <v>1200</v>
      </c>
      <c r="R130" s="116">
        <v>1200</v>
      </c>
      <c r="S130" s="139">
        <v>0</v>
      </c>
      <c r="T130" s="146">
        <v>0</v>
      </c>
      <c r="V130" s="73"/>
    </row>
    <row r="131" spans="1:22" ht="12.75">
      <c r="A131" s="114" t="s">
        <v>457</v>
      </c>
      <c r="B131" s="106" t="s">
        <v>313</v>
      </c>
      <c r="C131" s="115">
        <f t="shared" si="18"/>
        <v>0</v>
      </c>
      <c r="D131" s="116">
        <v>0</v>
      </c>
      <c r="E131" s="139">
        <v>0</v>
      </c>
      <c r="F131" s="146">
        <v>0</v>
      </c>
      <c r="G131" s="115">
        <f t="shared" si="19"/>
        <v>0</v>
      </c>
      <c r="H131" s="116">
        <v>0</v>
      </c>
      <c r="I131" s="139">
        <v>0</v>
      </c>
      <c r="J131" s="146">
        <v>0</v>
      </c>
      <c r="K131" s="114" t="str">
        <f t="shared" si="16"/>
        <v>Prvok 10.4.2</v>
      </c>
      <c r="L131" s="106" t="s">
        <v>313</v>
      </c>
      <c r="M131" s="115">
        <f t="shared" si="20"/>
        <v>200</v>
      </c>
      <c r="N131" s="116">
        <v>200</v>
      </c>
      <c r="O131" s="139">
        <v>0</v>
      </c>
      <c r="P131" s="146">
        <v>0</v>
      </c>
      <c r="Q131" s="115">
        <f t="shared" si="21"/>
        <v>250</v>
      </c>
      <c r="R131" s="116">
        <v>250</v>
      </c>
      <c r="S131" s="139">
        <v>0</v>
      </c>
      <c r="T131" s="146">
        <v>0</v>
      </c>
      <c r="V131" s="73"/>
    </row>
    <row r="132" spans="1:22" ht="12.75">
      <c r="A132" s="114" t="s">
        <v>458</v>
      </c>
      <c r="B132" s="106" t="s">
        <v>314</v>
      </c>
      <c r="C132" s="115">
        <f t="shared" si="18"/>
        <v>6096</v>
      </c>
      <c r="D132" s="116">
        <v>6096</v>
      </c>
      <c r="E132" s="139">
        <v>0</v>
      </c>
      <c r="F132" s="146">
        <v>0</v>
      </c>
      <c r="G132" s="115">
        <f t="shared" si="19"/>
        <v>37400</v>
      </c>
      <c r="H132" s="116">
        <v>10500</v>
      </c>
      <c r="I132" s="139">
        <v>26900</v>
      </c>
      <c r="J132" s="146">
        <v>0</v>
      </c>
      <c r="K132" s="114" t="str">
        <f t="shared" si="16"/>
        <v>Prvok 10.4.3</v>
      </c>
      <c r="L132" s="106" t="s">
        <v>314</v>
      </c>
      <c r="M132" s="115">
        <f t="shared" si="20"/>
        <v>10500</v>
      </c>
      <c r="N132" s="116">
        <v>10500</v>
      </c>
      <c r="O132" s="139">
        <v>0</v>
      </c>
      <c r="P132" s="146">
        <v>0</v>
      </c>
      <c r="Q132" s="115">
        <f t="shared" si="21"/>
        <v>10500</v>
      </c>
      <c r="R132" s="116">
        <v>10500</v>
      </c>
      <c r="S132" s="139">
        <v>0</v>
      </c>
      <c r="T132" s="146">
        <v>0</v>
      </c>
      <c r="V132" s="73"/>
    </row>
    <row r="133" spans="1:22" ht="12.75">
      <c r="A133" s="114" t="s">
        <v>459</v>
      </c>
      <c r="B133" s="106" t="s">
        <v>315</v>
      </c>
      <c r="C133" s="115">
        <f t="shared" si="18"/>
        <v>210</v>
      </c>
      <c r="D133" s="116">
        <v>50</v>
      </c>
      <c r="E133" s="139">
        <v>160</v>
      </c>
      <c r="F133" s="146">
        <v>0</v>
      </c>
      <c r="G133" s="115">
        <f t="shared" si="19"/>
        <v>50</v>
      </c>
      <c r="H133" s="116">
        <v>50</v>
      </c>
      <c r="I133" s="139">
        <v>0</v>
      </c>
      <c r="J133" s="146">
        <v>0</v>
      </c>
      <c r="K133" s="114" t="str">
        <f t="shared" si="16"/>
        <v>Prvok 10.4.4</v>
      </c>
      <c r="L133" s="106" t="s">
        <v>315</v>
      </c>
      <c r="M133" s="115">
        <f t="shared" si="20"/>
        <v>150</v>
      </c>
      <c r="N133" s="116">
        <v>150</v>
      </c>
      <c r="O133" s="139">
        <v>0</v>
      </c>
      <c r="P133" s="146">
        <v>0</v>
      </c>
      <c r="Q133" s="115">
        <f t="shared" si="21"/>
        <v>200</v>
      </c>
      <c r="R133" s="116">
        <v>200</v>
      </c>
      <c r="S133" s="139">
        <v>0</v>
      </c>
      <c r="T133" s="146">
        <v>0</v>
      </c>
      <c r="V133" s="73"/>
    </row>
    <row r="134" spans="1:22" ht="12.75">
      <c r="A134" s="114" t="s">
        <v>460</v>
      </c>
      <c r="B134" s="106" t="s">
        <v>316</v>
      </c>
      <c r="C134" s="115">
        <f t="shared" si="18"/>
        <v>5000</v>
      </c>
      <c r="D134" s="116">
        <v>5000</v>
      </c>
      <c r="E134" s="139">
        <v>0</v>
      </c>
      <c r="F134" s="146">
        <v>0</v>
      </c>
      <c r="G134" s="115">
        <f t="shared" si="19"/>
        <v>20543</v>
      </c>
      <c r="H134" s="116">
        <f>5000-639-50</f>
        <v>4311</v>
      </c>
      <c r="I134" s="139">
        <v>16232</v>
      </c>
      <c r="J134" s="146">
        <v>0</v>
      </c>
      <c r="K134" s="114" t="str">
        <f aca="true" t="shared" si="28" ref="K134:K198">A134</f>
        <v>Prvok 10.4.5</v>
      </c>
      <c r="L134" s="106" t="s">
        <v>316</v>
      </c>
      <c r="M134" s="115">
        <f t="shared" si="20"/>
        <v>7000</v>
      </c>
      <c r="N134" s="116">
        <v>7000</v>
      </c>
      <c r="O134" s="139">
        <v>0</v>
      </c>
      <c r="P134" s="146">
        <v>0</v>
      </c>
      <c r="Q134" s="115">
        <f t="shared" si="21"/>
        <v>7000</v>
      </c>
      <c r="R134" s="116">
        <v>7000</v>
      </c>
      <c r="S134" s="139">
        <v>0</v>
      </c>
      <c r="T134" s="146">
        <v>0</v>
      </c>
      <c r="V134" s="73"/>
    </row>
    <row r="135" spans="1:22" ht="12.75">
      <c r="A135" s="114" t="s">
        <v>524</v>
      </c>
      <c r="B135" s="106" t="s">
        <v>533</v>
      </c>
      <c r="C135" s="115">
        <f>D135+E135+F135</f>
        <v>0</v>
      </c>
      <c r="D135" s="116">
        <v>0</v>
      </c>
      <c r="E135" s="139">
        <v>0</v>
      </c>
      <c r="F135" s="146">
        <v>0</v>
      </c>
      <c r="G135" s="115">
        <f>H135+I135+J135</f>
        <v>2500</v>
      </c>
      <c r="H135" s="116">
        <v>0</v>
      </c>
      <c r="I135" s="139">
        <v>2500</v>
      </c>
      <c r="J135" s="146">
        <v>0</v>
      </c>
      <c r="K135" s="114" t="str">
        <f t="shared" si="28"/>
        <v>Prvok 10.4.6</v>
      </c>
      <c r="L135" s="106" t="s">
        <v>533</v>
      </c>
      <c r="M135" s="115">
        <f t="shared" si="20"/>
        <v>100</v>
      </c>
      <c r="N135" s="116">
        <v>100</v>
      </c>
      <c r="O135" s="139">
        <v>0</v>
      </c>
      <c r="P135" s="146">
        <v>0</v>
      </c>
      <c r="Q135" s="115">
        <f t="shared" si="21"/>
        <v>100</v>
      </c>
      <c r="R135" s="116">
        <v>100</v>
      </c>
      <c r="S135" s="139">
        <v>0</v>
      </c>
      <c r="T135" s="146">
        <v>0</v>
      </c>
      <c r="V135" s="73"/>
    </row>
    <row r="136" spans="1:22" ht="12.75">
      <c r="A136" s="111" t="s">
        <v>317</v>
      </c>
      <c r="B136" s="110" t="s">
        <v>318</v>
      </c>
      <c r="C136" s="112">
        <f t="shared" si="18"/>
        <v>36</v>
      </c>
      <c r="D136" s="113">
        <f aca="true" t="shared" si="29" ref="D136:T136">SUM(D137:D139)</f>
        <v>36</v>
      </c>
      <c r="E136" s="138">
        <f t="shared" si="29"/>
        <v>0</v>
      </c>
      <c r="F136" s="145">
        <f>SUM(F137:F139)</f>
        <v>0</v>
      </c>
      <c r="G136" s="112">
        <f t="shared" si="19"/>
        <v>45</v>
      </c>
      <c r="H136" s="113">
        <f t="shared" si="29"/>
        <v>45</v>
      </c>
      <c r="I136" s="138">
        <f t="shared" si="29"/>
        <v>0</v>
      </c>
      <c r="J136" s="145">
        <f t="shared" si="29"/>
        <v>0</v>
      </c>
      <c r="K136" s="111" t="str">
        <f t="shared" si="28"/>
        <v>Podprog 10.5</v>
      </c>
      <c r="L136" s="110" t="s">
        <v>318</v>
      </c>
      <c r="M136" s="112">
        <f t="shared" si="20"/>
        <v>45</v>
      </c>
      <c r="N136" s="113">
        <f t="shared" si="29"/>
        <v>45</v>
      </c>
      <c r="O136" s="138">
        <f t="shared" si="29"/>
        <v>0</v>
      </c>
      <c r="P136" s="145">
        <f t="shared" si="29"/>
        <v>0</v>
      </c>
      <c r="Q136" s="112">
        <f t="shared" si="21"/>
        <v>45</v>
      </c>
      <c r="R136" s="113">
        <f t="shared" si="29"/>
        <v>45</v>
      </c>
      <c r="S136" s="138">
        <f t="shared" si="29"/>
        <v>0</v>
      </c>
      <c r="T136" s="145">
        <f t="shared" si="29"/>
        <v>0</v>
      </c>
      <c r="V136" s="73"/>
    </row>
    <row r="137" spans="1:22" ht="12.75">
      <c r="A137" s="114" t="s">
        <v>461</v>
      </c>
      <c r="B137" s="106" t="s">
        <v>319</v>
      </c>
      <c r="C137" s="115">
        <f t="shared" si="18"/>
        <v>16</v>
      </c>
      <c r="D137" s="116">
        <v>16</v>
      </c>
      <c r="E137" s="139">
        <v>0</v>
      </c>
      <c r="F137" s="146">
        <v>0</v>
      </c>
      <c r="G137" s="115">
        <f t="shared" si="19"/>
        <v>15</v>
      </c>
      <c r="H137" s="116">
        <v>15</v>
      </c>
      <c r="I137" s="139">
        <v>0</v>
      </c>
      <c r="J137" s="146">
        <v>0</v>
      </c>
      <c r="K137" s="114" t="str">
        <f t="shared" si="28"/>
        <v>Prvok 10.5.1</v>
      </c>
      <c r="L137" s="106" t="s">
        <v>319</v>
      </c>
      <c r="M137" s="115">
        <f t="shared" si="20"/>
        <v>15</v>
      </c>
      <c r="N137" s="116">
        <v>15</v>
      </c>
      <c r="O137" s="139">
        <v>0</v>
      </c>
      <c r="P137" s="146">
        <v>0</v>
      </c>
      <c r="Q137" s="115">
        <f t="shared" si="21"/>
        <v>15</v>
      </c>
      <c r="R137" s="116">
        <v>15</v>
      </c>
      <c r="S137" s="139">
        <v>0</v>
      </c>
      <c r="T137" s="146">
        <v>0</v>
      </c>
      <c r="V137" s="73"/>
    </row>
    <row r="138" spans="1:22" ht="12.75">
      <c r="A138" s="114" t="s">
        <v>462</v>
      </c>
      <c r="B138" s="106" t="s">
        <v>320</v>
      </c>
      <c r="C138" s="115">
        <f t="shared" si="18"/>
        <v>10</v>
      </c>
      <c r="D138" s="116">
        <v>10</v>
      </c>
      <c r="E138" s="139">
        <v>0</v>
      </c>
      <c r="F138" s="146">
        <v>0</v>
      </c>
      <c r="G138" s="115">
        <f t="shared" si="19"/>
        <v>15</v>
      </c>
      <c r="H138" s="116">
        <v>15</v>
      </c>
      <c r="I138" s="139">
        <v>0</v>
      </c>
      <c r="J138" s="146">
        <v>0</v>
      </c>
      <c r="K138" s="114" t="str">
        <f t="shared" si="28"/>
        <v>Prvok 10.5.2</v>
      </c>
      <c r="L138" s="106" t="s">
        <v>320</v>
      </c>
      <c r="M138" s="115">
        <f t="shared" si="20"/>
        <v>15</v>
      </c>
      <c r="N138" s="116">
        <v>15</v>
      </c>
      <c r="O138" s="139">
        <v>0</v>
      </c>
      <c r="P138" s="146">
        <v>0</v>
      </c>
      <c r="Q138" s="115">
        <f t="shared" si="21"/>
        <v>15</v>
      </c>
      <c r="R138" s="116">
        <v>15</v>
      </c>
      <c r="S138" s="139">
        <v>0</v>
      </c>
      <c r="T138" s="146">
        <v>0</v>
      </c>
      <c r="V138" s="73"/>
    </row>
    <row r="139" spans="1:22" ht="12.75">
      <c r="A139" s="114" t="s">
        <v>463</v>
      </c>
      <c r="B139" s="106" t="s">
        <v>117</v>
      </c>
      <c r="C139" s="115">
        <f t="shared" si="18"/>
        <v>10</v>
      </c>
      <c r="D139" s="116">
        <v>10</v>
      </c>
      <c r="E139" s="139">
        <v>0</v>
      </c>
      <c r="F139" s="146">
        <v>0</v>
      </c>
      <c r="G139" s="115">
        <f t="shared" si="19"/>
        <v>15</v>
      </c>
      <c r="H139" s="116">
        <v>15</v>
      </c>
      <c r="I139" s="139">
        <v>0</v>
      </c>
      <c r="J139" s="146">
        <v>0</v>
      </c>
      <c r="K139" s="114" t="str">
        <f t="shared" si="28"/>
        <v>Prvok 10.5.3</v>
      </c>
      <c r="L139" s="106" t="s">
        <v>117</v>
      </c>
      <c r="M139" s="115">
        <f t="shared" si="20"/>
        <v>15</v>
      </c>
      <c r="N139" s="116">
        <v>15</v>
      </c>
      <c r="O139" s="139">
        <v>0</v>
      </c>
      <c r="P139" s="146">
        <v>0</v>
      </c>
      <c r="Q139" s="115">
        <f t="shared" si="21"/>
        <v>15</v>
      </c>
      <c r="R139" s="116">
        <v>15</v>
      </c>
      <c r="S139" s="139">
        <v>0</v>
      </c>
      <c r="T139" s="146">
        <v>0</v>
      </c>
      <c r="V139" s="73"/>
    </row>
    <row r="140" spans="1:22" ht="13.5" thickBot="1">
      <c r="A140" s="111" t="s">
        <v>321</v>
      </c>
      <c r="B140" s="110" t="s">
        <v>570</v>
      </c>
      <c r="C140" s="112">
        <f t="shared" si="18"/>
        <v>9261</v>
      </c>
      <c r="D140" s="113">
        <v>1261</v>
      </c>
      <c r="E140" s="138">
        <v>0</v>
      </c>
      <c r="F140" s="145">
        <v>8000</v>
      </c>
      <c r="G140" s="112">
        <f t="shared" si="19"/>
        <v>8260</v>
      </c>
      <c r="H140" s="113">
        <f>200+60</f>
        <v>260</v>
      </c>
      <c r="I140" s="138">
        <v>0</v>
      </c>
      <c r="J140" s="145">
        <v>8000</v>
      </c>
      <c r="K140" s="111" t="str">
        <f t="shared" si="28"/>
        <v>Podprog 10.6</v>
      </c>
      <c r="L140" s="110" t="s">
        <v>570</v>
      </c>
      <c r="M140" s="112">
        <f t="shared" si="20"/>
        <v>210</v>
      </c>
      <c r="N140" s="113">
        <f>150+60</f>
        <v>210</v>
      </c>
      <c r="O140" s="138">
        <v>0</v>
      </c>
      <c r="P140" s="145">
        <v>0</v>
      </c>
      <c r="Q140" s="112">
        <f t="shared" si="21"/>
        <v>160</v>
      </c>
      <c r="R140" s="113">
        <f>100+60</f>
        <v>160</v>
      </c>
      <c r="S140" s="138">
        <v>0</v>
      </c>
      <c r="T140" s="145">
        <v>0</v>
      </c>
      <c r="V140" s="73"/>
    </row>
    <row r="141" spans="1:22" ht="12.75">
      <c r="A141" s="107" t="s">
        <v>322</v>
      </c>
      <c r="B141" s="108"/>
      <c r="C141" s="94">
        <f t="shared" si="18"/>
        <v>7054</v>
      </c>
      <c r="D141" s="109">
        <f>D142+D143+D149+D157+D158</f>
        <v>6851</v>
      </c>
      <c r="E141" s="137">
        <f>E142+E143+E149+E157+E158</f>
        <v>203</v>
      </c>
      <c r="F141" s="144">
        <f>F142+F143+F149+F157+F158</f>
        <v>0</v>
      </c>
      <c r="G141" s="94">
        <f t="shared" si="19"/>
        <v>8898</v>
      </c>
      <c r="H141" s="109">
        <f>H142+H143+H149+H157+H158</f>
        <v>8008</v>
      </c>
      <c r="I141" s="137">
        <f>I142+I143+I149+I157+I158</f>
        <v>890</v>
      </c>
      <c r="J141" s="144">
        <f>J142+J143+J149+J157+J158</f>
        <v>0</v>
      </c>
      <c r="K141" s="107" t="str">
        <f t="shared" si="28"/>
        <v>Program 11: Kultúra</v>
      </c>
      <c r="L141" s="108"/>
      <c r="M141" s="94">
        <f t="shared" si="20"/>
        <v>7318</v>
      </c>
      <c r="N141" s="109">
        <f>N142+N143+N149+N157+N158</f>
        <v>7318</v>
      </c>
      <c r="O141" s="137">
        <f>O142+O143+O149+O157+O158</f>
        <v>0</v>
      </c>
      <c r="P141" s="144">
        <f>P142+P143+P149+P157+P158</f>
        <v>0</v>
      </c>
      <c r="Q141" s="94">
        <f t="shared" si="21"/>
        <v>7506</v>
      </c>
      <c r="R141" s="109">
        <f>R142+R143+R149+R157+R158</f>
        <v>7506</v>
      </c>
      <c r="S141" s="137">
        <f>S142+S143+S149+S157+S158</f>
        <v>0</v>
      </c>
      <c r="T141" s="144">
        <f>T142+T143+T149+T157+T158</f>
        <v>0</v>
      </c>
      <c r="V141" s="73"/>
    </row>
    <row r="142" spans="1:22" ht="12.75">
      <c r="A142" s="111" t="s">
        <v>323</v>
      </c>
      <c r="B142" s="110" t="s">
        <v>324</v>
      </c>
      <c r="C142" s="112">
        <f t="shared" si="18"/>
        <v>200</v>
      </c>
      <c r="D142" s="113">
        <v>200</v>
      </c>
      <c r="E142" s="138">
        <v>0</v>
      </c>
      <c r="F142" s="145">
        <v>0</v>
      </c>
      <c r="G142" s="112">
        <f t="shared" si="19"/>
        <v>200</v>
      </c>
      <c r="H142" s="113">
        <v>200</v>
      </c>
      <c r="I142" s="138">
        <v>0</v>
      </c>
      <c r="J142" s="145">
        <v>0</v>
      </c>
      <c r="K142" s="111" t="str">
        <f t="shared" si="28"/>
        <v>Podprog 11.1</v>
      </c>
      <c r="L142" s="110" t="s">
        <v>324</v>
      </c>
      <c r="M142" s="112">
        <f t="shared" si="20"/>
        <v>200</v>
      </c>
      <c r="N142" s="113">
        <v>200</v>
      </c>
      <c r="O142" s="138">
        <v>0</v>
      </c>
      <c r="P142" s="145">
        <v>0</v>
      </c>
      <c r="Q142" s="112">
        <f t="shared" si="21"/>
        <v>200</v>
      </c>
      <c r="R142" s="113">
        <v>200</v>
      </c>
      <c r="S142" s="138">
        <v>0</v>
      </c>
      <c r="T142" s="145">
        <v>0</v>
      </c>
      <c r="V142" s="73"/>
    </row>
    <row r="143" spans="1:22" ht="12.75">
      <c r="A143" s="111" t="s">
        <v>325</v>
      </c>
      <c r="B143" s="110" t="s">
        <v>326</v>
      </c>
      <c r="C143" s="112">
        <f t="shared" si="18"/>
        <v>620</v>
      </c>
      <c r="D143" s="113">
        <f aca="true" t="shared" si="30" ref="D143:T143">SUM(D144:D148)</f>
        <v>620</v>
      </c>
      <c r="E143" s="138">
        <f t="shared" si="30"/>
        <v>0</v>
      </c>
      <c r="F143" s="145">
        <f>SUM(F144:F148)</f>
        <v>0</v>
      </c>
      <c r="G143" s="112">
        <f t="shared" si="19"/>
        <v>1105</v>
      </c>
      <c r="H143" s="113">
        <f t="shared" si="30"/>
        <v>1105</v>
      </c>
      <c r="I143" s="138">
        <f t="shared" si="30"/>
        <v>0</v>
      </c>
      <c r="J143" s="145">
        <f t="shared" si="30"/>
        <v>0</v>
      </c>
      <c r="K143" s="111" t="str">
        <f t="shared" si="28"/>
        <v>Podprog 11.2</v>
      </c>
      <c r="L143" s="110" t="s">
        <v>326</v>
      </c>
      <c r="M143" s="112">
        <f t="shared" si="20"/>
        <v>825</v>
      </c>
      <c r="N143" s="113">
        <f t="shared" si="30"/>
        <v>825</v>
      </c>
      <c r="O143" s="138">
        <f t="shared" si="30"/>
        <v>0</v>
      </c>
      <c r="P143" s="145">
        <f t="shared" si="30"/>
        <v>0</v>
      </c>
      <c r="Q143" s="112">
        <f t="shared" si="21"/>
        <v>825</v>
      </c>
      <c r="R143" s="113">
        <f t="shared" si="30"/>
        <v>825</v>
      </c>
      <c r="S143" s="138">
        <f t="shared" si="30"/>
        <v>0</v>
      </c>
      <c r="T143" s="145">
        <f t="shared" si="30"/>
        <v>0</v>
      </c>
      <c r="V143" s="73"/>
    </row>
    <row r="144" spans="1:22" ht="12.75">
      <c r="A144" s="114" t="s">
        <v>464</v>
      </c>
      <c r="B144" s="106" t="s">
        <v>327</v>
      </c>
      <c r="C144" s="115">
        <f t="shared" si="18"/>
        <v>90</v>
      </c>
      <c r="D144" s="116">
        <v>90</v>
      </c>
      <c r="E144" s="139">
        <v>0</v>
      </c>
      <c r="F144" s="146">
        <v>0</v>
      </c>
      <c r="G144" s="115">
        <f t="shared" si="19"/>
        <v>95</v>
      </c>
      <c r="H144" s="116">
        <v>95</v>
      </c>
      <c r="I144" s="139">
        <v>0</v>
      </c>
      <c r="J144" s="146">
        <v>0</v>
      </c>
      <c r="K144" s="114" t="str">
        <f t="shared" si="28"/>
        <v>Prvok 11.2.1</v>
      </c>
      <c r="L144" s="106" t="s">
        <v>327</v>
      </c>
      <c r="M144" s="115">
        <f t="shared" si="20"/>
        <v>95</v>
      </c>
      <c r="N144" s="116">
        <v>95</v>
      </c>
      <c r="O144" s="139">
        <v>0</v>
      </c>
      <c r="P144" s="146">
        <v>0</v>
      </c>
      <c r="Q144" s="115">
        <f t="shared" si="21"/>
        <v>95</v>
      </c>
      <c r="R144" s="116">
        <v>95</v>
      </c>
      <c r="S144" s="139">
        <v>0</v>
      </c>
      <c r="T144" s="146">
        <v>0</v>
      </c>
      <c r="V144" s="73"/>
    </row>
    <row r="145" spans="1:22" ht="12.75">
      <c r="A145" s="114" t="s">
        <v>465</v>
      </c>
      <c r="B145" s="106" t="s">
        <v>493</v>
      </c>
      <c r="C145" s="115">
        <f aca="true" t="shared" si="31" ref="C145:C207">D145+E145+F145</f>
        <v>260</v>
      </c>
      <c r="D145" s="116">
        <v>260</v>
      </c>
      <c r="E145" s="139">
        <v>0</v>
      </c>
      <c r="F145" s="146">
        <v>0</v>
      </c>
      <c r="G145" s="115">
        <f aca="true" t="shared" si="32" ref="G145:G207">H145+I145+J145</f>
        <v>280</v>
      </c>
      <c r="H145" s="116">
        <v>280</v>
      </c>
      <c r="I145" s="139">
        <v>0</v>
      </c>
      <c r="J145" s="146">
        <v>0</v>
      </c>
      <c r="K145" s="114" t="str">
        <f t="shared" si="28"/>
        <v>Prvok 11.2.2</v>
      </c>
      <c r="L145" s="106" t="s">
        <v>493</v>
      </c>
      <c r="M145" s="115">
        <f aca="true" t="shared" si="33" ref="M145:M207">N145+O145+P145</f>
        <v>300</v>
      </c>
      <c r="N145" s="116">
        <v>300</v>
      </c>
      <c r="O145" s="139">
        <v>0</v>
      </c>
      <c r="P145" s="146">
        <v>0</v>
      </c>
      <c r="Q145" s="115">
        <f aca="true" t="shared" si="34" ref="Q145:Q207">R145+S145+T145</f>
        <v>300</v>
      </c>
      <c r="R145" s="116">
        <v>300</v>
      </c>
      <c r="S145" s="139">
        <v>0</v>
      </c>
      <c r="T145" s="146">
        <v>0</v>
      </c>
      <c r="V145" s="73"/>
    </row>
    <row r="146" spans="1:22" ht="12.75">
      <c r="A146" s="114" t="s">
        <v>466</v>
      </c>
      <c r="B146" s="106" t="s">
        <v>328</v>
      </c>
      <c r="C146" s="115">
        <f t="shared" si="31"/>
        <v>30</v>
      </c>
      <c r="D146" s="116">
        <v>30</v>
      </c>
      <c r="E146" s="139">
        <v>0</v>
      </c>
      <c r="F146" s="146">
        <v>0</v>
      </c>
      <c r="G146" s="115">
        <f t="shared" si="32"/>
        <v>330</v>
      </c>
      <c r="H146" s="116">
        <v>330</v>
      </c>
      <c r="I146" s="139">
        <v>0</v>
      </c>
      <c r="J146" s="146">
        <v>0</v>
      </c>
      <c r="K146" s="114" t="str">
        <f t="shared" si="28"/>
        <v>Prvok 11.2.3</v>
      </c>
      <c r="L146" s="106" t="s">
        <v>328</v>
      </c>
      <c r="M146" s="115">
        <f t="shared" si="33"/>
        <v>330</v>
      </c>
      <c r="N146" s="116">
        <v>330</v>
      </c>
      <c r="O146" s="139">
        <v>0</v>
      </c>
      <c r="P146" s="146">
        <v>0</v>
      </c>
      <c r="Q146" s="115">
        <f t="shared" si="34"/>
        <v>330</v>
      </c>
      <c r="R146" s="116">
        <v>330</v>
      </c>
      <c r="S146" s="139">
        <v>0</v>
      </c>
      <c r="T146" s="146">
        <v>0</v>
      </c>
      <c r="V146" s="73"/>
    </row>
    <row r="147" spans="1:22" ht="12.75">
      <c r="A147" s="114" t="s">
        <v>558</v>
      </c>
      <c r="B147" s="106" t="s">
        <v>563</v>
      </c>
      <c r="C147" s="115">
        <f t="shared" si="31"/>
        <v>0</v>
      </c>
      <c r="D147" s="116">
        <v>0</v>
      </c>
      <c r="E147" s="139">
        <v>0</v>
      </c>
      <c r="F147" s="146">
        <v>0</v>
      </c>
      <c r="G147" s="115">
        <f t="shared" si="32"/>
        <v>300</v>
      </c>
      <c r="H147" s="116">
        <v>300</v>
      </c>
      <c r="I147" s="139">
        <v>0</v>
      </c>
      <c r="J147" s="146">
        <v>0</v>
      </c>
      <c r="K147" s="114" t="str">
        <f t="shared" si="28"/>
        <v>Projekt 11.2.4</v>
      </c>
      <c r="L147" s="106" t="s">
        <v>563</v>
      </c>
      <c r="M147" s="115">
        <f t="shared" si="33"/>
        <v>0</v>
      </c>
      <c r="N147" s="116">
        <v>0</v>
      </c>
      <c r="O147" s="139">
        <v>0</v>
      </c>
      <c r="P147" s="146">
        <v>0</v>
      </c>
      <c r="Q147" s="115">
        <f t="shared" si="34"/>
        <v>0</v>
      </c>
      <c r="R147" s="116">
        <v>0</v>
      </c>
      <c r="S147" s="139">
        <v>0</v>
      </c>
      <c r="T147" s="146">
        <v>0</v>
      </c>
      <c r="V147" s="73"/>
    </row>
    <row r="148" spans="1:22" ht="12.75">
      <c r="A148" s="114" t="s">
        <v>557</v>
      </c>
      <c r="B148" s="106" t="s">
        <v>329</v>
      </c>
      <c r="C148" s="115">
        <f t="shared" si="31"/>
        <v>240</v>
      </c>
      <c r="D148" s="116">
        <v>240</v>
      </c>
      <c r="E148" s="139">
        <v>0</v>
      </c>
      <c r="F148" s="146">
        <v>0</v>
      </c>
      <c r="G148" s="115">
        <f t="shared" si="32"/>
        <v>100</v>
      </c>
      <c r="H148" s="116">
        <v>100</v>
      </c>
      <c r="I148" s="139">
        <v>0</v>
      </c>
      <c r="J148" s="146">
        <v>0</v>
      </c>
      <c r="K148" s="114" t="str">
        <f t="shared" si="28"/>
        <v>Prvok 11.2.5</v>
      </c>
      <c r="L148" s="106" t="s">
        <v>329</v>
      </c>
      <c r="M148" s="115">
        <f t="shared" si="33"/>
        <v>100</v>
      </c>
      <c r="N148" s="116">
        <v>100</v>
      </c>
      <c r="O148" s="139">
        <v>0</v>
      </c>
      <c r="P148" s="146">
        <v>0</v>
      </c>
      <c r="Q148" s="115">
        <f t="shared" si="34"/>
        <v>100</v>
      </c>
      <c r="R148" s="116">
        <v>100</v>
      </c>
      <c r="S148" s="139">
        <v>0</v>
      </c>
      <c r="T148" s="146">
        <v>0</v>
      </c>
      <c r="V148" s="73"/>
    </row>
    <row r="149" spans="1:22" ht="12.75">
      <c r="A149" s="111" t="s">
        <v>330</v>
      </c>
      <c r="B149" s="110" t="s">
        <v>331</v>
      </c>
      <c r="C149" s="112">
        <f t="shared" si="31"/>
        <v>5626</v>
      </c>
      <c r="D149" s="113">
        <f aca="true" t="shared" si="35" ref="D149:T149">SUM(D150:D156)</f>
        <v>5423</v>
      </c>
      <c r="E149" s="138">
        <f t="shared" si="35"/>
        <v>203</v>
      </c>
      <c r="F149" s="145">
        <f>SUM(F150:F156)</f>
        <v>0</v>
      </c>
      <c r="G149" s="112">
        <f t="shared" si="32"/>
        <v>6743</v>
      </c>
      <c r="H149" s="113">
        <f t="shared" si="35"/>
        <v>5853</v>
      </c>
      <c r="I149" s="138">
        <f t="shared" si="35"/>
        <v>890</v>
      </c>
      <c r="J149" s="145">
        <f t="shared" si="35"/>
        <v>0</v>
      </c>
      <c r="K149" s="111" t="str">
        <f t="shared" si="28"/>
        <v>Podprog 11.3</v>
      </c>
      <c r="L149" s="110" t="s">
        <v>331</v>
      </c>
      <c r="M149" s="112">
        <f t="shared" si="33"/>
        <v>5643</v>
      </c>
      <c r="N149" s="113">
        <f t="shared" si="35"/>
        <v>5643</v>
      </c>
      <c r="O149" s="138">
        <f t="shared" si="35"/>
        <v>0</v>
      </c>
      <c r="P149" s="145">
        <f t="shared" si="35"/>
        <v>0</v>
      </c>
      <c r="Q149" s="112">
        <f t="shared" si="34"/>
        <v>5831</v>
      </c>
      <c r="R149" s="113">
        <f t="shared" si="35"/>
        <v>5831</v>
      </c>
      <c r="S149" s="138">
        <f t="shared" si="35"/>
        <v>0</v>
      </c>
      <c r="T149" s="145">
        <f t="shared" si="35"/>
        <v>0</v>
      </c>
      <c r="V149" s="73"/>
    </row>
    <row r="150" spans="1:22" ht="12.75">
      <c r="A150" s="114" t="s">
        <v>467</v>
      </c>
      <c r="B150" s="106" t="s">
        <v>332</v>
      </c>
      <c r="C150" s="115">
        <f t="shared" si="31"/>
        <v>108</v>
      </c>
      <c r="D150" s="116">
        <v>108</v>
      </c>
      <c r="E150" s="139">
        <v>0</v>
      </c>
      <c r="F150" s="146">
        <v>0</v>
      </c>
      <c r="G150" s="115">
        <f t="shared" si="32"/>
        <v>116</v>
      </c>
      <c r="H150" s="116">
        <v>116</v>
      </c>
      <c r="I150" s="139">
        <v>0</v>
      </c>
      <c r="J150" s="146">
        <v>0</v>
      </c>
      <c r="K150" s="114" t="str">
        <f t="shared" si="28"/>
        <v>Prvok 11.3.1</v>
      </c>
      <c r="L150" s="106" t="s">
        <v>332</v>
      </c>
      <c r="M150" s="115">
        <f t="shared" si="33"/>
        <v>126</v>
      </c>
      <c r="N150" s="116">
        <v>126</v>
      </c>
      <c r="O150" s="139">
        <v>0</v>
      </c>
      <c r="P150" s="146">
        <v>0</v>
      </c>
      <c r="Q150" s="115">
        <f t="shared" si="34"/>
        <v>132</v>
      </c>
      <c r="R150" s="116">
        <v>132</v>
      </c>
      <c r="S150" s="139">
        <v>0</v>
      </c>
      <c r="T150" s="146">
        <v>0</v>
      </c>
      <c r="V150" s="73"/>
    </row>
    <row r="151" spans="1:22" ht="12.75">
      <c r="A151" s="114" t="s">
        <v>468</v>
      </c>
      <c r="B151" s="106" t="s">
        <v>333</v>
      </c>
      <c r="C151" s="115">
        <f t="shared" si="31"/>
        <v>1473</v>
      </c>
      <c r="D151" s="116">
        <v>1473</v>
      </c>
      <c r="E151" s="139">
        <v>0</v>
      </c>
      <c r="F151" s="146">
        <v>0</v>
      </c>
      <c r="G151" s="115">
        <f t="shared" si="32"/>
        <v>1629</v>
      </c>
      <c r="H151" s="116">
        <f>1489</f>
        <v>1489</v>
      </c>
      <c r="I151" s="139">
        <v>140</v>
      </c>
      <c r="J151" s="146">
        <v>0</v>
      </c>
      <c r="K151" s="114" t="str">
        <f t="shared" si="28"/>
        <v>Prvok 11.3.2</v>
      </c>
      <c r="L151" s="106" t="s">
        <v>333</v>
      </c>
      <c r="M151" s="115">
        <f t="shared" si="33"/>
        <v>1596</v>
      </c>
      <c r="N151" s="116">
        <v>1596</v>
      </c>
      <c r="O151" s="139">
        <v>0</v>
      </c>
      <c r="P151" s="146">
        <v>0</v>
      </c>
      <c r="Q151" s="115">
        <f t="shared" si="34"/>
        <v>1639</v>
      </c>
      <c r="R151" s="116">
        <v>1639</v>
      </c>
      <c r="S151" s="139">
        <v>0</v>
      </c>
      <c r="T151" s="146">
        <v>0</v>
      </c>
      <c r="V151" s="73"/>
    </row>
    <row r="152" spans="1:22" ht="12.75">
      <c r="A152" s="114" t="s">
        <v>553</v>
      </c>
      <c r="B152" s="106" t="s">
        <v>532</v>
      </c>
      <c r="C152" s="115">
        <f t="shared" si="31"/>
        <v>0</v>
      </c>
      <c r="D152" s="116">
        <v>0</v>
      </c>
      <c r="E152" s="139">
        <v>0</v>
      </c>
      <c r="F152" s="146">
        <v>0</v>
      </c>
      <c r="G152" s="115">
        <f t="shared" si="32"/>
        <v>600</v>
      </c>
      <c r="H152" s="116">
        <v>0</v>
      </c>
      <c r="I152" s="139">
        <v>600</v>
      </c>
      <c r="J152" s="146">
        <v>0</v>
      </c>
      <c r="K152" s="114" t="str">
        <f t="shared" si="28"/>
        <v>Projekt 11.3.3</v>
      </c>
      <c r="L152" s="106" t="s">
        <v>532</v>
      </c>
      <c r="M152" s="115">
        <f t="shared" si="33"/>
        <v>0</v>
      </c>
      <c r="N152" s="116">
        <v>0</v>
      </c>
      <c r="O152" s="139">
        <v>0</v>
      </c>
      <c r="P152" s="146">
        <v>0</v>
      </c>
      <c r="Q152" s="115">
        <f t="shared" si="34"/>
        <v>0</v>
      </c>
      <c r="R152" s="116">
        <v>0</v>
      </c>
      <c r="S152" s="139">
        <v>0</v>
      </c>
      <c r="T152" s="146">
        <v>0</v>
      </c>
      <c r="V152" s="73"/>
    </row>
    <row r="153" spans="1:22" ht="12.75">
      <c r="A153" s="114" t="s">
        <v>469</v>
      </c>
      <c r="B153" s="106" t="s">
        <v>334</v>
      </c>
      <c r="C153" s="115">
        <f t="shared" si="31"/>
        <v>893</v>
      </c>
      <c r="D153" s="116">
        <v>893</v>
      </c>
      <c r="E153" s="139">
        <v>0</v>
      </c>
      <c r="F153" s="146">
        <v>0</v>
      </c>
      <c r="G153" s="115">
        <f t="shared" si="32"/>
        <v>925</v>
      </c>
      <c r="H153" s="116">
        <v>925</v>
      </c>
      <c r="I153" s="139">
        <v>0</v>
      </c>
      <c r="J153" s="146">
        <v>0</v>
      </c>
      <c r="K153" s="114" t="str">
        <f t="shared" si="28"/>
        <v>Prvok 11.3.4</v>
      </c>
      <c r="L153" s="106" t="s">
        <v>334</v>
      </c>
      <c r="M153" s="115">
        <f t="shared" si="33"/>
        <v>987</v>
      </c>
      <c r="N153" s="116">
        <v>987</v>
      </c>
      <c r="O153" s="139">
        <v>0</v>
      </c>
      <c r="P153" s="146">
        <v>0</v>
      </c>
      <c r="Q153" s="115">
        <f t="shared" si="34"/>
        <v>1014</v>
      </c>
      <c r="R153" s="116">
        <v>1014</v>
      </c>
      <c r="S153" s="139">
        <v>0</v>
      </c>
      <c r="T153" s="146">
        <v>0</v>
      </c>
      <c r="V153" s="73"/>
    </row>
    <row r="154" spans="1:22" ht="12.75">
      <c r="A154" s="114" t="s">
        <v>470</v>
      </c>
      <c r="B154" s="106" t="s">
        <v>335</v>
      </c>
      <c r="C154" s="115">
        <f t="shared" si="31"/>
        <v>294</v>
      </c>
      <c r="D154" s="116">
        <v>294</v>
      </c>
      <c r="E154" s="139">
        <v>0</v>
      </c>
      <c r="F154" s="146">
        <v>0</v>
      </c>
      <c r="G154" s="115">
        <f t="shared" si="32"/>
        <v>308</v>
      </c>
      <c r="H154" s="116">
        <v>308</v>
      </c>
      <c r="I154" s="139">
        <v>0</v>
      </c>
      <c r="J154" s="146">
        <v>0</v>
      </c>
      <c r="K154" s="114" t="str">
        <f t="shared" si="28"/>
        <v>Prvok 11.3.5</v>
      </c>
      <c r="L154" s="106" t="s">
        <v>335</v>
      </c>
      <c r="M154" s="115">
        <f t="shared" si="33"/>
        <v>310</v>
      </c>
      <c r="N154" s="116">
        <v>310</v>
      </c>
      <c r="O154" s="139">
        <v>0</v>
      </c>
      <c r="P154" s="146">
        <v>0</v>
      </c>
      <c r="Q154" s="115">
        <f t="shared" si="34"/>
        <v>318</v>
      </c>
      <c r="R154" s="116">
        <v>318</v>
      </c>
      <c r="S154" s="139">
        <v>0</v>
      </c>
      <c r="T154" s="146">
        <v>0</v>
      </c>
      <c r="V154" s="73"/>
    </row>
    <row r="155" spans="1:22" ht="12.75">
      <c r="A155" s="114" t="s">
        <v>471</v>
      </c>
      <c r="B155" s="106" t="s">
        <v>336</v>
      </c>
      <c r="C155" s="115">
        <f t="shared" si="31"/>
        <v>2830</v>
      </c>
      <c r="D155" s="116">
        <v>2627</v>
      </c>
      <c r="E155" s="139">
        <v>203</v>
      </c>
      <c r="F155" s="146">
        <v>0</v>
      </c>
      <c r="G155" s="115">
        <f t="shared" si="32"/>
        <v>3139</v>
      </c>
      <c r="H155" s="116">
        <f>3139-I155</f>
        <v>2989</v>
      </c>
      <c r="I155" s="139">
        <v>150</v>
      </c>
      <c r="J155" s="146">
        <v>0</v>
      </c>
      <c r="K155" s="114" t="str">
        <f t="shared" si="28"/>
        <v>Prvok 11.3.6</v>
      </c>
      <c r="L155" s="106" t="s">
        <v>336</v>
      </c>
      <c r="M155" s="115">
        <f t="shared" si="33"/>
        <v>2597</v>
      </c>
      <c r="N155" s="116">
        <v>2597</v>
      </c>
      <c r="O155" s="139">
        <v>0</v>
      </c>
      <c r="P155" s="146">
        <v>0</v>
      </c>
      <c r="Q155" s="115">
        <f t="shared" si="34"/>
        <v>2699</v>
      </c>
      <c r="R155" s="116">
        <v>2699</v>
      </c>
      <c r="S155" s="139">
        <v>0</v>
      </c>
      <c r="T155" s="146">
        <v>0</v>
      </c>
      <c r="V155" s="73"/>
    </row>
    <row r="156" spans="1:22" ht="12.75">
      <c r="A156" s="114" t="s">
        <v>554</v>
      </c>
      <c r="B156" s="106" t="s">
        <v>337</v>
      </c>
      <c r="C156" s="115">
        <f t="shared" si="31"/>
        <v>28</v>
      </c>
      <c r="D156" s="116">
        <v>28</v>
      </c>
      <c r="E156" s="139">
        <v>0</v>
      </c>
      <c r="F156" s="146">
        <v>0</v>
      </c>
      <c r="G156" s="115">
        <f t="shared" si="32"/>
        <v>26</v>
      </c>
      <c r="H156" s="116">
        <v>26</v>
      </c>
      <c r="I156" s="139">
        <v>0</v>
      </c>
      <c r="J156" s="146">
        <v>0</v>
      </c>
      <c r="K156" s="114" t="str">
        <f t="shared" si="28"/>
        <v>Prvok 11.3.7</v>
      </c>
      <c r="L156" s="106" t="s">
        <v>337</v>
      </c>
      <c r="M156" s="115">
        <f t="shared" si="33"/>
        <v>27</v>
      </c>
      <c r="N156" s="116">
        <v>27</v>
      </c>
      <c r="O156" s="139">
        <v>0</v>
      </c>
      <c r="P156" s="146">
        <v>0</v>
      </c>
      <c r="Q156" s="115">
        <f t="shared" si="34"/>
        <v>29</v>
      </c>
      <c r="R156" s="116">
        <v>29</v>
      </c>
      <c r="S156" s="139">
        <v>0</v>
      </c>
      <c r="T156" s="146">
        <v>0</v>
      </c>
      <c r="V156" s="73"/>
    </row>
    <row r="157" spans="1:22" ht="12.75">
      <c r="A157" s="111" t="s">
        <v>338</v>
      </c>
      <c r="B157" s="110" t="s">
        <v>339</v>
      </c>
      <c r="C157" s="112">
        <f t="shared" si="31"/>
        <v>500</v>
      </c>
      <c r="D157" s="113">
        <v>500</v>
      </c>
      <c r="E157" s="138">
        <v>0</v>
      </c>
      <c r="F157" s="145">
        <v>0</v>
      </c>
      <c r="G157" s="112">
        <f t="shared" si="32"/>
        <v>550</v>
      </c>
      <c r="H157" s="113">
        <v>550</v>
      </c>
      <c r="I157" s="138">
        <v>0</v>
      </c>
      <c r="J157" s="145">
        <v>0</v>
      </c>
      <c r="K157" s="111" t="str">
        <f t="shared" si="28"/>
        <v>Podprog 11.4</v>
      </c>
      <c r="L157" s="110" t="s">
        <v>339</v>
      </c>
      <c r="M157" s="112">
        <f t="shared" si="33"/>
        <v>550</v>
      </c>
      <c r="N157" s="113">
        <v>550</v>
      </c>
      <c r="O157" s="138">
        <v>0</v>
      </c>
      <c r="P157" s="145">
        <v>0</v>
      </c>
      <c r="Q157" s="112">
        <f t="shared" si="34"/>
        <v>550</v>
      </c>
      <c r="R157" s="113">
        <v>550</v>
      </c>
      <c r="S157" s="138">
        <v>0</v>
      </c>
      <c r="T157" s="145">
        <v>0</v>
      </c>
      <c r="V157" s="73"/>
    </row>
    <row r="158" spans="1:22" ht="13.5" thickBot="1">
      <c r="A158" s="111" t="s">
        <v>340</v>
      </c>
      <c r="B158" s="110" t="s">
        <v>341</v>
      </c>
      <c r="C158" s="112">
        <f t="shared" si="31"/>
        <v>108</v>
      </c>
      <c r="D158" s="113">
        <v>108</v>
      </c>
      <c r="E158" s="138">
        <v>0</v>
      </c>
      <c r="F158" s="145">
        <v>0</v>
      </c>
      <c r="G158" s="112">
        <f t="shared" si="32"/>
        <v>300</v>
      </c>
      <c r="H158" s="113">
        <v>300</v>
      </c>
      <c r="I158" s="138">
        <v>0</v>
      </c>
      <c r="J158" s="145">
        <v>0</v>
      </c>
      <c r="K158" s="111" t="str">
        <f t="shared" si="28"/>
        <v>Podprog 11.5</v>
      </c>
      <c r="L158" s="110" t="s">
        <v>341</v>
      </c>
      <c r="M158" s="112">
        <f t="shared" si="33"/>
        <v>100</v>
      </c>
      <c r="N158" s="113">
        <v>100</v>
      </c>
      <c r="O158" s="138">
        <v>0</v>
      </c>
      <c r="P158" s="145">
        <v>0</v>
      </c>
      <c r="Q158" s="112">
        <f t="shared" si="34"/>
        <v>100</v>
      </c>
      <c r="R158" s="113">
        <v>100</v>
      </c>
      <c r="S158" s="138">
        <v>0</v>
      </c>
      <c r="T158" s="145">
        <v>0</v>
      </c>
      <c r="V158" s="73"/>
    </row>
    <row r="159" spans="1:22" ht="12.75">
      <c r="A159" s="107" t="s">
        <v>342</v>
      </c>
      <c r="B159" s="108"/>
      <c r="C159" s="94">
        <f t="shared" si="31"/>
        <v>35450</v>
      </c>
      <c r="D159" s="109">
        <f>D160+D164+D165+D166+D167+D168+D169</f>
        <v>29780</v>
      </c>
      <c r="E159" s="137">
        <f>E160+E164+E165+E166+E167+E168+E169</f>
        <v>3900</v>
      </c>
      <c r="F159" s="144">
        <f>F160+F164+F165+F166+F167+F168+F169</f>
        <v>1770</v>
      </c>
      <c r="G159" s="94">
        <f t="shared" si="32"/>
        <v>44283</v>
      </c>
      <c r="H159" s="109">
        <f>H160+H164+H165+H166+H167+H168+H169</f>
        <v>33520</v>
      </c>
      <c r="I159" s="137">
        <f>I160+I164+I165+I166+I167+I168+I169</f>
        <v>10763</v>
      </c>
      <c r="J159" s="144">
        <f>J160+J164+J165+J166+J167+J168+J169</f>
        <v>0</v>
      </c>
      <c r="K159" s="107" t="str">
        <f t="shared" si="28"/>
        <v>Program 12: Prostredie pre život</v>
      </c>
      <c r="L159" s="108"/>
      <c r="M159" s="94">
        <f t="shared" si="33"/>
        <v>6720</v>
      </c>
      <c r="N159" s="109">
        <f>N160+N164+N165+N166+N167+N168+N169</f>
        <v>6720</v>
      </c>
      <c r="O159" s="137">
        <f>O160+O164+O165+O166+O167+O168+O169</f>
        <v>0</v>
      </c>
      <c r="P159" s="144">
        <f>P160+P164+P165+P166+P167+P168+P169</f>
        <v>0</v>
      </c>
      <c r="Q159" s="94">
        <f t="shared" si="34"/>
        <v>6770</v>
      </c>
      <c r="R159" s="109">
        <f>R160+R164+R165+R166+R167+R168+R169</f>
        <v>6770</v>
      </c>
      <c r="S159" s="137">
        <f>S160+S164+S165+S166+S167+S168+S169</f>
        <v>0</v>
      </c>
      <c r="T159" s="144">
        <f>T160+T164+T165+T166+T167+T168+T169</f>
        <v>0</v>
      </c>
      <c r="V159" s="73"/>
    </row>
    <row r="160" spans="1:22" ht="12.75">
      <c r="A160" s="111" t="s">
        <v>343</v>
      </c>
      <c r="B160" s="110" t="s">
        <v>344</v>
      </c>
      <c r="C160" s="112">
        <f t="shared" si="31"/>
        <v>4400</v>
      </c>
      <c r="D160" s="113">
        <f aca="true" t="shared" si="36" ref="D160:T160">SUM(D161:D163)</f>
        <v>4400</v>
      </c>
      <c r="E160" s="138">
        <f t="shared" si="36"/>
        <v>0</v>
      </c>
      <c r="F160" s="145">
        <f>SUM(F161:F163)</f>
        <v>0</v>
      </c>
      <c r="G160" s="112">
        <f t="shared" si="32"/>
        <v>4450</v>
      </c>
      <c r="H160" s="113">
        <f t="shared" si="36"/>
        <v>4450</v>
      </c>
      <c r="I160" s="138">
        <f t="shared" si="36"/>
        <v>0</v>
      </c>
      <c r="J160" s="145">
        <f t="shared" si="36"/>
        <v>0</v>
      </c>
      <c r="K160" s="111" t="str">
        <f t="shared" si="28"/>
        <v>Podprog 12.1</v>
      </c>
      <c r="L160" s="110" t="s">
        <v>344</v>
      </c>
      <c r="M160" s="112">
        <f t="shared" si="33"/>
        <v>4220</v>
      </c>
      <c r="N160" s="113">
        <f t="shared" si="36"/>
        <v>4220</v>
      </c>
      <c r="O160" s="138">
        <f t="shared" si="36"/>
        <v>0</v>
      </c>
      <c r="P160" s="145">
        <f t="shared" si="36"/>
        <v>0</v>
      </c>
      <c r="Q160" s="112">
        <f t="shared" si="34"/>
        <v>4250</v>
      </c>
      <c r="R160" s="113">
        <f t="shared" si="36"/>
        <v>4250</v>
      </c>
      <c r="S160" s="138">
        <f t="shared" si="36"/>
        <v>0</v>
      </c>
      <c r="T160" s="145">
        <f t="shared" si="36"/>
        <v>0</v>
      </c>
      <c r="V160" s="73"/>
    </row>
    <row r="161" spans="1:22" ht="12.75">
      <c r="A161" s="114" t="s">
        <v>472</v>
      </c>
      <c r="B161" s="106" t="s">
        <v>345</v>
      </c>
      <c r="C161" s="115">
        <f t="shared" si="31"/>
        <v>600</v>
      </c>
      <c r="D161" s="116">
        <v>600</v>
      </c>
      <c r="E161" s="139">
        <v>0</v>
      </c>
      <c r="F161" s="146">
        <v>0</v>
      </c>
      <c r="G161" s="115">
        <f t="shared" si="32"/>
        <v>350</v>
      </c>
      <c r="H161" s="116">
        <v>350</v>
      </c>
      <c r="I161" s="139">
        <v>0</v>
      </c>
      <c r="J161" s="146">
        <v>0</v>
      </c>
      <c r="K161" s="114" t="str">
        <f t="shared" si="28"/>
        <v>Prvok 12.1.1</v>
      </c>
      <c r="L161" s="106" t="s">
        <v>345</v>
      </c>
      <c r="M161" s="115">
        <f t="shared" si="33"/>
        <v>100</v>
      </c>
      <c r="N161" s="116">
        <v>100</v>
      </c>
      <c r="O161" s="139">
        <v>0</v>
      </c>
      <c r="P161" s="146">
        <v>0</v>
      </c>
      <c r="Q161" s="115">
        <f t="shared" si="34"/>
        <v>100</v>
      </c>
      <c r="R161" s="116">
        <v>100</v>
      </c>
      <c r="S161" s="139">
        <v>0</v>
      </c>
      <c r="T161" s="146">
        <v>0</v>
      </c>
      <c r="V161" s="73"/>
    </row>
    <row r="162" spans="1:22" ht="12.75">
      <c r="A162" s="114" t="s">
        <v>473</v>
      </c>
      <c r="B162" s="106" t="s">
        <v>346</v>
      </c>
      <c r="C162" s="115">
        <f t="shared" si="31"/>
        <v>3600</v>
      </c>
      <c r="D162" s="116">
        <v>3600</v>
      </c>
      <c r="E162" s="139">
        <v>0</v>
      </c>
      <c r="F162" s="146">
        <v>0</v>
      </c>
      <c r="G162" s="115">
        <f t="shared" si="32"/>
        <v>3900</v>
      </c>
      <c r="H162" s="116">
        <v>3900</v>
      </c>
      <c r="I162" s="139">
        <v>0</v>
      </c>
      <c r="J162" s="146">
        <v>0</v>
      </c>
      <c r="K162" s="114" t="str">
        <f t="shared" si="28"/>
        <v>Prvok 12.1.2</v>
      </c>
      <c r="L162" s="106" t="s">
        <v>346</v>
      </c>
      <c r="M162" s="115">
        <f t="shared" si="33"/>
        <v>3900</v>
      </c>
      <c r="N162" s="116">
        <v>3900</v>
      </c>
      <c r="O162" s="139">
        <v>0</v>
      </c>
      <c r="P162" s="146">
        <v>0</v>
      </c>
      <c r="Q162" s="115">
        <f t="shared" si="34"/>
        <v>3900</v>
      </c>
      <c r="R162" s="116">
        <v>3900</v>
      </c>
      <c r="S162" s="139">
        <v>0</v>
      </c>
      <c r="T162" s="146">
        <v>0</v>
      </c>
      <c r="V162" s="73"/>
    </row>
    <row r="163" spans="1:22" ht="12.75">
      <c r="A163" s="114" t="s">
        <v>494</v>
      </c>
      <c r="B163" s="106" t="s">
        <v>31</v>
      </c>
      <c r="C163" s="115">
        <f t="shared" si="31"/>
        <v>200</v>
      </c>
      <c r="D163" s="116">
        <v>200</v>
      </c>
      <c r="E163" s="139">
        <v>0</v>
      </c>
      <c r="F163" s="146">
        <v>0</v>
      </c>
      <c r="G163" s="115">
        <f t="shared" si="32"/>
        <v>200</v>
      </c>
      <c r="H163" s="116">
        <v>200</v>
      </c>
      <c r="I163" s="139">
        <v>0</v>
      </c>
      <c r="J163" s="146">
        <v>0</v>
      </c>
      <c r="K163" s="114" t="str">
        <f t="shared" si="28"/>
        <v>Prvok 12.1.3</v>
      </c>
      <c r="L163" s="106" t="s">
        <v>31</v>
      </c>
      <c r="M163" s="115">
        <f t="shared" si="33"/>
        <v>220</v>
      </c>
      <c r="N163" s="116">
        <v>220</v>
      </c>
      <c r="O163" s="139">
        <v>0</v>
      </c>
      <c r="P163" s="146">
        <v>0</v>
      </c>
      <c r="Q163" s="115">
        <f t="shared" si="34"/>
        <v>250</v>
      </c>
      <c r="R163" s="116">
        <v>250</v>
      </c>
      <c r="S163" s="139">
        <v>0</v>
      </c>
      <c r="T163" s="146">
        <v>0</v>
      </c>
      <c r="V163" s="73"/>
    </row>
    <row r="164" spans="1:22" ht="12.75">
      <c r="A164" s="111" t="s">
        <v>347</v>
      </c>
      <c r="B164" s="110" t="s">
        <v>349</v>
      </c>
      <c r="C164" s="112">
        <f t="shared" si="31"/>
        <v>22880</v>
      </c>
      <c r="D164" s="113">
        <v>22880</v>
      </c>
      <c r="E164" s="138">
        <v>0</v>
      </c>
      <c r="F164" s="145">
        <v>0</v>
      </c>
      <c r="G164" s="112">
        <f t="shared" si="32"/>
        <v>34073</v>
      </c>
      <c r="H164" s="113">
        <f>26460+250</f>
        <v>26710</v>
      </c>
      <c r="I164" s="138">
        <v>7363</v>
      </c>
      <c r="J164" s="145">
        <v>0</v>
      </c>
      <c r="K164" s="111" t="str">
        <f t="shared" si="28"/>
        <v>Podprog 12.2</v>
      </c>
      <c r="L164" s="110" t="s">
        <v>349</v>
      </c>
      <c r="M164" s="112">
        <f t="shared" si="33"/>
        <v>250</v>
      </c>
      <c r="N164" s="113">
        <v>250</v>
      </c>
      <c r="O164" s="138">
        <v>0</v>
      </c>
      <c r="P164" s="145">
        <v>0</v>
      </c>
      <c r="Q164" s="112">
        <f t="shared" si="34"/>
        <v>270</v>
      </c>
      <c r="R164" s="113">
        <v>270</v>
      </c>
      <c r="S164" s="138">
        <v>0</v>
      </c>
      <c r="T164" s="145">
        <v>0</v>
      </c>
      <c r="V164" s="73"/>
    </row>
    <row r="165" spans="1:22" ht="12.75">
      <c r="A165" s="111" t="s">
        <v>348</v>
      </c>
      <c r="B165" s="110" t="s">
        <v>351</v>
      </c>
      <c r="C165" s="112">
        <f t="shared" si="31"/>
        <v>1100</v>
      </c>
      <c r="D165" s="113">
        <v>100</v>
      </c>
      <c r="E165" s="138">
        <v>1000</v>
      </c>
      <c r="F165" s="145">
        <v>0</v>
      </c>
      <c r="G165" s="112">
        <f t="shared" si="32"/>
        <v>200</v>
      </c>
      <c r="H165" s="113">
        <v>200</v>
      </c>
      <c r="I165" s="138">
        <v>0</v>
      </c>
      <c r="J165" s="145">
        <v>0</v>
      </c>
      <c r="K165" s="111" t="str">
        <f t="shared" si="28"/>
        <v>Podprog 12.3</v>
      </c>
      <c r="L165" s="110" t="s">
        <v>351</v>
      </c>
      <c r="M165" s="112">
        <f t="shared" si="33"/>
        <v>200</v>
      </c>
      <c r="N165" s="113">
        <v>200</v>
      </c>
      <c r="O165" s="138">
        <v>0</v>
      </c>
      <c r="P165" s="145">
        <v>0</v>
      </c>
      <c r="Q165" s="112">
        <f t="shared" si="34"/>
        <v>200</v>
      </c>
      <c r="R165" s="113">
        <v>200</v>
      </c>
      <c r="S165" s="138">
        <v>0</v>
      </c>
      <c r="T165" s="145">
        <v>0</v>
      </c>
      <c r="V165" s="73"/>
    </row>
    <row r="166" spans="1:22" ht="12.75">
      <c r="A166" s="111" t="s">
        <v>350</v>
      </c>
      <c r="B166" s="110" t="s">
        <v>551</v>
      </c>
      <c r="C166" s="112">
        <f t="shared" si="31"/>
        <v>300</v>
      </c>
      <c r="D166" s="113">
        <v>300</v>
      </c>
      <c r="E166" s="138">
        <v>0</v>
      </c>
      <c r="F166" s="145">
        <v>0</v>
      </c>
      <c r="G166" s="112">
        <f t="shared" si="32"/>
        <v>360</v>
      </c>
      <c r="H166" s="113">
        <v>360</v>
      </c>
      <c r="I166" s="138">
        <v>0</v>
      </c>
      <c r="J166" s="145">
        <v>0</v>
      </c>
      <c r="K166" s="111" t="str">
        <f t="shared" si="28"/>
        <v>Podprog 12.4</v>
      </c>
      <c r="L166" s="110" t="s">
        <v>551</v>
      </c>
      <c r="M166" s="112">
        <f t="shared" si="33"/>
        <v>300</v>
      </c>
      <c r="N166" s="113">
        <v>300</v>
      </c>
      <c r="O166" s="138">
        <v>0</v>
      </c>
      <c r="P166" s="145">
        <v>0</v>
      </c>
      <c r="Q166" s="112">
        <f t="shared" si="34"/>
        <v>300</v>
      </c>
      <c r="R166" s="113">
        <v>300</v>
      </c>
      <c r="S166" s="138">
        <v>0</v>
      </c>
      <c r="T166" s="145">
        <v>0</v>
      </c>
      <c r="V166" s="73"/>
    </row>
    <row r="167" spans="1:22" ht="12.75">
      <c r="A167" s="111" t="s">
        <v>352</v>
      </c>
      <c r="B167" s="110" t="s">
        <v>354</v>
      </c>
      <c r="C167" s="112">
        <f t="shared" si="31"/>
        <v>2190</v>
      </c>
      <c r="D167" s="113">
        <v>420</v>
      </c>
      <c r="E167" s="138">
        <v>0</v>
      </c>
      <c r="F167" s="145">
        <v>1770</v>
      </c>
      <c r="G167" s="112">
        <f t="shared" si="32"/>
        <v>150</v>
      </c>
      <c r="H167" s="113">
        <v>150</v>
      </c>
      <c r="I167" s="138">
        <v>0</v>
      </c>
      <c r="J167" s="145">
        <v>0</v>
      </c>
      <c r="K167" s="111" t="str">
        <f t="shared" si="28"/>
        <v>Podprog 12.5</v>
      </c>
      <c r="L167" s="110" t="s">
        <v>354</v>
      </c>
      <c r="M167" s="112">
        <f t="shared" si="33"/>
        <v>150</v>
      </c>
      <c r="N167" s="113">
        <v>150</v>
      </c>
      <c r="O167" s="138">
        <v>0</v>
      </c>
      <c r="P167" s="145">
        <v>0</v>
      </c>
      <c r="Q167" s="112">
        <f t="shared" si="34"/>
        <v>150</v>
      </c>
      <c r="R167" s="113">
        <v>150</v>
      </c>
      <c r="S167" s="138">
        <v>0</v>
      </c>
      <c r="T167" s="145">
        <v>0</v>
      </c>
      <c r="V167" s="73"/>
    </row>
    <row r="168" spans="1:22" ht="12.75">
      <c r="A168" s="111" t="s">
        <v>353</v>
      </c>
      <c r="B168" s="110" t="s">
        <v>355</v>
      </c>
      <c r="C168" s="112">
        <f t="shared" si="31"/>
        <v>300</v>
      </c>
      <c r="D168" s="113">
        <v>0</v>
      </c>
      <c r="E168" s="138">
        <v>300</v>
      </c>
      <c r="F168" s="145">
        <v>0</v>
      </c>
      <c r="G168" s="112">
        <f t="shared" si="32"/>
        <v>100</v>
      </c>
      <c r="H168" s="113">
        <v>100</v>
      </c>
      <c r="I168" s="138">
        <v>0</v>
      </c>
      <c r="J168" s="145">
        <v>0</v>
      </c>
      <c r="K168" s="111" t="str">
        <f t="shared" si="28"/>
        <v>Podprog 12.6</v>
      </c>
      <c r="L168" s="110" t="s">
        <v>355</v>
      </c>
      <c r="M168" s="112">
        <f t="shared" si="33"/>
        <v>50</v>
      </c>
      <c r="N168" s="113">
        <v>50</v>
      </c>
      <c r="O168" s="138">
        <v>0</v>
      </c>
      <c r="P168" s="145">
        <v>0</v>
      </c>
      <c r="Q168" s="112">
        <f t="shared" si="34"/>
        <v>50</v>
      </c>
      <c r="R168" s="113">
        <v>50</v>
      </c>
      <c r="S168" s="138">
        <v>0</v>
      </c>
      <c r="T168" s="145">
        <v>0</v>
      </c>
      <c r="V168" s="73"/>
    </row>
    <row r="169" spans="1:22" ht="12.75">
      <c r="A169" s="111" t="s">
        <v>564</v>
      </c>
      <c r="B169" s="110" t="s">
        <v>14</v>
      </c>
      <c r="C169" s="112">
        <f t="shared" si="31"/>
        <v>4280</v>
      </c>
      <c r="D169" s="113">
        <f aca="true" t="shared" si="37" ref="D169:T169">D170+D171</f>
        <v>1680</v>
      </c>
      <c r="E169" s="138">
        <f t="shared" si="37"/>
        <v>2600</v>
      </c>
      <c r="F169" s="145">
        <f>F170+F171</f>
        <v>0</v>
      </c>
      <c r="G169" s="112">
        <f t="shared" si="32"/>
        <v>4950</v>
      </c>
      <c r="H169" s="113">
        <f t="shared" si="37"/>
        <v>1550</v>
      </c>
      <c r="I169" s="138">
        <f t="shared" si="37"/>
        <v>3400</v>
      </c>
      <c r="J169" s="145">
        <f t="shared" si="37"/>
        <v>0</v>
      </c>
      <c r="K169" s="111" t="str">
        <f t="shared" si="28"/>
        <v>Podprog 12.7</v>
      </c>
      <c r="L169" s="110" t="s">
        <v>14</v>
      </c>
      <c r="M169" s="112">
        <f t="shared" si="33"/>
        <v>1550</v>
      </c>
      <c r="N169" s="113">
        <f t="shared" si="37"/>
        <v>1550</v>
      </c>
      <c r="O169" s="138">
        <f t="shared" si="37"/>
        <v>0</v>
      </c>
      <c r="P169" s="145">
        <f t="shared" si="37"/>
        <v>0</v>
      </c>
      <c r="Q169" s="112">
        <f t="shared" si="34"/>
        <v>1550</v>
      </c>
      <c r="R169" s="113">
        <f t="shared" si="37"/>
        <v>1550</v>
      </c>
      <c r="S169" s="138">
        <f t="shared" si="37"/>
        <v>0</v>
      </c>
      <c r="T169" s="145">
        <f t="shared" si="37"/>
        <v>0</v>
      </c>
      <c r="V169" s="73"/>
    </row>
    <row r="170" spans="1:22" ht="12.75">
      <c r="A170" s="114" t="s">
        <v>565</v>
      </c>
      <c r="B170" s="106" t="s">
        <v>356</v>
      </c>
      <c r="C170" s="115">
        <f t="shared" si="31"/>
        <v>1270</v>
      </c>
      <c r="D170" s="116">
        <v>1270</v>
      </c>
      <c r="E170" s="139">
        <v>0</v>
      </c>
      <c r="F170" s="146">
        <v>0</v>
      </c>
      <c r="G170" s="115">
        <f t="shared" si="32"/>
        <v>2300</v>
      </c>
      <c r="H170" s="116">
        <v>900</v>
      </c>
      <c r="I170" s="139">
        <v>1400</v>
      </c>
      <c r="J170" s="146">
        <v>0</v>
      </c>
      <c r="K170" s="114" t="str">
        <f t="shared" si="28"/>
        <v>Prvok 12.7.1</v>
      </c>
      <c r="L170" s="106" t="s">
        <v>356</v>
      </c>
      <c r="M170" s="115">
        <f t="shared" si="33"/>
        <v>900</v>
      </c>
      <c r="N170" s="116">
        <v>900</v>
      </c>
      <c r="O170" s="139">
        <v>0</v>
      </c>
      <c r="P170" s="146">
        <v>0</v>
      </c>
      <c r="Q170" s="115">
        <f t="shared" si="34"/>
        <v>900</v>
      </c>
      <c r="R170" s="116">
        <v>900</v>
      </c>
      <c r="S170" s="139">
        <v>0</v>
      </c>
      <c r="T170" s="146">
        <v>0</v>
      </c>
      <c r="V170" s="73"/>
    </row>
    <row r="171" spans="1:22" ht="13.5" thickBot="1">
      <c r="A171" s="114" t="s">
        <v>566</v>
      </c>
      <c r="B171" s="106" t="s">
        <v>357</v>
      </c>
      <c r="C171" s="115">
        <f t="shared" si="31"/>
        <v>3010</v>
      </c>
      <c r="D171" s="116">
        <v>410</v>
      </c>
      <c r="E171" s="139">
        <v>2600</v>
      </c>
      <c r="F171" s="146">
        <v>0</v>
      </c>
      <c r="G171" s="115">
        <f t="shared" si="32"/>
        <v>2650</v>
      </c>
      <c r="H171" s="116">
        <v>650</v>
      </c>
      <c r="I171" s="139">
        <v>2000</v>
      </c>
      <c r="J171" s="146">
        <v>0</v>
      </c>
      <c r="K171" s="114" t="str">
        <f t="shared" si="28"/>
        <v>Prvok 12.7.2</v>
      </c>
      <c r="L171" s="106" t="s">
        <v>357</v>
      </c>
      <c r="M171" s="115">
        <f t="shared" si="33"/>
        <v>650</v>
      </c>
      <c r="N171" s="116">
        <v>650</v>
      </c>
      <c r="O171" s="139">
        <v>0</v>
      </c>
      <c r="P171" s="146">
        <v>0</v>
      </c>
      <c r="Q171" s="115">
        <f t="shared" si="34"/>
        <v>650</v>
      </c>
      <c r="R171" s="116">
        <v>650</v>
      </c>
      <c r="S171" s="139">
        <v>0</v>
      </c>
      <c r="T171" s="146">
        <v>0</v>
      </c>
      <c r="V171" s="73"/>
    </row>
    <row r="172" spans="1:22" ht="12.75">
      <c r="A172" s="107" t="s">
        <v>398</v>
      </c>
      <c r="B172" s="108"/>
      <c r="C172" s="94">
        <f t="shared" si="31"/>
        <v>43709</v>
      </c>
      <c r="D172" s="109">
        <f aca="true" t="shared" si="38" ref="D172:T172">D173+D178+D184+D187+D190+D191+D192</f>
        <v>39659</v>
      </c>
      <c r="E172" s="137">
        <f t="shared" si="38"/>
        <v>4050</v>
      </c>
      <c r="F172" s="144">
        <f>F173+F178+F184+F187+F190+F191+F192</f>
        <v>0</v>
      </c>
      <c r="G172" s="94">
        <f t="shared" si="32"/>
        <v>38764</v>
      </c>
      <c r="H172" s="109">
        <f t="shared" si="38"/>
        <v>37514</v>
      </c>
      <c r="I172" s="137">
        <f t="shared" si="38"/>
        <v>1250</v>
      </c>
      <c r="J172" s="144">
        <f t="shared" si="38"/>
        <v>0</v>
      </c>
      <c r="K172" s="107" t="str">
        <f t="shared" si="28"/>
        <v>Program 13: Sociálne služby</v>
      </c>
      <c r="L172" s="108"/>
      <c r="M172" s="94">
        <f t="shared" si="33"/>
        <v>40923</v>
      </c>
      <c r="N172" s="109">
        <f t="shared" si="38"/>
        <v>39723</v>
      </c>
      <c r="O172" s="137">
        <f t="shared" si="38"/>
        <v>1200</v>
      </c>
      <c r="P172" s="144">
        <f t="shared" si="38"/>
        <v>0</v>
      </c>
      <c r="Q172" s="94">
        <f t="shared" si="34"/>
        <v>42282</v>
      </c>
      <c r="R172" s="109">
        <f t="shared" si="38"/>
        <v>41082</v>
      </c>
      <c r="S172" s="137">
        <f t="shared" si="38"/>
        <v>1200</v>
      </c>
      <c r="T172" s="144">
        <f t="shared" si="38"/>
        <v>0</v>
      </c>
      <c r="V172" s="73"/>
    </row>
    <row r="173" spans="1:22" ht="12.75">
      <c r="A173" s="111" t="s">
        <v>358</v>
      </c>
      <c r="B173" s="110" t="s">
        <v>359</v>
      </c>
      <c r="C173" s="112">
        <f t="shared" si="31"/>
        <v>30280</v>
      </c>
      <c r="D173" s="113">
        <f aca="true" t="shared" si="39" ref="D173:T173">SUM(D174:D177)</f>
        <v>26230</v>
      </c>
      <c r="E173" s="138">
        <f t="shared" si="39"/>
        <v>4050</v>
      </c>
      <c r="F173" s="145">
        <f>SUM(F174:F177)</f>
        <v>0</v>
      </c>
      <c r="G173" s="112">
        <f t="shared" si="32"/>
        <v>27153</v>
      </c>
      <c r="H173" s="113">
        <f t="shared" si="39"/>
        <v>25903</v>
      </c>
      <c r="I173" s="138">
        <f t="shared" si="39"/>
        <v>1250</v>
      </c>
      <c r="J173" s="145">
        <f t="shared" si="39"/>
        <v>0</v>
      </c>
      <c r="K173" s="111" t="str">
        <f t="shared" si="28"/>
        <v>Podprog 13.1</v>
      </c>
      <c r="L173" s="110" t="s">
        <v>359</v>
      </c>
      <c r="M173" s="112">
        <f t="shared" si="33"/>
        <v>28722</v>
      </c>
      <c r="N173" s="113">
        <f t="shared" si="39"/>
        <v>27522</v>
      </c>
      <c r="O173" s="138">
        <f t="shared" si="39"/>
        <v>1200</v>
      </c>
      <c r="P173" s="145">
        <f t="shared" si="39"/>
        <v>0</v>
      </c>
      <c r="Q173" s="112">
        <f t="shared" si="34"/>
        <v>29752</v>
      </c>
      <c r="R173" s="113">
        <f t="shared" si="39"/>
        <v>28552</v>
      </c>
      <c r="S173" s="138">
        <f t="shared" si="39"/>
        <v>1200</v>
      </c>
      <c r="T173" s="145">
        <f t="shared" si="39"/>
        <v>0</v>
      </c>
      <c r="V173" s="73"/>
    </row>
    <row r="174" spans="1:22" ht="12.75">
      <c r="A174" s="114" t="s">
        <v>474</v>
      </c>
      <c r="B174" s="106" t="s">
        <v>72</v>
      </c>
      <c r="C174" s="115">
        <f t="shared" si="31"/>
        <v>29845</v>
      </c>
      <c r="D174" s="116">
        <v>25795</v>
      </c>
      <c r="E174" s="139">
        <v>4050</v>
      </c>
      <c r="F174" s="146">
        <v>0</v>
      </c>
      <c r="G174" s="115">
        <f t="shared" si="32"/>
        <v>26767</v>
      </c>
      <c r="H174" s="116">
        <v>25567</v>
      </c>
      <c r="I174" s="139">
        <v>1200</v>
      </c>
      <c r="J174" s="146">
        <v>0</v>
      </c>
      <c r="K174" s="114" t="str">
        <f t="shared" si="28"/>
        <v>Prvok 13.1.1</v>
      </c>
      <c r="L174" s="106" t="s">
        <v>72</v>
      </c>
      <c r="M174" s="115">
        <f t="shared" si="33"/>
        <v>28333</v>
      </c>
      <c r="N174" s="116">
        <v>27133</v>
      </c>
      <c r="O174" s="139">
        <v>1200</v>
      </c>
      <c r="P174" s="146">
        <v>0</v>
      </c>
      <c r="Q174" s="115">
        <f t="shared" si="34"/>
        <v>29342</v>
      </c>
      <c r="R174" s="116">
        <v>28142</v>
      </c>
      <c r="S174" s="139">
        <v>1200</v>
      </c>
      <c r="T174" s="146">
        <v>0</v>
      </c>
      <c r="V174" s="73"/>
    </row>
    <row r="175" spans="1:22" ht="12.75">
      <c r="A175" s="114" t="s">
        <v>475</v>
      </c>
      <c r="B175" s="106" t="s">
        <v>21</v>
      </c>
      <c r="C175" s="115">
        <f t="shared" si="31"/>
        <v>330</v>
      </c>
      <c r="D175" s="116">
        <v>330</v>
      </c>
      <c r="E175" s="139">
        <v>0</v>
      </c>
      <c r="F175" s="146">
        <v>0</v>
      </c>
      <c r="G175" s="115">
        <f t="shared" si="32"/>
        <v>180</v>
      </c>
      <c r="H175" s="116">
        <v>130</v>
      </c>
      <c r="I175" s="139">
        <v>50</v>
      </c>
      <c r="J175" s="146">
        <v>0</v>
      </c>
      <c r="K175" s="114" t="str">
        <f t="shared" si="28"/>
        <v>Prvok 13.1.2</v>
      </c>
      <c r="L175" s="106" t="s">
        <v>21</v>
      </c>
      <c r="M175" s="115">
        <f t="shared" si="33"/>
        <v>130</v>
      </c>
      <c r="N175" s="116">
        <v>130</v>
      </c>
      <c r="O175" s="139">
        <v>0</v>
      </c>
      <c r="P175" s="146">
        <v>0</v>
      </c>
      <c r="Q175" s="115">
        <f t="shared" si="34"/>
        <v>130</v>
      </c>
      <c r="R175" s="116">
        <v>130</v>
      </c>
      <c r="S175" s="139">
        <v>0</v>
      </c>
      <c r="T175" s="146">
        <v>0</v>
      </c>
      <c r="V175" s="73"/>
    </row>
    <row r="176" spans="1:22" ht="12.75">
      <c r="A176" s="114" t="s">
        <v>476</v>
      </c>
      <c r="B176" s="106" t="s">
        <v>360</v>
      </c>
      <c r="C176" s="115">
        <f t="shared" si="31"/>
        <v>105</v>
      </c>
      <c r="D176" s="116">
        <v>105</v>
      </c>
      <c r="E176" s="139">
        <v>0</v>
      </c>
      <c r="F176" s="146">
        <v>0</v>
      </c>
      <c r="G176" s="115">
        <f t="shared" si="32"/>
        <v>110</v>
      </c>
      <c r="H176" s="116">
        <v>110</v>
      </c>
      <c r="I176" s="139">
        <v>0</v>
      </c>
      <c r="J176" s="146">
        <v>0</v>
      </c>
      <c r="K176" s="114" t="str">
        <f t="shared" si="28"/>
        <v>Prvok 13.1.3</v>
      </c>
      <c r="L176" s="106" t="s">
        <v>360</v>
      </c>
      <c r="M176" s="115">
        <f t="shared" si="33"/>
        <v>115</v>
      </c>
      <c r="N176" s="116">
        <v>115</v>
      </c>
      <c r="O176" s="139">
        <v>0</v>
      </c>
      <c r="P176" s="146">
        <v>0</v>
      </c>
      <c r="Q176" s="115">
        <f t="shared" si="34"/>
        <v>120</v>
      </c>
      <c r="R176" s="116">
        <v>120</v>
      </c>
      <c r="S176" s="139">
        <v>0</v>
      </c>
      <c r="T176" s="146">
        <v>0</v>
      </c>
      <c r="V176" s="73"/>
    </row>
    <row r="177" spans="1:22" ht="12.75">
      <c r="A177" s="114" t="s">
        <v>477</v>
      </c>
      <c r="B177" s="106" t="s">
        <v>361</v>
      </c>
      <c r="C177" s="115">
        <f t="shared" si="31"/>
        <v>0</v>
      </c>
      <c r="D177" s="116">
        <v>0</v>
      </c>
      <c r="E177" s="139">
        <v>0</v>
      </c>
      <c r="F177" s="146">
        <v>0</v>
      </c>
      <c r="G177" s="115">
        <f t="shared" si="32"/>
        <v>96</v>
      </c>
      <c r="H177" s="116">
        <v>96</v>
      </c>
      <c r="I177" s="139">
        <v>0</v>
      </c>
      <c r="J177" s="146">
        <v>0</v>
      </c>
      <c r="K177" s="114" t="str">
        <f t="shared" si="28"/>
        <v>Prvok 13.1.4</v>
      </c>
      <c r="L177" s="106" t="s">
        <v>361</v>
      </c>
      <c r="M177" s="115">
        <f t="shared" si="33"/>
        <v>144</v>
      </c>
      <c r="N177" s="116">
        <v>144</v>
      </c>
      <c r="O177" s="139">
        <v>0</v>
      </c>
      <c r="P177" s="146">
        <v>0</v>
      </c>
      <c r="Q177" s="115">
        <f t="shared" si="34"/>
        <v>160</v>
      </c>
      <c r="R177" s="116">
        <v>160</v>
      </c>
      <c r="S177" s="139">
        <v>0</v>
      </c>
      <c r="T177" s="146">
        <v>0</v>
      </c>
      <c r="V177" s="73"/>
    </row>
    <row r="178" spans="1:22" ht="12.75">
      <c r="A178" s="111" t="s">
        <v>362</v>
      </c>
      <c r="B178" s="110" t="s">
        <v>363</v>
      </c>
      <c r="C178" s="112">
        <f t="shared" si="31"/>
        <v>4774</v>
      </c>
      <c r="D178" s="113">
        <f aca="true" t="shared" si="40" ref="D178:T178">SUM(D179:D183)</f>
        <v>4774</v>
      </c>
      <c r="E178" s="138">
        <f t="shared" si="40"/>
        <v>0</v>
      </c>
      <c r="F178" s="145">
        <f>SUM(F179:F183)</f>
        <v>0</v>
      </c>
      <c r="G178" s="112">
        <f t="shared" si="32"/>
        <v>4159</v>
      </c>
      <c r="H178" s="113">
        <f t="shared" si="40"/>
        <v>4159</v>
      </c>
      <c r="I178" s="138">
        <f t="shared" si="40"/>
        <v>0</v>
      </c>
      <c r="J178" s="145">
        <f t="shared" si="40"/>
        <v>0</v>
      </c>
      <c r="K178" s="111" t="str">
        <f t="shared" si="28"/>
        <v>Podprog 13.2</v>
      </c>
      <c r="L178" s="110" t="s">
        <v>363</v>
      </c>
      <c r="M178" s="112">
        <f t="shared" si="33"/>
        <v>4499</v>
      </c>
      <c r="N178" s="113">
        <f t="shared" si="40"/>
        <v>4499</v>
      </c>
      <c r="O178" s="138">
        <f t="shared" si="40"/>
        <v>0</v>
      </c>
      <c r="P178" s="145">
        <f t="shared" si="40"/>
        <v>0</v>
      </c>
      <c r="Q178" s="112">
        <f t="shared" si="34"/>
        <v>4523</v>
      </c>
      <c r="R178" s="113">
        <f t="shared" si="40"/>
        <v>4523</v>
      </c>
      <c r="S178" s="138">
        <f t="shared" si="40"/>
        <v>0</v>
      </c>
      <c r="T178" s="145">
        <f t="shared" si="40"/>
        <v>0</v>
      </c>
      <c r="V178" s="73"/>
    </row>
    <row r="179" spans="1:22" ht="12.75">
      <c r="A179" s="114" t="s">
        <v>478</v>
      </c>
      <c r="B179" s="106" t="s">
        <v>364</v>
      </c>
      <c r="C179" s="115">
        <f t="shared" si="31"/>
        <v>110</v>
      </c>
      <c r="D179" s="116">
        <v>110</v>
      </c>
      <c r="E179" s="139">
        <v>0</v>
      </c>
      <c r="F179" s="146">
        <v>0</v>
      </c>
      <c r="G179" s="115">
        <f t="shared" si="32"/>
        <v>120</v>
      </c>
      <c r="H179" s="116">
        <v>120</v>
      </c>
      <c r="I179" s="139">
        <v>0</v>
      </c>
      <c r="J179" s="146">
        <v>0</v>
      </c>
      <c r="K179" s="114" t="str">
        <f t="shared" si="28"/>
        <v>Prvok 13.2.1</v>
      </c>
      <c r="L179" s="106" t="s">
        <v>364</v>
      </c>
      <c r="M179" s="115">
        <f t="shared" si="33"/>
        <v>120</v>
      </c>
      <c r="N179" s="116">
        <v>120</v>
      </c>
      <c r="O179" s="139">
        <v>0</v>
      </c>
      <c r="P179" s="146">
        <v>0</v>
      </c>
      <c r="Q179" s="115">
        <f t="shared" si="34"/>
        <v>130</v>
      </c>
      <c r="R179" s="116">
        <v>130</v>
      </c>
      <c r="S179" s="139">
        <v>0</v>
      </c>
      <c r="T179" s="146">
        <v>0</v>
      </c>
      <c r="V179" s="73"/>
    </row>
    <row r="180" spans="1:22" ht="12.75">
      <c r="A180" s="114" t="s">
        <v>479</v>
      </c>
      <c r="B180" s="148" t="s">
        <v>495</v>
      </c>
      <c r="C180" s="115">
        <f t="shared" si="31"/>
        <v>3089</v>
      </c>
      <c r="D180" s="116">
        <v>3089</v>
      </c>
      <c r="E180" s="139">
        <v>0</v>
      </c>
      <c r="F180" s="146">
        <v>0</v>
      </c>
      <c r="G180" s="115">
        <f t="shared" si="32"/>
        <v>2722</v>
      </c>
      <c r="H180" s="116">
        <f>2687+35</f>
        <v>2722</v>
      </c>
      <c r="I180" s="139">
        <v>0</v>
      </c>
      <c r="J180" s="146">
        <v>0</v>
      </c>
      <c r="K180" s="114" t="str">
        <f t="shared" si="28"/>
        <v>Prvok 13.2.2</v>
      </c>
      <c r="L180" s="148" t="s">
        <v>495</v>
      </c>
      <c r="M180" s="115">
        <f t="shared" si="33"/>
        <v>3062</v>
      </c>
      <c r="N180" s="116">
        <f>2957+105</f>
        <v>3062</v>
      </c>
      <c r="O180" s="139">
        <v>0</v>
      </c>
      <c r="P180" s="146">
        <v>0</v>
      </c>
      <c r="Q180" s="115">
        <f t="shared" si="34"/>
        <v>3066</v>
      </c>
      <c r="R180" s="116">
        <f>2940+126</f>
        <v>3066</v>
      </c>
      <c r="S180" s="139">
        <v>0</v>
      </c>
      <c r="T180" s="146">
        <v>0</v>
      </c>
      <c r="V180" s="73"/>
    </row>
    <row r="181" spans="1:22" ht="12.75">
      <c r="A181" s="114" t="s">
        <v>480</v>
      </c>
      <c r="B181" s="106" t="s">
        <v>496</v>
      </c>
      <c r="C181" s="115">
        <f t="shared" si="31"/>
        <v>1500</v>
      </c>
      <c r="D181" s="116">
        <v>1500</v>
      </c>
      <c r="E181" s="139">
        <v>0</v>
      </c>
      <c r="F181" s="146">
        <v>0</v>
      </c>
      <c r="G181" s="115">
        <f t="shared" si="32"/>
        <v>1257</v>
      </c>
      <c r="H181" s="116">
        <f>1085+172</f>
        <v>1257</v>
      </c>
      <c r="I181" s="139">
        <v>0</v>
      </c>
      <c r="J181" s="146">
        <v>0</v>
      </c>
      <c r="K181" s="114" t="str">
        <f t="shared" si="28"/>
        <v>Prvok 13.2.3</v>
      </c>
      <c r="L181" s="106" t="s">
        <v>496</v>
      </c>
      <c r="M181" s="115">
        <f t="shared" si="33"/>
        <v>1257</v>
      </c>
      <c r="N181" s="116">
        <f>1085+172</f>
        <v>1257</v>
      </c>
      <c r="O181" s="139">
        <v>0</v>
      </c>
      <c r="P181" s="146">
        <v>0</v>
      </c>
      <c r="Q181" s="115">
        <f t="shared" si="34"/>
        <v>1257</v>
      </c>
      <c r="R181" s="116">
        <f>1085+172</f>
        <v>1257</v>
      </c>
      <c r="S181" s="139">
        <v>0</v>
      </c>
      <c r="T181" s="146">
        <v>0</v>
      </c>
      <c r="V181" s="73"/>
    </row>
    <row r="182" spans="1:22" ht="12.75">
      <c r="A182" s="114" t="s">
        <v>481</v>
      </c>
      <c r="B182" s="106" t="s">
        <v>365</v>
      </c>
      <c r="C182" s="115">
        <f t="shared" si="31"/>
        <v>75</v>
      </c>
      <c r="D182" s="116">
        <v>75</v>
      </c>
      <c r="E182" s="139">
        <v>0</v>
      </c>
      <c r="F182" s="146">
        <v>0</v>
      </c>
      <c r="G182" s="115">
        <f t="shared" si="32"/>
        <v>30</v>
      </c>
      <c r="H182" s="116">
        <v>30</v>
      </c>
      <c r="I182" s="139">
        <v>0</v>
      </c>
      <c r="J182" s="146">
        <v>0</v>
      </c>
      <c r="K182" s="114" t="str">
        <f t="shared" si="28"/>
        <v>Prvok 13.2.4</v>
      </c>
      <c r="L182" s="106" t="s">
        <v>365</v>
      </c>
      <c r="M182" s="115">
        <f t="shared" si="33"/>
        <v>30</v>
      </c>
      <c r="N182" s="116">
        <v>30</v>
      </c>
      <c r="O182" s="139">
        <v>0</v>
      </c>
      <c r="P182" s="146">
        <v>0</v>
      </c>
      <c r="Q182" s="115">
        <f t="shared" si="34"/>
        <v>40</v>
      </c>
      <c r="R182" s="116">
        <v>40</v>
      </c>
      <c r="S182" s="139">
        <v>0</v>
      </c>
      <c r="T182" s="146">
        <v>0</v>
      </c>
      <c r="V182" s="73"/>
    </row>
    <row r="183" spans="1:22" ht="12.75">
      <c r="A183" s="114" t="s">
        <v>482</v>
      </c>
      <c r="B183" s="106" t="s">
        <v>366</v>
      </c>
      <c r="C183" s="115">
        <f t="shared" si="31"/>
        <v>0</v>
      </c>
      <c r="D183" s="116">
        <v>0</v>
      </c>
      <c r="E183" s="139">
        <v>0</v>
      </c>
      <c r="F183" s="146">
        <v>0</v>
      </c>
      <c r="G183" s="115">
        <f t="shared" si="32"/>
        <v>30</v>
      </c>
      <c r="H183" s="116">
        <v>30</v>
      </c>
      <c r="I183" s="139">
        <v>0</v>
      </c>
      <c r="J183" s="146">
        <v>0</v>
      </c>
      <c r="K183" s="114" t="str">
        <f t="shared" si="28"/>
        <v>Prvok 13.2.5</v>
      </c>
      <c r="L183" s="106" t="s">
        <v>366</v>
      </c>
      <c r="M183" s="115">
        <f t="shared" si="33"/>
        <v>30</v>
      </c>
      <c r="N183" s="116">
        <v>30</v>
      </c>
      <c r="O183" s="139">
        <v>0</v>
      </c>
      <c r="P183" s="146">
        <v>0</v>
      </c>
      <c r="Q183" s="115">
        <f t="shared" si="34"/>
        <v>30</v>
      </c>
      <c r="R183" s="116">
        <v>30</v>
      </c>
      <c r="S183" s="139">
        <v>0</v>
      </c>
      <c r="T183" s="146">
        <v>0</v>
      </c>
      <c r="V183" s="73"/>
    </row>
    <row r="184" spans="1:22" ht="12.75">
      <c r="A184" s="111" t="s">
        <v>367</v>
      </c>
      <c r="B184" s="110" t="s">
        <v>368</v>
      </c>
      <c r="C184" s="112">
        <f t="shared" si="31"/>
        <v>80</v>
      </c>
      <c r="D184" s="113">
        <f aca="true" t="shared" si="41" ref="D184:T184">D185+D186</f>
        <v>80</v>
      </c>
      <c r="E184" s="138">
        <f t="shared" si="41"/>
        <v>0</v>
      </c>
      <c r="F184" s="145">
        <f>F185+F186</f>
        <v>0</v>
      </c>
      <c r="G184" s="112">
        <f t="shared" si="32"/>
        <v>80</v>
      </c>
      <c r="H184" s="113">
        <f t="shared" si="41"/>
        <v>80</v>
      </c>
      <c r="I184" s="138">
        <f t="shared" si="41"/>
        <v>0</v>
      </c>
      <c r="J184" s="145">
        <f t="shared" si="41"/>
        <v>0</v>
      </c>
      <c r="K184" s="111" t="str">
        <f t="shared" si="28"/>
        <v>Podprog 13.3</v>
      </c>
      <c r="L184" s="110" t="s">
        <v>368</v>
      </c>
      <c r="M184" s="112">
        <f t="shared" si="33"/>
        <v>80</v>
      </c>
      <c r="N184" s="113">
        <f t="shared" si="41"/>
        <v>80</v>
      </c>
      <c r="O184" s="138">
        <f t="shared" si="41"/>
        <v>0</v>
      </c>
      <c r="P184" s="145">
        <f t="shared" si="41"/>
        <v>0</v>
      </c>
      <c r="Q184" s="112">
        <f t="shared" si="34"/>
        <v>80</v>
      </c>
      <c r="R184" s="113">
        <f t="shared" si="41"/>
        <v>80</v>
      </c>
      <c r="S184" s="138">
        <f t="shared" si="41"/>
        <v>0</v>
      </c>
      <c r="T184" s="145">
        <f t="shared" si="41"/>
        <v>0</v>
      </c>
      <c r="V184" s="73"/>
    </row>
    <row r="185" spans="1:22" ht="12.75">
      <c r="A185" s="114" t="s">
        <v>483</v>
      </c>
      <c r="B185" s="106" t="s">
        <v>369</v>
      </c>
      <c r="C185" s="115">
        <f t="shared" si="31"/>
        <v>20</v>
      </c>
      <c r="D185" s="116">
        <v>20</v>
      </c>
      <c r="E185" s="139">
        <v>0</v>
      </c>
      <c r="F185" s="146">
        <v>0</v>
      </c>
      <c r="G185" s="115">
        <f t="shared" si="32"/>
        <v>20</v>
      </c>
      <c r="H185" s="116">
        <v>20</v>
      </c>
      <c r="I185" s="139">
        <v>0</v>
      </c>
      <c r="J185" s="146">
        <v>0</v>
      </c>
      <c r="K185" s="114" t="str">
        <f t="shared" si="28"/>
        <v>Prvok 13.3.1</v>
      </c>
      <c r="L185" s="106" t="s">
        <v>369</v>
      </c>
      <c r="M185" s="115">
        <f t="shared" si="33"/>
        <v>20</v>
      </c>
      <c r="N185" s="116">
        <v>20</v>
      </c>
      <c r="O185" s="139">
        <v>0</v>
      </c>
      <c r="P185" s="146">
        <v>0</v>
      </c>
      <c r="Q185" s="115">
        <f t="shared" si="34"/>
        <v>20</v>
      </c>
      <c r="R185" s="116">
        <v>20</v>
      </c>
      <c r="S185" s="139">
        <v>0</v>
      </c>
      <c r="T185" s="146">
        <v>0</v>
      </c>
      <c r="V185" s="73"/>
    </row>
    <row r="186" spans="1:22" ht="12.75">
      <c r="A186" s="114" t="s">
        <v>484</v>
      </c>
      <c r="B186" s="106" t="s">
        <v>497</v>
      </c>
      <c r="C186" s="115">
        <f t="shared" si="31"/>
        <v>60</v>
      </c>
      <c r="D186" s="116">
        <v>60</v>
      </c>
      <c r="E186" s="139">
        <v>0</v>
      </c>
      <c r="F186" s="146">
        <v>0</v>
      </c>
      <c r="G186" s="115">
        <f t="shared" si="32"/>
        <v>60</v>
      </c>
      <c r="H186" s="116">
        <v>60</v>
      </c>
      <c r="I186" s="139">
        <v>0</v>
      </c>
      <c r="J186" s="146">
        <v>0</v>
      </c>
      <c r="K186" s="114" t="str">
        <f t="shared" si="28"/>
        <v>Prvok 13.3.2</v>
      </c>
      <c r="L186" s="106" t="s">
        <v>497</v>
      </c>
      <c r="M186" s="115">
        <f t="shared" si="33"/>
        <v>60</v>
      </c>
      <c r="N186" s="116">
        <v>60</v>
      </c>
      <c r="O186" s="139">
        <v>0</v>
      </c>
      <c r="P186" s="146">
        <v>0</v>
      </c>
      <c r="Q186" s="115">
        <f t="shared" si="34"/>
        <v>60</v>
      </c>
      <c r="R186" s="116">
        <v>60</v>
      </c>
      <c r="S186" s="139">
        <v>0</v>
      </c>
      <c r="T186" s="146">
        <v>0</v>
      </c>
      <c r="V186" s="73"/>
    </row>
    <row r="187" spans="1:22" ht="12.75">
      <c r="A187" s="111" t="s">
        <v>370</v>
      </c>
      <c r="B187" s="110" t="s">
        <v>371</v>
      </c>
      <c r="C187" s="112">
        <f t="shared" si="31"/>
        <v>4595</v>
      </c>
      <c r="D187" s="113">
        <f aca="true" t="shared" si="42" ref="D187:T187">D188+D189</f>
        <v>4595</v>
      </c>
      <c r="E187" s="138">
        <f t="shared" si="42"/>
        <v>0</v>
      </c>
      <c r="F187" s="145">
        <f>F188+F189</f>
        <v>0</v>
      </c>
      <c r="G187" s="112">
        <f t="shared" si="32"/>
        <v>4775</v>
      </c>
      <c r="H187" s="113">
        <f t="shared" si="42"/>
        <v>4775</v>
      </c>
      <c r="I187" s="138">
        <f t="shared" si="42"/>
        <v>0</v>
      </c>
      <c r="J187" s="145">
        <f t="shared" si="42"/>
        <v>0</v>
      </c>
      <c r="K187" s="111" t="str">
        <f t="shared" si="28"/>
        <v>Podprog 13.4</v>
      </c>
      <c r="L187" s="110" t="s">
        <v>371</v>
      </c>
      <c r="M187" s="112">
        <f t="shared" si="33"/>
        <v>5025</v>
      </c>
      <c r="N187" s="113">
        <f t="shared" si="42"/>
        <v>5025</v>
      </c>
      <c r="O187" s="138">
        <f t="shared" si="42"/>
        <v>0</v>
      </c>
      <c r="P187" s="145">
        <f t="shared" si="42"/>
        <v>0</v>
      </c>
      <c r="Q187" s="112">
        <f t="shared" si="34"/>
        <v>5330</v>
      </c>
      <c r="R187" s="113">
        <f t="shared" si="42"/>
        <v>5330</v>
      </c>
      <c r="S187" s="138">
        <f t="shared" si="42"/>
        <v>0</v>
      </c>
      <c r="T187" s="145">
        <f t="shared" si="42"/>
        <v>0</v>
      </c>
      <c r="V187" s="73"/>
    </row>
    <row r="188" spans="1:22" ht="12.75">
      <c r="A188" s="114" t="s">
        <v>485</v>
      </c>
      <c r="B188" s="106" t="s">
        <v>22</v>
      </c>
      <c r="C188" s="115">
        <f t="shared" si="31"/>
        <v>75</v>
      </c>
      <c r="D188" s="116">
        <v>75</v>
      </c>
      <c r="E188" s="139">
        <v>0</v>
      </c>
      <c r="F188" s="146">
        <v>0</v>
      </c>
      <c r="G188" s="115">
        <f t="shared" si="32"/>
        <v>75</v>
      </c>
      <c r="H188" s="116">
        <v>75</v>
      </c>
      <c r="I188" s="139">
        <v>0</v>
      </c>
      <c r="J188" s="146">
        <v>0</v>
      </c>
      <c r="K188" s="114" t="str">
        <f t="shared" si="28"/>
        <v>Prvok 13.4.1</v>
      </c>
      <c r="L188" s="106" t="s">
        <v>22</v>
      </c>
      <c r="M188" s="115">
        <f t="shared" si="33"/>
        <v>75</v>
      </c>
      <c r="N188" s="116">
        <v>75</v>
      </c>
      <c r="O188" s="139">
        <v>0</v>
      </c>
      <c r="P188" s="146">
        <v>0</v>
      </c>
      <c r="Q188" s="115">
        <f t="shared" si="34"/>
        <v>80</v>
      </c>
      <c r="R188" s="116">
        <v>80</v>
      </c>
      <c r="S188" s="139">
        <v>0</v>
      </c>
      <c r="T188" s="146">
        <v>0</v>
      </c>
      <c r="V188" s="73"/>
    </row>
    <row r="189" spans="1:22" ht="12.75">
      <c r="A189" s="114" t="s">
        <v>486</v>
      </c>
      <c r="B189" s="106" t="s">
        <v>372</v>
      </c>
      <c r="C189" s="115">
        <f t="shared" si="31"/>
        <v>4520</v>
      </c>
      <c r="D189" s="116">
        <v>4520</v>
      </c>
      <c r="E189" s="139">
        <v>0</v>
      </c>
      <c r="F189" s="146">
        <v>0</v>
      </c>
      <c r="G189" s="115">
        <f t="shared" si="32"/>
        <v>4700</v>
      </c>
      <c r="H189" s="116">
        <v>4700</v>
      </c>
      <c r="I189" s="139">
        <v>0</v>
      </c>
      <c r="J189" s="146">
        <v>0</v>
      </c>
      <c r="K189" s="114" t="str">
        <f t="shared" si="28"/>
        <v>Prvok 13.4.2</v>
      </c>
      <c r="L189" s="106" t="s">
        <v>372</v>
      </c>
      <c r="M189" s="115">
        <f t="shared" si="33"/>
        <v>4950</v>
      </c>
      <c r="N189" s="116">
        <v>4950</v>
      </c>
      <c r="O189" s="139">
        <v>0</v>
      </c>
      <c r="P189" s="146">
        <v>0</v>
      </c>
      <c r="Q189" s="115">
        <f t="shared" si="34"/>
        <v>5250</v>
      </c>
      <c r="R189" s="116">
        <v>5250</v>
      </c>
      <c r="S189" s="139">
        <v>0</v>
      </c>
      <c r="T189" s="146">
        <v>0</v>
      </c>
      <c r="V189" s="73"/>
    </row>
    <row r="190" spans="1:22" ht="12.75">
      <c r="A190" s="111" t="s">
        <v>373</v>
      </c>
      <c r="B190" s="110" t="s">
        <v>374</v>
      </c>
      <c r="C190" s="112">
        <f t="shared" si="31"/>
        <v>1230</v>
      </c>
      <c r="D190" s="113">
        <v>1230</v>
      </c>
      <c r="E190" s="138">
        <v>0</v>
      </c>
      <c r="F190" s="145">
        <v>0</v>
      </c>
      <c r="G190" s="112">
        <f t="shared" si="32"/>
        <v>820</v>
      </c>
      <c r="H190" s="113">
        <v>820</v>
      </c>
      <c r="I190" s="138">
        <v>0</v>
      </c>
      <c r="J190" s="145">
        <v>0</v>
      </c>
      <c r="K190" s="111" t="str">
        <f t="shared" si="28"/>
        <v>Podprog 13.5</v>
      </c>
      <c r="L190" s="110" t="s">
        <v>374</v>
      </c>
      <c r="M190" s="112">
        <f t="shared" si="33"/>
        <v>820</v>
      </c>
      <c r="N190" s="113">
        <v>820</v>
      </c>
      <c r="O190" s="138">
        <v>0</v>
      </c>
      <c r="P190" s="145">
        <v>0</v>
      </c>
      <c r="Q190" s="112">
        <f t="shared" si="34"/>
        <v>820</v>
      </c>
      <c r="R190" s="113">
        <v>820</v>
      </c>
      <c r="S190" s="138">
        <v>0</v>
      </c>
      <c r="T190" s="145">
        <v>0</v>
      </c>
      <c r="V190" s="73"/>
    </row>
    <row r="191" spans="1:22" ht="12.75">
      <c r="A191" s="111" t="s">
        <v>375</v>
      </c>
      <c r="B191" s="110" t="s">
        <v>376</v>
      </c>
      <c r="C191" s="112">
        <f t="shared" si="31"/>
        <v>0</v>
      </c>
      <c r="D191" s="113">
        <v>0</v>
      </c>
      <c r="E191" s="138">
        <v>0</v>
      </c>
      <c r="F191" s="145">
        <v>0</v>
      </c>
      <c r="G191" s="112">
        <f t="shared" si="32"/>
        <v>110</v>
      </c>
      <c r="H191" s="113">
        <f>60+50</f>
        <v>110</v>
      </c>
      <c r="I191" s="138">
        <v>0</v>
      </c>
      <c r="J191" s="145">
        <v>0</v>
      </c>
      <c r="K191" s="111" t="str">
        <f t="shared" si="28"/>
        <v>Podprog 13.6</v>
      </c>
      <c r="L191" s="110" t="s">
        <v>376</v>
      </c>
      <c r="M191" s="112">
        <f t="shared" si="33"/>
        <v>110</v>
      </c>
      <c r="N191" s="113">
        <f>60+50</f>
        <v>110</v>
      </c>
      <c r="O191" s="138">
        <v>0</v>
      </c>
      <c r="P191" s="145">
        <v>0</v>
      </c>
      <c r="Q191" s="112">
        <f t="shared" si="34"/>
        <v>110</v>
      </c>
      <c r="R191" s="113">
        <f>60+50</f>
        <v>110</v>
      </c>
      <c r="S191" s="138">
        <v>0</v>
      </c>
      <c r="T191" s="145">
        <v>0</v>
      </c>
      <c r="V191" s="73"/>
    </row>
    <row r="192" spans="1:22" ht="13.5" thickBot="1">
      <c r="A192" s="111" t="s">
        <v>377</v>
      </c>
      <c r="B192" s="110" t="s">
        <v>556</v>
      </c>
      <c r="C192" s="112">
        <f t="shared" si="31"/>
        <v>2750</v>
      </c>
      <c r="D192" s="113">
        <v>2750</v>
      </c>
      <c r="E192" s="138">
        <v>0</v>
      </c>
      <c r="F192" s="145">
        <v>0</v>
      </c>
      <c r="G192" s="112">
        <f t="shared" si="32"/>
        <v>1667</v>
      </c>
      <c r="H192" s="113">
        <v>1667</v>
      </c>
      <c r="I192" s="138">
        <v>0</v>
      </c>
      <c r="J192" s="145">
        <v>0</v>
      </c>
      <c r="K192" s="111" t="str">
        <f t="shared" si="28"/>
        <v>Podprog 13.7</v>
      </c>
      <c r="L192" s="110" t="s">
        <v>556</v>
      </c>
      <c r="M192" s="112">
        <f t="shared" si="33"/>
        <v>1667</v>
      </c>
      <c r="N192" s="113">
        <v>1667</v>
      </c>
      <c r="O192" s="138">
        <v>0</v>
      </c>
      <c r="P192" s="145">
        <v>0</v>
      </c>
      <c r="Q192" s="112">
        <f t="shared" si="34"/>
        <v>1667</v>
      </c>
      <c r="R192" s="113">
        <v>1667</v>
      </c>
      <c r="S192" s="138">
        <v>0</v>
      </c>
      <c r="T192" s="145">
        <v>0</v>
      </c>
      <c r="V192" s="73"/>
    </row>
    <row r="193" spans="1:22" ht="12.75">
      <c r="A193" s="107" t="s">
        <v>378</v>
      </c>
      <c r="B193" s="108"/>
      <c r="C193" s="94">
        <f t="shared" si="31"/>
        <v>37311</v>
      </c>
      <c r="D193" s="109">
        <f aca="true" t="shared" si="43" ref="D193:T193">SUM(D194:D196)</f>
        <v>3527</v>
      </c>
      <c r="E193" s="137">
        <f t="shared" si="43"/>
        <v>31579</v>
      </c>
      <c r="F193" s="144">
        <f>SUM(F194:F196)</f>
        <v>2205</v>
      </c>
      <c r="G193" s="94">
        <f t="shared" si="32"/>
        <v>48175</v>
      </c>
      <c r="H193" s="109">
        <f>SUM(H194:H197)</f>
        <v>4037</v>
      </c>
      <c r="I193" s="137">
        <f>SUM(I194:I197)</f>
        <v>40800</v>
      </c>
      <c r="J193" s="144">
        <f t="shared" si="43"/>
        <v>3338</v>
      </c>
      <c r="K193" s="107" t="str">
        <f t="shared" si="28"/>
        <v>Program 14: Bývanie</v>
      </c>
      <c r="L193" s="108"/>
      <c r="M193" s="94">
        <f t="shared" si="33"/>
        <v>48567</v>
      </c>
      <c r="N193" s="109">
        <f t="shared" si="43"/>
        <v>4451</v>
      </c>
      <c r="O193" s="137">
        <f t="shared" si="43"/>
        <v>40000</v>
      </c>
      <c r="P193" s="144">
        <f t="shared" si="43"/>
        <v>4116</v>
      </c>
      <c r="Q193" s="94">
        <f t="shared" si="34"/>
        <v>31038</v>
      </c>
      <c r="R193" s="109">
        <f t="shared" si="43"/>
        <v>4504</v>
      </c>
      <c r="S193" s="137">
        <f t="shared" si="43"/>
        <v>22000</v>
      </c>
      <c r="T193" s="144">
        <f t="shared" si="43"/>
        <v>4534</v>
      </c>
      <c r="V193" s="73"/>
    </row>
    <row r="194" spans="1:22" ht="12.75">
      <c r="A194" s="111" t="s">
        <v>379</v>
      </c>
      <c r="B194" s="110" t="s">
        <v>380</v>
      </c>
      <c r="C194" s="112">
        <f t="shared" si="31"/>
        <v>35260</v>
      </c>
      <c r="D194" s="113">
        <v>1476</v>
      </c>
      <c r="E194" s="138">
        <v>31579</v>
      </c>
      <c r="F194" s="145">
        <f>195+316+536+616+63+479</f>
        <v>2205</v>
      </c>
      <c r="G194" s="112">
        <f t="shared" si="32"/>
        <v>46085</v>
      </c>
      <c r="H194" s="113">
        <v>1947</v>
      </c>
      <c r="I194" s="138">
        <v>40800</v>
      </c>
      <c r="J194" s="145">
        <v>3338</v>
      </c>
      <c r="K194" s="111" t="str">
        <f t="shared" si="28"/>
        <v>Podprog 14.1</v>
      </c>
      <c r="L194" s="110" t="s">
        <v>380</v>
      </c>
      <c r="M194" s="112">
        <f t="shared" si="33"/>
        <v>46267</v>
      </c>
      <c r="N194" s="113">
        <v>2151</v>
      </c>
      <c r="O194" s="138">
        <v>40000</v>
      </c>
      <c r="P194" s="145">
        <v>4116</v>
      </c>
      <c r="Q194" s="112">
        <f t="shared" si="34"/>
        <v>28628</v>
      </c>
      <c r="R194" s="113">
        <v>2094</v>
      </c>
      <c r="S194" s="138">
        <v>22000</v>
      </c>
      <c r="T194" s="145">
        <v>4534</v>
      </c>
      <c r="V194" s="73"/>
    </row>
    <row r="195" spans="1:22" ht="12.75">
      <c r="A195" s="111" t="s">
        <v>381</v>
      </c>
      <c r="B195" s="110" t="s">
        <v>382</v>
      </c>
      <c r="C195" s="112">
        <f t="shared" si="31"/>
        <v>1581</v>
      </c>
      <c r="D195" s="113">
        <v>1581</v>
      </c>
      <c r="E195" s="138">
        <v>0</v>
      </c>
      <c r="F195" s="145">
        <v>0</v>
      </c>
      <c r="G195" s="112">
        <f t="shared" si="32"/>
        <v>1600</v>
      </c>
      <c r="H195" s="113">
        <v>1600</v>
      </c>
      <c r="I195" s="138">
        <v>0</v>
      </c>
      <c r="J195" s="145">
        <v>0</v>
      </c>
      <c r="K195" s="111" t="str">
        <f t="shared" si="28"/>
        <v>Podprog 14.2</v>
      </c>
      <c r="L195" s="110" t="s">
        <v>382</v>
      </c>
      <c r="M195" s="112">
        <f t="shared" si="33"/>
        <v>1800</v>
      </c>
      <c r="N195" s="113">
        <v>1800</v>
      </c>
      <c r="O195" s="138">
        <v>0</v>
      </c>
      <c r="P195" s="145">
        <v>0</v>
      </c>
      <c r="Q195" s="112">
        <f t="shared" si="34"/>
        <v>1900</v>
      </c>
      <c r="R195" s="113">
        <v>1900</v>
      </c>
      <c r="S195" s="138">
        <v>0</v>
      </c>
      <c r="T195" s="145">
        <v>0</v>
      </c>
      <c r="V195" s="73"/>
    </row>
    <row r="196" spans="1:22" ht="12.75">
      <c r="A196" s="111" t="s">
        <v>383</v>
      </c>
      <c r="B196" s="110" t="s">
        <v>16</v>
      </c>
      <c r="C196" s="112">
        <f t="shared" si="31"/>
        <v>470</v>
      </c>
      <c r="D196" s="113">
        <v>470</v>
      </c>
      <c r="E196" s="138">
        <v>0</v>
      </c>
      <c r="F196" s="145">
        <v>0</v>
      </c>
      <c r="G196" s="112">
        <f t="shared" si="32"/>
        <v>490</v>
      </c>
      <c r="H196" s="113">
        <v>490</v>
      </c>
      <c r="I196" s="138">
        <v>0</v>
      </c>
      <c r="J196" s="145">
        <v>0</v>
      </c>
      <c r="K196" s="111" t="str">
        <f t="shared" si="28"/>
        <v>Podprog 14.3</v>
      </c>
      <c r="L196" s="110" t="s">
        <v>16</v>
      </c>
      <c r="M196" s="112">
        <f t="shared" si="33"/>
        <v>500</v>
      </c>
      <c r="N196" s="113">
        <v>500</v>
      </c>
      <c r="O196" s="138">
        <v>0</v>
      </c>
      <c r="P196" s="145">
        <v>0</v>
      </c>
      <c r="Q196" s="112">
        <v>510</v>
      </c>
      <c r="R196" s="113">
        <v>510</v>
      </c>
      <c r="S196" s="138">
        <v>0</v>
      </c>
      <c r="T196" s="145">
        <v>0</v>
      </c>
      <c r="V196" s="73"/>
    </row>
    <row r="197" spans="1:22" ht="13.5" thickBot="1">
      <c r="A197" s="111" t="s">
        <v>530</v>
      </c>
      <c r="B197" s="150" t="s">
        <v>531</v>
      </c>
      <c r="C197" s="151">
        <f t="shared" si="31"/>
        <v>0</v>
      </c>
      <c r="D197" s="152">
        <v>0</v>
      </c>
      <c r="E197" s="153">
        <v>0</v>
      </c>
      <c r="F197" s="154">
        <v>0</v>
      </c>
      <c r="G197" s="112">
        <f t="shared" si="32"/>
        <v>6000</v>
      </c>
      <c r="H197" s="152">
        <v>0</v>
      </c>
      <c r="I197" s="153">
        <v>0</v>
      </c>
      <c r="J197" s="154">
        <v>6000</v>
      </c>
      <c r="K197" s="111" t="str">
        <f t="shared" si="28"/>
        <v>Podprog 14.4</v>
      </c>
      <c r="L197" s="150" t="s">
        <v>531</v>
      </c>
      <c r="M197" s="151">
        <f t="shared" si="33"/>
        <v>0</v>
      </c>
      <c r="N197" s="152">
        <v>0</v>
      </c>
      <c r="O197" s="153">
        <v>0</v>
      </c>
      <c r="P197" s="154">
        <v>0</v>
      </c>
      <c r="Q197" s="112">
        <f>R197+S197+T197</f>
        <v>0</v>
      </c>
      <c r="R197" s="152">
        <v>0</v>
      </c>
      <c r="S197" s="153">
        <v>0</v>
      </c>
      <c r="T197" s="154">
        <v>0</v>
      </c>
      <c r="V197" s="73"/>
    </row>
    <row r="198" spans="1:22" ht="12.75">
      <c r="A198" s="107" t="s">
        <v>384</v>
      </c>
      <c r="B198" s="108"/>
      <c r="C198" s="94">
        <f t="shared" si="31"/>
        <v>12937</v>
      </c>
      <c r="D198" s="109">
        <f aca="true" t="shared" si="44" ref="D198:T198">SUM(D199:D200)</f>
        <v>5948</v>
      </c>
      <c r="E198" s="137">
        <f t="shared" si="44"/>
        <v>389</v>
      </c>
      <c r="F198" s="144">
        <f>SUM(F199:F200)</f>
        <v>6600</v>
      </c>
      <c r="G198" s="94">
        <f t="shared" si="32"/>
        <v>7756</v>
      </c>
      <c r="H198" s="109">
        <f t="shared" si="44"/>
        <v>7756</v>
      </c>
      <c r="I198" s="137">
        <f t="shared" si="44"/>
        <v>0</v>
      </c>
      <c r="J198" s="144">
        <f t="shared" si="44"/>
        <v>0</v>
      </c>
      <c r="K198" s="107" t="str">
        <f t="shared" si="28"/>
        <v>Program 15: Zdravotníctvo</v>
      </c>
      <c r="L198" s="108"/>
      <c r="M198" s="94">
        <f t="shared" si="33"/>
        <v>4756</v>
      </c>
      <c r="N198" s="109">
        <f t="shared" si="44"/>
        <v>4756</v>
      </c>
      <c r="O198" s="137">
        <f t="shared" si="44"/>
        <v>0</v>
      </c>
      <c r="P198" s="144">
        <f t="shared" si="44"/>
        <v>0</v>
      </c>
      <c r="Q198" s="94">
        <f t="shared" si="34"/>
        <v>4756</v>
      </c>
      <c r="R198" s="109">
        <f t="shared" si="44"/>
        <v>4756</v>
      </c>
      <c r="S198" s="137">
        <f t="shared" si="44"/>
        <v>0</v>
      </c>
      <c r="T198" s="144">
        <f t="shared" si="44"/>
        <v>0</v>
      </c>
      <c r="V198" s="73"/>
    </row>
    <row r="199" spans="1:22" ht="12.75">
      <c r="A199" s="111" t="s">
        <v>385</v>
      </c>
      <c r="B199" s="110" t="s">
        <v>386</v>
      </c>
      <c r="C199" s="112">
        <f t="shared" si="31"/>
        <v>7710</v>
      </c>
      <c r="D199" s="113">
        <v>721</v>
      </c>
      <c r="E199" s="138">
        <v>389</v>
      </c>
      <c r="F199" s="145">
        <v>6600</v>
      </c>
      <c r="G199" s="112">
        <f t="shared" si="32"/>
        <v>1756</v>
      </c>
      <c r="H199" s="113">
        <v>1756</v>
      </c>
      <c r="I199" s="138">
        <v>0</v>
      </c>
      <c r="J199" s="145">
        <v>0</v>
      </c>
      <c r="K199" s="111" t="str">
        <f>A199</f>
        <v>Podprog 15.1</v>
      </c>
      <c r="L199" s="110" t="s">
        <v>386</v>
      </c>
      <c r="M199" s="112">
        <f t="shared" si="33"/>
        <v>1756</v>
      </c>
      <c r="N199" s="113">
        <v>1756</v>
      </c>
      <c r="O199" s="138">
        <v>0</v>
      </c>
      <c r="P199" s="145">
        <v>0</v>
      </c>
      <c r="Q199" s="112">
        <f t="shared" si="34"/>
        <v>1756</v>
      </c>
      <c r="R199" s="113">
        <v>1756</v>
      </c>
      <c r="S199" s="138">
        <v>0</v>
      </c>
      <c r="T199" s="145">
        <v>0</v>
      </c>
      <c r="V199" s="73"/>
    </row>
    <row r="200" spans="1:22" ht="13.5" thickBot="1">
      <c r="A200" s="111" t="s">
        <v>387</v>
      </c>
      <c r="B200" s="110" t="s">
        <v>388</v>
      </c>
      <c r="C200" s="112">
        <f t="shared" si="31"/>
        <v>5227</v>
      </c>
      <c r="D200" s="113">
        <v>5227</v>
      </c>
      <c r="E200" s="138">
        <v>0</v>
      </c>
      <c r="F200" s="145">
        <v>0</v>
      </c>
      <c r="G200" s="112">
        <f t="shared" si="32"/>
        <v>6000</v>
      </c>
      <c r="H200" s="113">
        <v>6000</v>
      </c>
      <c r="I200" s="138">
        <v>0</v>
      </c>
      <c r="J200" s="145">
        <v>0</v>
      </c>
      <c r="K200" s="111" t="str">
        <f>A200</f>
        <v>Podprog 15.2</v>
      </c>
      <c r="L200" s="110" t="s">
        <v>388</v>
      </c>
      <c r="M200" s="112">
        <f t="shared" si="33"/>
        <v>3000</v>
      </c>
      <c r="N200" s="113">
        <v>3000</v>
      </c>
      <c r="O200" s="138">
        <v>0</v>
      </c>
      <c r="P200" s="145">
        <v>0</v>
      </c>
      <c r="Q200" s="112">
        <f t="shared" si="34"/>
        <v>3000</v>
      </c>
      <c r="R200" s="113">
        <v>3000</v>
      </c>
      <c r="S200" s="138">
        <v>0</v>
      </c>
      <c r="T200" s="145">
        <v>0</v>
      </c>
      <c r="V200" s="73"/>
    </row>
    <row r="201" spans="1:22" ht="12.75">
      <c r="A201" s="107" t="s">
        <v>389</v>
      </c>
      <c r="B201" s="108"/>
      <c r="C201" s="94">
        <f t="shared" si="31"/>
        <v>36075</v>
      </c>
      <c r="D201" s="109">
        <f>SUM(D202:D207)</f>
        <v>25704</v>
      </c>
      <c r="E201" s="137">
        <f>SUM(E202:E207)</f>
        <v>100</v>
      </c>
      <c r="F201" s="144">
        <f>SUM(F202:F207)</f>
        <v>10271</v>
      </c>
      <c r="G201" s="94">
        <f t="shared" si="32"/>
        <v>29543</v>
      </c>
      <c r="H201" s="109">
        <f>SUM(H202:H207)</f>
        <v>29293</v>
      </c>
      <c r="I201" s="137">
        <f>SUM(I202:I207)</f>
        <v>250</v>
      </c>
      <c r="J201" s="144">
        <f>SUM(J202:J207)</f>
        <v>0</v>
      </c>
      <c r="K201" s="107" t="str">
        <f>A201</f>
        <v>Program 16: Administratíva</v>
      </c>
      <c r="L201" s="108"/>
      <c r="M201" s="94">
        <f t="shared" si="33"/>
        <v>30793</v>
      </c>
      <c r="N201" s="109">
        <f>SUM(N202:N207)</f>
        <v>30793</v>
      </c>
      <c r="O201" s="137">
        <f>SUM(O202:O207)</f>
        <v>0</v>
      </c>
      <c r="P201" s="144">
        <f>SUM(P202:P207)</f>
        <v>0</v>
      </c>
      <c r="Q201" s="94">
        <f t="shared" si="34"/>
        <v>32485</v>
      </c>
      <c r="R201" s="109">
        <f>SUM(R202:R207)</f>
        <v>32485</v>
      </c>
      <c r="S201" s="137">
        <f>SUM(S202:S207)</f>
        <v>0</v>
      </c>
      <c r="T201" s="144">
        <f>SUM(T202:T207)</f>
        <v>0</v>
      </c>
      <c r="V201" s="73"/>
    </row>
    <row r="202" spans="1:22" ht="12.75">
      <c r="A202" s="114" t="s">
        <v>487</v>
      </c>
      <c r="B202" s="106" t="s">
        <v>390</v>
      </c>
      <c r="C202" s="115">
        <f t="shared" si="31"/>
        <v>21369</v>
      </c>
      <c r="D202" s="116">
        <v>21369</v>
      </c>
      <c r="E202" s="139">
        <v>0</v>
      </c>
      <c r="F202" s="146">
        <v>0</v>
      </c>
      <c r="G202" s="115">
        <f t="shared" si="32"/>
        <v>24930</v>
      </c>
      <c r="H202" s="116">
        <v>24930</v>
      </c>
      <c r="I202" s="139">
        <v>0</v>
      </c>
      <c r="J202" s="146">
        <v>0</v>
      </c>
      <c r="K202" s="114" t="s">
        <v>487</v>
      </c>
      <c r="L202" s="106" t="s">
        <v>390</v>
      </c>
      <c r="M202" s="115">
        <f t="shared" si="33"/>
        <v>26798</v>
      </c>
      <c r="N202" s="116">
        <v>26798</v>
      </c>
      <c r="O202" s="139">
        <v>0</v>
      </c>
      <c r="P202" s="146">
        <v>0</v>
      </c>
      <c r="Q202" s="115">
        <f t="shared" si="34"/>
        <v>28477</v>
      </c>
      <c r="R202" s="116">
        <v>28477</v>
      </c>
      <c r="S202" s="139">
        <v>0</v>
      </c>
      <c r="T202" s="146">
        <v>0</v>
      </c>
      <c r="V202" s="73"/>
    </row>
    <row r="203" spans="1:22" ht="12.75">
      <c r="A203" s="114" t="s">
        <v>487</v>
      </c>
      <c r="B203" s="106" t="s">
        <v>391</v>
      </c>
      <c r="C203" s="115">
        <f t="shared" si="31"/>
        <v>3600</v>
      </c>
      <c r="D203" s="116">
        <v>3500</v>
      </c>
      <c r="E203" s="139">
        <v>100</v>
      </c>
      <c r="F203" s="146">
        <v>0</v>
      </c>
      <c r="G203" s="115">
        <f t="shared" si="32"/>
        <v>3750</v>
      </c>
      <c r="H203" s="116">
        <v>3500</v>
      </c>
      <c r="I203" s="139">
        <v>250</v>
      </c>
      <c r="J203" s="146">
        <v>0</v>
      </c>
      <c r="K203" s="114" t="s">
        <v>487</v>
      </c>
      <c r="L203" s="106" t="s">
        <v>391</v>
      </c>
      <c r="M203" s="115">
        <f t="shared" si="33"/>
        <v>3500</v>
      </c>
      <c r="N203" s="116">
        <v>3500</v>
      </c>
      <c r="O203" s="139">
        <v>0</v>
      </c>
      <c r="P203" s="146">
        <v>0</v>
      </c>
      <c r="Q203" s="115">
        <f t="shared" si="34"/>
        <v>3500</v>
      </c>
      <c r="R203" s="116">
        <v>3500</v>
      </c>
      <c r="S203" s="139">
        <v>0</v>
      </c>
      <c r="T203" s="146">
        <v>0</v>
      </c>
      <c r="V203" s="73"/>
    </row>
    <row r="204" spans="1:22" ht="12.75">
      <c r="A204" s="114" t="s">
        <v>550</v>
      </c>
      <c r="B204" s="106" t="s">
        <v>514</v>
      </c>
      <c r="C204" s="115">
        <f t="shared" si="31"/>
        <v>17</v>
      </c>
      <c r="D204" s="116">
        <v>17</v>
      </c>
      <c r="E204" s="139">
        <v>0</v>
      </c>
      <c r="F204" s="146">
        <v>0</v>
      </c>
      <c r="G204" s="115">
        <f t="shared" si="32"/>
        <v>17</v>
      </c>
      <c r="H204" s="116">
        <v>17</v>
      </c>
      <c r="I204" s="139">
        <v>0</v>
      </c>
      <c r="J204" s="146">
        <v>0</v>
      </c>
      <c r="K204" s="114" t="s">
        <v>550</v>
      </c>
      <c r="L204" s="106" t="s">
        <v>514</v>
      </c>
      <c r="M204" s="115">
        <f t="shared" si="33"/>
        <v>17</v>
      </c>
      <c r="N204" s="116">
        <v>17</v>
      </c>
      <c r="O204" s="139">
        <v>0</v>
      </c>
      <c r="P204" s="146">
        <v>0</v>
      </c>
      <c r="Q204" s="115">
        <f t="shared" si="34"/>
        <v>17</v>
      </c>
      <c r="R204" s="116">
        <v>17</v>
      </c>
      <c r="S204" s="139">
        <v>0</v>
      </c>
      <c r="T204" s="146">
        <v>0</v>
      </c>
      <c r="V204" s="73"/>
    </row>
    <row r="205" spans="1:22" ht="12.75">
      <c r="A205" s="114" t="s">
        <v>550</v>
      </c>
      <c r="B205" s="106" t="s">
        <v>513</v>
      </c>
      <c r="C205" s="115">
        <f t="shared" si="31"/>
        <v>51</v>
      </c>
      <c r="D205" s="116">
        <v>51</v>
      </c>
      <c r="E205" s="139">
        <v>0</v>
      </c>
      <c r="F205" s="146">
        <v>0</v>
      </c>
      <c r="G205" s="115">
        <f t="shared" si="32"/>
        <v>70</v>
      </c>
      <c r="H205" s="116">
        <v>70</v>
      </c>
      <c r="I205" s="139">
        <v>0</v>
      </c>
      <c r="J205" s="146">
        <v>0</v>
      </c>
      <c r="K205" s="114" t="s">
        <v>550</v>
      </c>
      <c r="L205" s="106" t="s">
        <v>513</v>
      </c>
      <c r="M205" s="115">
        <f t="shared" si="33"/>
        <v>75</v>
      </c>
      <c r="N205" s="116">
        <v>75</v>
      </c>
      <c r="O205" s="139">
        <v>0</v>
      </c>
      <c r="P205" s="146">
        <v>0</v>
      </c>
      <c r="Q205" s="115">
        <f t="shared" si="34"/>
        <v>80</v>
      </c>
      <c r="R205" s="116">
        <v>80</v>
      </c>
      <c r="S205" s="139">
        <v>0</v>
      </c>
      <c r="T205" s="146">
        <v>0</v>
      </c>
      <c r="V205" s="73"/>
    </row>
    <row r="206" spans="1:22" ht="12.75">
      <c r="A206" s="114" t="s">
        <v>487</v>
      </c>
      <c r="B206" s="106" t="s">
        <v>392</v>
      </c>
      <c r="C206" s="115">
        <f t="shared" si="31"/>
        <v>275</v>
      </c>
      <c r="D206" s="116">
        <v>275</v>
      </c>
      <c r="E206" s="139">
        <v>0</v>
      </c>
      <c r="F206" s="146">
        <v>0</v>
      </c>
      <c r="G206" s="115">
        <f t="shared" si="32"/>
        <v>776</v>
      </c>
      <c r="H206" s="116">
        <v>776</v>
      </c>
      <c r="I206" s="139">
        <v>0</v>
      </c>
      <c r="J206" s="146">
        <v>0</v>
      </c>
      <c r="K206" s="114" t="s">
        <v>487</v>
      </c>
      <c r="L206" s="106" t="s">
        <v>392</v>
      </c>
      <c r="M206" s="115">
        <f t="shared" si="33"/>
        <v>403</v>
      </c>
      <c r="N206" s="116">
        <v>403</v>
      </c>
      <c r="O206" s="139">
        <v>0</v>
      </c>
      <c r="P206" s="146">
        <v>0</v>
      </c>
      <c r="Q206" s="115">
        <f t="shared" si="34"/>
        <v>411</v>
      </c>
      <c r="R206" s="116">
        <v>411</v>
      </c>
      <c r="S206" s="139">
        <v>0</v>
      </c>
      <c r="T206" s="146">
        <v>0</v>
      </c>
      <c r="V206" s="73"/>
    </row>
    <row r="207" spans="1:22" ht="13.5" thickBot="1">
      <c r="A207" s="132" t="s">
        <v>487</v>
      </c>
      <c r="B207" s="133" t="s">
        <v>503</v>
      </c>
      <c r="C207" s="134">
        <f t="shared" si="31"/>
        <v>10763</v>
      </c>
      <c r="D207" s="135">
        <v>492</v>
      </c>
      <c r="E207" s="140">
        <v>0</v>
      </c>
      <c r="F207" s="147">
        <f>2016+8255</f>
        <v>10271</v>
      </c>
      <c r="G207" s="134">
        <f t="shared" si="32"/>
        <v>0</v>
      </c>
      <c r="H207" s="135">
        <v>0</v>
      </c>
      <c r="I207" s="140">
        <v>0</v>
      </c>
      <c r="J207" s="147">
        <v>0</v>
      </c>
      <c r="K207" s="132" t="s">
        <v>487</v>
      </c>
      <c r="L207" s="133" t="s">
        <v>503</v>
      </c>
      <c r="M207" s="134">
        <f t="shared" si="33"/>
        <v>0</v>
      </c>
      <c r="N207" s="135">
        <v>0</v>
      </c>
      <c r="O207" s="140">
        <v>0</v>
      </c>
      <c r="P207" s="147">
        <v>0</v>
      </c>
      <c r="Q207" s="134">
        <f t="shared" si="34"/>
        <v>0</v>
      </c>
      <c r="R207" s="135">
        <v>0</v>
      </c>
      <c r="S207" s="140">
        <v>0</v>
      </c>
      <c r="T207" s="147">
        <v>0</v>
      </c>
      <c r="V207" s="73"/>
    </row>
    <row r="209" spans="3:16" ht="12.75">
      <c r="C209" s="92"/>
      <c r="D209" s="93"/>
      <c r="E209" s="93"/>
      <c r="F209" s="155"/>
      <c r="G209" s="92"/>
      <c r="H209" s="93"/>
      <c r="I209" s="93"/>
      <c r="J209" s="93"/>
      <c r="K209" s="93"/>
      <c r="L209" s="93"/>
      <c r="M209" s="92"/>
      <c r="N209" s="92"/>
      <c r="O209" s="92"/>
      <c r="P209" s="92"/>
    </row>
    <row r="210" spans="3:16" ht="12.75">
      <c r="C210" s="92"/>
      <c r="D210" s="93"/>
      <c r="E210" s="93"/>
      <c r="F210" s="155"/>
      <c r="G210" s="92"/>
      <c r="H210" s="93"/>
      <c r="I210" s="93"/>
      <c r="J210" s="93"/>
      <c r="K210" s="93"/>
      <c r="L210" s="93"/>
      <c r="M210" s="92"/>
      <c r="N210" s="92"/>
      <c r="O210" s="92"/>
      <c r="P210" s="92"/>
    </row>
    <row r="211" spans="3:16" ht="12.75">
      <c r="C211" s="92"/>
      <c r="D211" s="93"/>
      <c r="E211" s="93"/>
      <c r="F211" s="155"/>
      <c r="G211" s="92"/>
      <c r="H211" s="93"/>
      <c r="I211" s="93"/>
      <c r="J211" s="93"/>
      <c r="K211" s="93"/>
      <c r="L211" s="93"/>
      <c r="M211" s="92"/>
      <c r="N211" s="92"/>
      <c r="O211" s="92"/>
      <c r="P211" s="92"/>
    </row>
    <row r="212" spans="3:16" ht="12.75">
      <c r="C212" s="92"/>
      <c r="D212" s="93"/>
      <c r="E212" s="93"/>
      <c r="F212" s="155"/>
      <c r="G212" s="92"/>
      <c r="H212" s="93"/>
      <c r="I212" s="93"/>
      <c r="J212" s="93"/>
      <c r="K212" s="93"/>
      <c r="L212" s="93"/>
      <c r="M212" s="92"/>
      <c r="N212" s="92"/>
      <c r="O212" s="92"/>
      <c r="P212" s="92"/>
    </row>
    <row r="213" spans="3:16" ht="12.75">
      <c r="C213" s="92"/>
      <c r="D213" s="93"/>
      <c r="E213" s="93"/>
      <c r="F213" s="93"/>
      <c r="G213" s="92"/>
      <c r="H213" s="93"/>
      <c r="I213" s="93"/>
      <c r="J213" s="93"/>
      <c r="K213" s="93"/>
      <c r="L213" s="93"/>
      <c r="M213" s="92"/>
      <c r="N213" s="92"/>
      <c r="O213" s="92"/>
      <c r="P213" s="92"/>
    </row>
    <row r="214" spans="3:16" ht="12.75">
      <c r="C214" s="92"/>
      <c r="D214" s="93"/>
      <c r="E214" s="93"/>
      <c r="F214" s="93"/>
      <c r="G214" s="92"/>
      <c r="H214" s="93"/>
      <c r="I214" s="93"/>
      <c r="J214" s="93"/>
      <c r="K214" s="93"/>
      <c r="L214" s="93"/>
      <c r="M214" s="92"/>
      <c r="N214" s="92"/>
      <c r="O214" s="92"/>
      <c r="P214" s="92"/>
    </row>
    <row r="215" spans="3:16" ht="12.75">
      <c r="C215" s="92"/>
      <c r="D215" s="93"/>
      <c r="E215" s="93"/>
      <c r="F215" s="93"/>
      <c r="G215" s="92"/>
      <c r="H215" s="93"/>
      <c r="I215" s="93"/>
      <c r="J215" s="93"/>
      <c r="K215" s="93"/>
      <c r="L215" s="93"/>
      <c r="M215" s="92"/>
      <c r="N215" s="92"/>
      <c r="O215" s="92"/>
      <c r="P215" s="92"/>
    </row>
    <row r="216" spans="3:16" ht="12.75">
      <c r="C216" s="92"/>
      <c r="D216" s="93"/>
      <c r="E216" s="93"/>
      <c r="F216" s="93"/>
      <c r="G216" s="92"/>
      <c r="H216" s="93"/>
      <c r="I216" s="93"/>
      <c r="J216" s="93"/>
      <c r="K216" s="93"/>
      <c r="L216" s="93"/>
      <c r="M216" s="92"/>
      <c r="N216" s="92"/>
      <c r="O216" s="92"/>
      <c r="P216" s="92"/>
    </row>
    <row r="217" spans="3:16" ht="12.75">
      <c r="C217" s="92"/>
      <c r="D217" s="93"/>
      <c r="E217" s="93"/>
      <c r="F217" s="93"/>
      <c r="G217" s="92"/>
      <c r="H217" s="93"/>
      <c r="I217" s="93"/>
      <c r="J217" s="93"/>
      <c r="K217" s="93"/>
      <c r="L217" s="93"/>
      <c r="M217" s="92"/>
      <c r="N217" s="92"/>
      <c r="O217" s="92"/>
      <c r="P217" s="92"/>
    </row>
    <row r="218" spans="3:16" ht="12.75">
      <c r="C218" s="92"/>
      <c r="D218" s="93"/>
      <c r="E218" s="93"/>
      <c r="F218" s="93"/>
      <c r="G218" s="92"/>
      <c r="H218" s="93"/>
      <c r="I218" s="93"/>
      <c r="J218" s="93"/>
      <c r="K218" s="93"/>
      <c r="L218" s="93"/>
      <c r="M218" s="92"/>
      <c r="N218" s="92"/>
      <c r="O218" s="92"/>
      <c r="P218" s="92"/>
    </row>
    <row r="219" spans="3:16" ht="12.75">
      <c r="C219" s="92"/>
      <c r="D219" s="93"/>
      <c r="E219" s="93"/>
      <c r="F219" s="93"/>
      <c r="G219" s="92"/>
      <c r="H219" s="93"/>
      <c r="I219" s="93"/>
      <c r="J219" s="93"/>
      <c r="K219" s="93"/>
      <c r="L219" s="93"/>
      <c r="M219" s="92"/>
      <c r="N219" s="92"/>
      <c r="O219" s="92"/>
      <c r="P219" s="92"/>
    </row>
    <row r="220" spans="3:16" ht="12.75">
      <c r="C220" s="92"/>
      <c r="D220" s="93"/>
      <c r="E220" s="93"/>
      <c r="F220" s="93"/>
      <c r="G220" s="92"/>
      <c r="H220" s="93"/>
      <c r="I220" s="93"/>
      <c r="J220" s="93"/>
      <c r="K220" s="93"/>
      <c r="L220" s="93"/>
      <c r="M220" s="92"/>
      <c r="N220" s="92"/>
      <c r="O220" s="92"/>
      <c r="P220" s="92"/>
    </row>
    <row r="221" spans="3:16" ht="12.75">
      <c r="C221" s="92"/>
      <c r="D221" s="93"/>
      <c r="E221" s="93"/>
      <c r="F221" s="93"/>
      <c r="G221" s="92"/>
      <c r="H221" s="93"/>
      <c r="I221" s="93"/>
      <c r="J221" s="93"/>
      <c r="K221" s="93"/>
      <c r="L221" s="93"/>
      <c r="M221" s="92"/>
      <c r="N221" s="92"/>
      <c r="O221" s="92"/>
      <c r="P221" s="92"/>
    </row>
    <row r="222" spans="3:16" ht="12.75">
      <c r="C222" s="92"/>
      <c r="D222" s="93"/>
      <c r="E222" s="93"/>
      <c r="F222" s="93"/>
      <c r="G222" s="92"/>
      <c r="H222" s="93"/>
      <c r="I222" s="93"/>
      <c r="J222" s="93"/>
      <c r="K222" s="93"/>
      <c r="L222" s="93"/>
      <c r="M222" s="92"/>
      <c r="N222" s="92"/>
      <c r="O222" s="92"/>
      <c r="P222" s="92"/>
    </row>
    <row r="223" spans="3:16" ht="12.75">
      <c r="C223" s="92"/>
      <c r="D223" s="93"/>
      <c r="E223" s="93"/>
      <c r="F223" s="93"/>
      <c r="G223" s="92"/>
      <c r="H223" s="93"/>
      <c r="I223" s="93"/>
      <c r="J223" s="93"/>
      <c r="K223" s="93"/>
      <c r="L223" s="93"/>
      <c r="M223" s="92"/>
      <c r="N223" s="92"/>
      <c r="O223" s="92"/>
      <c r="P223" s="92"/>
    </row>
    <row r="224" spans="3:16" ht="12.75">
      <c r="C224" s="92"/>
      <c r="D224" s="93"/>
      <c r="E224" s="93"/>
      <c r="F224" s="93"/>
      <c r="G224" s="92"/>
      <c r="H224" s="93"/>
      <c r="I224" s="93"/>
      <c r="J224" s="93"/>
      <c r="K224" s="93"/>
      <c r="L224" s="93"/>
      <c r="M224" s="92"/>
      <c r="N224" s="92"/>
      <c r="O224" s="92"/>
      <c r="P224" s="92"/>
    </row>
    <row r="225" spans="3:16" ht="12.75">
      <c r="C225" s="92"/>
      <c r="D225" s="93"/>
      <c r="E225" s="93"/>
      <c r="F225" s="93"/>
      <c r="G225" s="92"/>
      <c r="H225" s="93"/>
      <c r="I225" s="93"/>
      <c r="J225" s="93"/>
      <c r="K225" s="93"/>
      <c r="L225" s="93"/>
      <c r="M225" s="92"/>
      <c r="N225" s="92"/>
      <c r="O225" s="92"/>
      <c r="P225" s="92"/>
    </row>
    <row r="226" spans="3:16" ht="12.75">
      <c r="C226" s="92"/>
      <c r="D226" s="93"/>
      <c r="E226" s="93"/>
      <c r="F226" s="93"/>
      <c r="G226" s="92"/>
      <c r="H226" s="93"/>
      <c r="I226" s="93"/>
      <c r="J226" s="93"/>
      <c r="K226" s="93"/>
      <c r="L226" s="93"/>
      <c r="M226" s="92"/>
      <c r="N226" s="92"/>
      <c r="O226" s="92"/>
      <c r="P226" s="92"/>
    </row>
    <row r="227" spans="3:16" ht="12.75">
      <c r="C227" s="92"/>
      <c r="D227" s="93"/>
      <c r="E227" s="93"/>
      <c r="F227" s="93"/>
      <c r="G227" s="92"/>
      <c r="H227" s="93"/>
      <c r="I227" s="93"/>
      <c r="J227" s="93"/>
      <c r="K227" s="93"/>
      <c r="L227" s="93"/>
      <c r="M227" s="92"/>
      <c r="N227" s="92"/>
      <c r="O227" s="92"/>
      <c r="P227" s="92"/>
    </row>
    <row r="228" spans="3:16" ht="12.75">
      <c r="C228" s="92"/>
      <c r="D228" s="93"/>
      <c r="E228" s="93"/>
      <c r="F228" s="93"/>
      <c r="G228" s="92"/>
      <c r="H228" s="93"/>
      <c r="I228" s="93"/>
      <c r="J228" s="93"/>
      <c r="K228" s="93"/>
      <c r="L228" s="93"/>
      <c r="M228" s="92"/>
      <c r="N228" s="92"/>
      <c r="O228" s="92"/>
      <c r="P228" s="92"/>
    </row>
    <row r="229" spans="3:16" ht="12.75">
      <c r="C229" s="92"/>
      <c r="D229" s="93"/>
      <c r="E229" s="93"/>
      <c r="F229" s="93"/>
      <c r="G229" s="92"/>
      <c r="H229" s="93"/>
      <c r="I229" s="93"/>
      <c r="J229" s="93"/>
      <c r="K229" s="93"/>
      <c r="L229" s="93"/>
      <c r="M229" s="92"/>
      <c r="N229" s="92"/>
      <c r="O229" s="92"/>
      <c r="P229" s="92"/>
    </row>
    <row r="230" spans="3:16" ht="12.75">
      <c r="C230" s="92"/>
      <c r="D230" s="93"/>
      <c r="E230" s="93"/>
      <c r="F230" s="93"/>
      <c r="G230" s="92"/>
      <c r="H230" s="93"/>
      <c r="I230" s="93"/>
      <c r="J230" s="93"/>
      <c r="K230" s="93"/>
      <c r="L230" s="93"/>
      <c r="M230" s="92"/>
      <c r="N230" s="92"/>
      <c r="O230" s="92"/>
      <c r="P230" s="92"/>
    </row>
    <row r="231" spans="3:16" ht="12.75">
      <c r="C231" s="92"/>
      <c r="D231" s="93"/>
      <c r="E231" s="93"/>
      <c r="F231" s="93"/>
      <c r="G231" s="92"/>
      <c r="H231" s="93"/>
      <c r="I231" s="93"/>
      <c r="J231" s="93"/>
      <c r="K231" s="93"/>
      <c r="L231" s="93"/>
      <c r="M231" s="92"/>
      <c r="N231" s="92"/>
      <c r="O231" s="92"/>
      <c r="P231" s="92"/>
    </row>
    <row r="232" spans="3:16" ht="12.75">
      <c r="C232" s="92"/>
      <c r="D232" s="93"/>
      <c r="E232" s="93"/>
      <c r="F232" s="93"/>
      <c r="G232" s="92"/>
      <c r="H232" s="93"/>
      <c r="I232" s="93"/>
      <c r="J232" s="93"/>
      <c r="K232" s="93"/>
      <c r="L232" s="93"/>
      <c r="M232" s="92"/>
      <c r="N232" s="92"/>
      <c r="O232" s="92"/>
      <c r="P232" s="92"/>
    </row>
    <row r="233" spans="3:16" ht="12.75">
      <c r="C233" s="92"/>
      <c r="D233" s="93"/>
      <c r="E233" s="93"/>
      <c r="F233" s="93"/>
      <c r="G233" s="92"/>
      <c r="H233" s="93"/>
      <c r="I233" s="93"/>
      <c r="J233" s="93"/>
      <c r="K233" s="93"/>
      <c r="L233" s="93"/>
      <c r="M233" s="92"/>
      <c r="N233" s="92"/>
      <c r="O233" s="92"/>
      <c r="P233" s="92"/>
    </row>
    <row r="234" spans="3:16" ht="12.75">
      <c r="C234" s="92"/>
      <c r="D234" s="93"/>
      <c r="E234" s="93"/>
      <c r="F234" s="93"/>
      <c r="G234" s="92"/>
      <c r="H234" s="93"/>
      <c r="I234" s="93"/>
      <c r="J234" s="93"/>
      <c r="K234" s="93"/>
      <c r="L234" s="93"/>
      <c r="M234" s="92"/>
      <c r="N234" s="92"/>
      <c r="O234" s="92"/>
      <c r="P234" s="92"/>
    </row>
    <row r="235" spans="3:16" ht="12.75">
      <c r="C235" s="92"/>
      <c r="D235" s="93"/>
      <c r="E235" s="93"/>
      <c r="F235" s="93"/>
      <c r="G235" s="92"/>
      <c r="H235" s="93"/>
      <c r="I235" s="93"/>
      <c r="J235" s="93"/>
      <c r="K235" s="93"/>
      <c r="L235" s="93"/>
      <c r="M235" s="92"/>
      <c r="N235" s="92"/>
      <c r="O235" s="92"/>
      <c r="P235" s="92"/>
    </row>
    <row r="236" spans="3:16" ht="12.75">
      <c r="C236" s="92"/>
      <c r="D236" s="93"/>
      <c r="E236" s="93"/>
      <c r="F236" s="93"/>
      <c r="G236" s="92"/>
      <c r="H236" s="93"/>
      <c r="I236" s="93"/>
      <c r="J236" s="93"/>
      <c r="K236" s="93"/>
      <c r="L236" s="93"/>
      <c r="M236" s="92"/>
      <c r="N236" s="92"/>
      <c r="O236" s="92"/>
      <c r="P236" s="92"/>
    </row>
    <row r="237" spans="3:16" ht="12.75">
      <c r="C237" s="92"/>
      <c r="D237" s="93"/>
      <c r="E237" s="93"/>
      <c r="F237" s="93"/>
      <c r="G237" s="92"/>
      <c r="H237" s="93"/>
      <c r="I237" s="93"/>
      <c r="J237" s="93"/>
      <c r="K237" s="93"/>
      <c r="L237" s="93"/>
      <c r="M237" s="92"/>
      <c r="N237" s="92"/>
      <c r="O237" s="92"/>
      <c r="P237" s="92"/>
    </row>
    <row r="238" spans="3:16" ht="12.75">
      <c r="C238" s="92"/>
      <c r="D238" s="93"/>
      <c r="E238" s="93"/>
      <c r="F238" s="93"/>
      <c r="G238" s="92"/>
      <c r="H238" s="93"/>
      <c r="I238" s="93"/>
      <c r="J238" s="93"/>
      <c r="K238" s="93"/>
      <c r="L238" s="93"/>
      <c r="M238" s="92"/>
      <c r="N238" s="92"/>
      <c r="O238" s="92"/>
      <c r="P238" s="92"/>
    </row>
    <row r="239" spans="3:16" ht="12.75">
      <c r="C239" s="92"/>
      <c r="D239" s="93"/>
      <c r="E239" s="93"/>
      <c r="F239" s="93"/>
      <c r="G239" s="92"/>
      <c r="H239" s="93"/>
      <c r="I239" s="93"/>
      <c r="J239" s="93"/>
      <c r="K239" s="93"/>
      <c r="L239" s="93"/>
      <c r="M239" s="92"/>
      <c r="N239" s="92"/>
      <c r="O239" s="92"/>
      <c r="P239" s="92"/>
    </row>
    <row r="240" spans="3:16" ht="12.75">
      <c r="C240" s="92"/>
      <c r="D240" s="93"/>
      <c r="E240" s="93"/>
      <c r="F240" s="93"/>
      <c r="G240" s="92"/>
      <c r="H240" s="93"/>
      <c r="I240" s="93"/>
      <c r="J240" s="93"/>
      <c r="K240" s="93"/>
      <c r="L240" s="93"/>
      <c r="M240" s="92"/>
      <c r="N240" s="92"/>
      <c r="O240" s="92"/>
      <c r="P240" s="92"/>
    </row>
    <row r="241" spans="3:16" ht="12.75">
      <c r="C241" s="92"/>
      <c r="D241" s="93"/>
      <c r="E241" s="93"/>
      <c r="F241" s="93"/>
      <c r="G241" s="92"/>
      <c r="H241" s="93"/>
      <c r="I241" s="93"/>
      <c r="J241" s="93"/>
      <c r="K241" s="93"/>
      <c r="L241" s="93"/>
      <c r="M241" s="92"/>
      <c r="N241" s="92"/>
      <c r="O241" s="92"/>
      <c r="P241" s="92"/>
    </row>
    <row r="242" spans="3:16" ht="12.75">
      <c r="C242" s="92"/>
      <c r="D242" s="93"/>
      <c r="E242" s="93"/>
      <c r="F242" s="93"/>
      <c r="G242" s="92"/>
      <c r="H242" s="93"/>
      <c r="I242" s="93"/>
      <c r="J242" s="93"/>
      <c r="K242" s="93"/>
      <c r="L242" s="93"/>
      <c r="M242" s="92"/>
      <c r="N242" s="92"/>
      <c r="O242" s="92"/>
      <c r="P242" s="92"/>
    </row>
    <row r="243" spans="3:16" ht="12.75">
      <c r="C243" s="92"/>
      <c r="D243" s="93"/>
      <c r="E243" s="93"/>
      <c r="F243" s="93"/>
      <c r="G243" s="92"/>
      <c r="H243" s="93"/>
      <c r="I243" s="93"/>
      <c r="J243" s="93"/>
      <c r="K243" s="93"/>
      <c r="L243" s="93"/>
      <c r="M243" s="92"/>
      <c r="N243" s="92"/>
      <c r="O243" s="92"/>
      <c r="P243" s="92"/>
    </row>
    <row r="244" spans="3:16" ht="12.75">
      <c r="C244" s="92"/>
      <c r="D244" s="93"/>
      <c r="E244" s="93"/>
      <c r="F244" s="93"/>
      <c r="G244" s="92"/>
      <c r="H244" s="93"/>
      <c r="I244" s="93"/>
      <c r="J244" s="93"/>
      <c r="K244" s="93"/>
      <c r="L244" s="93"/>
      <c r="M244" s="92"/>
      <c r="N244" s="92"/>
      <c r="O244" s="92"/>
      <c r="P244" s="92"/>
    </row>
    <row r="245" spans="3:16" ht="12.75">
      <c r="C245" s="92"/>
      <c r="D245" s="93"/>
      <c r="E245" s="93"/>
      <c r="F245" s="93"/>
      <c r="G245" s="92"/>
      <c r="H245" s="93"/>
      <c r="I245" s="93"/>
      <c r="J245" s="93"/>
      <c r="K245" s="93"/>
      <c r="L245" s="93"/>
      <c r="M245" s="92"/>
      <c r="N245" s="92"/>
      <c r="O245" s="92"/>
      <c r="P245" s="92"/>
    </row>
    <row r="246" spans="3:16" ht="12.75">
      <c r="C246" s="92"/>
      <c r="D246" s="93"/>
      <c r="E246" s="93"/>
      <c r="F246" s="93"/>
      <c r="G246" s="92"/>
      <c r="H246" s="93"/>
      <c r="I246" s="93"/>
      <c r="J246" s="93"/>
      <c r="K246" s="93"/>
      <c r="L246" s="93"/>
      <c r="M246" s="92"/>
      <c r="N246" s="92"/>
      <c r="O246" s="92"/>
      <c r="P246" s="92"/>
    </row>
    <row r="247" spans="3:16" ht="12.75">
      <c r="C247" s="92"/>
      <c r="D247" s="93"/>
      <c r="E247" s="93"/>
      <c r="F247" s="93"/>
      <c r="G247" s="92"/>
      <c r="H247" s="93"/>
      <c r="I247" s="93"/>
      <c r="J247" s="93"/>
      <c r="K247" s="93"/>
      <c r="L247" s="93"/>
      <c r="M247" s="92"/>
      <c r="N247" s="92"/>
      <c r="O247" s="92"/>
      <c r="P247" s="92"/>
    </row>
    <row r="248" spans="3:16" ht="12.75">
      <c r="C248" s="92"/>
      <c r="D248" s="93"/>
      <c r="E248" s="93"/>
      <c r="F248" s="93"/>
      <c r="G248" s="92"/>
      <c r="H248" s="93"/>
      <c r="I248" s="93"/>
      <c r="J248" s="93"/>
      <c r="K248" s="93"/>
      <c r="L248" s="93"/>
      <c r="M248" s="92"/>
      <c r="N248" s="92"/>
      <c r="O248" s="92"/>
      <c r="P248" s="92"/>
    </row>
    <row r="249" spans="3:16" ht="12.75">
      <c r="C249" s="92"/>
      <c r="D249" s="93"/>
      <c r="E249" s="93"/>
      <c r="F249" s="93"/>
      <c r="G249" s="92"/>
      <c r="H249" s="93"/>
      <c r="I249" s="93"/>
      <c r="J249" s="93"/>
      <c r="K249" s="93"/>
      <c r="L249" s="93"/>
      <c r="M249" s="92"/>
      <c r="N249" s="92"/>
      <c r="O249" s="92"/>
      <c r="P249" s="92"/>
    </row>
    <row r="250" spans="3:16" ht="12.75">
      <c r="C250" s="92"/>
      <c r="D250" s="93"/>
      <c r="E250" s="93"/>
      <c r="F250" s="93"/>
      <c r="G250" s="92"/>
      <c r="H250" s="93"/>
      <c r="I250" s="93"/>
      <c r="J250" s="93"/>
      <c r="K250" s="93"/>
      <c r="L250" s="93"/>
      <c r="M250" s="92"/>
      <c r="N250" s="92"/>
      <c r="O250" s="92"/>
      <c r="P250" s="92"/>
    </row>
    <row r="251" spans="3:16" ht="12.75">
      <c r="C251" s="92"/>
      <c r="D251" s="93"/>
      <c r="E251" s="93"/>
      <c r="F251" s="93"/>
      <c r="G251" s="92"/>
      <c r="H251" s="93"/>
      <c r="I251" s="93"/>
      <c r="J251" s="93"/>
      <c r="K251" s="93"/>
      <c r="L251" s="93"/>
      <c r="M251" s="92"/>
      <c r="N251" s="92"/>
      <c r="O251" s="92"/>
      <c r="P251" s="92"/>
    </row>
    <row r="252" spans="3:16" ht="12.75">
      <c r="C252" s="92"/>
      <c r="D252" s="93"/>
      <c r="E252" s="93"/>
      <c r="F252" s="93"/>
      <c r="G252" s="92"/>
      <c r="H252" s="93"/>
      <c r="I252" s="93"/>
      <c r="J252" s="93"/>
      <c r="K252" s="93"/>
      <c r="L252" s="93"/>
      <c r="M252" s="92"/>
      <c r="N252" s="92"/>
      <c r="O252" s="92"/>
      <c r="P252" s="92"/>
    </row>
    <row r="253" spans="3:16" ht="12.75">
      <c r="C253" s="92"/>
      <c r="D253" s="93"/>
      <c r="E253" s="93"/>
      <c r="F253" s="93"/>
      <c r="G253" s="92"/>
      <c r="H253" s="93"/>
      <c r="I253" s="93"/>
      <c r="J253" s="93"/>
      <c r="K253" s="93"/>
      <c r="L253" s="93"/>
      <c r="M253" s="92"/>
      <c r="N253" s="92"/>
      <c r="O253" s="92"/>
      <c r="P253" s="92"/>
    </row>
    <row r="254" spans="3:16" ht="12.75">
      <c r="C254" s="92"/>
      <c r="D254" s="93"/>
      <c r="E254" s="93"/>
      <c r="F254" s="93"/>
      <c r="G254" s="92"/>
      <c r="H254" s="93"/>
      <c r="I254" s="93"/>
      <c r="J254" s="93"/>
      <c r="K254" s="93"/>
      <c r="L254" s="93"/>
      <c r="M254" s="92"/>
      <c r="N254" s="92"/>
      <c r="O254" s="92"/>
      <c r="P254" s="92"/>
    </row>
    <row r="255" spans="3:16" ht="12.75">
      <c r="C255" s="92"/>
      <c r="D255" s="93"/>
      <c r="E255" s="93"/>
      <c r="F255" s="93"/>
      <c r="G255" s="92"/>
      <c r="H255" s="93"/>
      <c r="I255" s="93"/>
      <c r="J255" s="93"/>
      <c r="K255" s="93"/>
      <c r="L255" s="93"/>
      <c r="M255" s="92"/>
      <c r="N255" s="92"/>
      <c r="O255" s="92"/>
      <c r="P255" s="92"/>
    </row>
    <row r="256" spans="3:16" ht="12.75">
      <c r="C256" s="92"/>
      <c r="D256" s="93"/>
      <c r="E256" s="93"/>
      <c r="F256" s="93"/>
      <c r="G256" s="92"/>
      <c r="H256" s="93"/>
      <c r="I256" s="93"/>
      <c r="J256" s="93"/>
      <c r="K256" s="93"/>
      <c r="L256" s="93"/>
      <c r="M256" s="92"/>
      <c r="N256" s="92"/>
      <c r="O256" s="92"/>
      <c r="P256" s="92"/>
    </row>
    <row r="257" spans="3:16" ht="12.75">
      <c r="C257" s="92"/>
      <c r="D257" s="93"/>
      <c r="E257" s="93"/>
      <c r="F257" s="93"/>
      <c r="G257" s="92"/>
      <c r="H257" s="93"/>
      <c r="I257" s="93"/>
      <c r="J257" s="93"/>
      <c r="K257" s="93"/>
      <c r="L257" s="93"/>
      <c r="M257" s="92"/>
      <c r="N257" s="92"/>
      <c r="O257" s="92"/>
      <c r="P257" s="92"/>
    </row>
    <row r="258" spans="3:16" ht="12.75">
      <c r="C258" s="92"/>
      <c r="D258" s="93"/>
      <c r="E258" s="93"/>
      <c r="F258" s="93"/>
      <c r="G258" s="92"/>
      <c r="H258" s="93"/>
      <c r="I258" s="93"/>
      <c r="J258" s="93"/>
      <c r="K258" s="93"/>
      <c r="L258" s="93"/>
      <c r="M258" s="92"/>
      <c r="N258" s="92"/>
      <c r="O258" s="92"/>
      <c r="P258" s="92"/>
    </row>
    <row r="259" spans="3:16" ht="12.75">
      <c r="C259" s="92"/>
      <c r="D259" s="93"/>
      <c r="E259" s="93"/>
      <c r="F259" s="93"/>
      <c r="G259" s="92"/>
      <c r="H259" s="93"/>
      <c r="I259" s="93"/>
      <c r="J259" s="93"/>
      <c r="K259" s="93"/>
      <c r="L259" s="93"/>
      <c r="M259" s="92"/>
      <c r="N259" s="92"/>
      <c r="O259" s="92"/>
      <c r="P259" s="92"/>
    </row>
    <row r="260" spans="3:16" ht="12.75">
      <c r="C260" s="92"/>
      <c r="D260" s="93"/>
      <c r="E260" s="93"/>
      <c r="F260" s="93"/>
      <c r="G260" s="92"/>
      <c r="H260" s="93"/>
      <c r="I260" s="93"/>
      <c r="J260" s="93"/>
      <c r="K260" s="93"/>
      <c r="L260" s="93"/>
      <c r="M260" s="92"/>
      <c r="N260" s="92"/>
      <c r="O260" s="92"/>
      <c r="P260" s="92"/>
    </row>
    <row r="261" spans="3:16" ht="12.75">
      <c r="C261" s="92"/>
      <c r="D261" s="93"/>
      <c r="E261" s="93"/>
      <c r="F261" s="93"/>
      <c r="G261" s="92"/>
      <c r="H261" s="93"/>
      <c r="I261" s="93"/>
      <c r="J261" s="93"/>
      <c r="K261" s="93"/>
      <c r="L261" s="93"/>
      <c r="M261" s="92"/>
      <c r="N261" s="92"/>
      <c r="O261" s="92"/>
      <c r="P261" s="92"/>
    </row>
    <row r="262" spans="3:16" ht="12.75">
      <c r="C262" s="92"/>
      <c r="D262" s="93"/>
      <c r="E262" s="93"/>
      <c r="F262" s="93"/>
      <c r="G262" s="92"/>
      <c r="H262" s="93"/>
      <c r="I262" s="93"/>
      <c r="J262" s="93"/>
      <c r="K262" s="93"/>
      <c r="L262" s="93"/>
      <c r="M262" s="92"/>
      <c r="N262" s="92"/>
      <c r="O262" s="92"/>
      <c r="P262" s="92"/>
    </row>
    <row r="263" spans="3:16" ht="12.75">
      <c r="C263" s="92"/>
      <c r="D263" s="93"/>
      <c r="E263" s="93"/>
      <c r="F263" s="93"/>
      <c r="G263" s="92"/>
      <c r="H263" s="93"/>
      <c r="I263" s="93"/>
      <c r="J263" s="93"/>
      <c r="K263" s="93"/>
      <c r="L263" s="93"/>
      <c r="M263" s="92"/>
      <c r="N263" s="92"/>
      <c r="O263" s="92"/>
      <c r="P263" s="92"/>
    </row>
    <row r="264" spans="3:16" ht="12.75">
      <c r="C264" s="92"/>
      <c r="D264" s="93"/>
      <c r="E264" s="93"/>
      <c r="F264" s="93"/>
      <c r="G264" s="92"/>
      <c r="H264" s="93"/>
      <c r="I264" s="93"/>
      <c r="J264" s="93"/>
      <c r="K264" s="93"/>
      <c r="L264" s="93"/>
      <c r="M264" s="92"/>
      <c r="N264" s="92"/>
      <c r="O264" s="92"/>
      <c r="P264" s="92"/>
    </row>
    <row r="265" spans="3:16" ht="12.75">
      <c r="C265" s="92"/>
      <c r="D265" s="93"/>
      <c r="E265" s="93"/>
      <c r="F265" s="93"/>
      <c r="G265" s="92"/>
      <c r="H265" s="93"/>
      <c r="I265" s="93"/>
      <c r="J265" s="93"/>
      <c r="K265" s="93"/>
      <c r="L265" s="93"/>
      <c r="M265" s="92"/>
      <c r="N265" s="92"/>
      <c r="O265" s="92"/>
      <c r="P265" s="92"/>
    </row>
    <row r="266" spans="3:16" ht="12.75">
      <c r="C266" s="92"/>
      <c r="D266" s="93"/>
      <c r="E266" s="93"/>
      <c r="F266" s="93"/>
      <c r="G266" s="92"/>
      <c r="H266" s="93"/>
      <c r="I266" s="93"/>
      <c r="J266" s="93"/>
      <c r="K266" s="93"/>
      <c r="L266" s="93"/>
      <c r="M266" s="92"/>
      <c r="N266" s="92"/>
      <c r="O266" s="92"/>
      <c r="P266" s="92"/>
    </row>
    <row r="267" spans="3:16" ht="12.75">
      <c r="C267" s="92"/>
      <c r="D267" s="93"/>
      <c r="E267" s="93"/>
      <c r="F267" s="93"/>
      <c r="G267" s="92"/>
      <c r="H267" s="93"/>
      <c r="I267" s="93"/>
      <c r="J267" s="93"/>
      <c r="K267" s="93"/>
      <c r="L267" s="93"/>
      <c r="M267" s="92"/>
      <c r="N267" s="92"/>
      <c r="O267" s="92"/>
      <c r="P267" s="92"/>
    </row>
    <row r="268" spans="3:16" ht="12.75">
      <c r="C268" s="92"/>
      <c r="D268" s="93"/>
      <c r="E268" s="93"/>
      <c r="F268" s="93"/>
      <c r="G268" s="92"/>
      <c r="H268" s="93"/>
      <c r="I268" s="93"/>
      <c r="J268" s="93"/>
      <c r="K268" s="93"/>
      <c r="L268" s="93"/>
      <c r="M268" s="92"/>
      <c r="N268" s="92"/>
      <c r="O268" s="92"/>
      <c r="P268" s="92"/>
    </row>
    <row r="269" spans="3:16" ht="12.75">
      <c r="C269" s="92"/>
      <c r="D269" s="93"/>
      <c r="E269" s="93"/>
      <c r="F269" s="93"/>
      <c r="G269" s="92"/>
      <c r="H269" s="92"/>
      <c r="I269" s="92"/>
      <c r="J269" s="92"/>
      <c r="K269" s="92"/>
      <c r="L269" s="92"/>
      <c r="M269" s="92"/>
      <c r="N269" s="92"/>
      <c r="O269" s="92"/>
      <c r="P269" s="92"/>
    </row>
    <row r="270" spans="3:16" ht="12.75">
      <c r="C270" s="92"/>
      <c r="D270" s="93"/>
      <c r="E270" s="93"/>
      <c r="F270" s="93"/>
      <c r="G270" s="92"/>
      <c r="H270" s="92"/>
      <c r="I270" s="92"/>
      <c r="J270" s="92"/>
      <c r="K270" s="92"/>
      <c r="L270" s="92"/>
      <c r="M270" s="92"/>
      <c r="N270" s="92"/>
      <c r="O270" s="92"/>
      <c r="P270" s="92"/>
    </row>
    <row r="271" spans="3:16" ht="12.75">
      <c r="C271" s="92"/>
      <c r="D271" s="93"/>
      <c r="E271" s="93"/>
      <c r="F271" s="93"/>
      <c r="G271" s="92"/>
      <c r="H271" s="92"/>
      <c r="I271" s="92"/>
      <c r="J271" s="92"/>
      <c r="K271" s="92"/>
      <c r="L271" s="92"/>
      <c r="M271" s="92"/>
      <c r="N271" s="92"/>
      <c r="O271" s="92"/>
      <c r="P271" s="92"/>
    </row>
    <row r="272" spans="3:16" ht="12.75">
      <c r="C272" s="92"/>
      <c r="D272" s="93"/>
      <c r="E272" s="93"/>
      <c r="F272" s="93"/>
      <c r="G272" s="92"/>
      <c r="H272" s="92"/>
      <c r="I272" s="92"/>
      <c r="J272" s="92"/>
      <c r="K272" s="92"/>
      <c r="L272" s="92"/>
      <c r="M272" s="92"/>
      <c r="N272" s="92"/>
      <c r="O272" s="92"/>
      <c r="P272" s="92"/>
    </row>
    <row r="273" spans="3:16" ht="12.75">
      <c r="C273" s="92"/>
      <c r="D273" s="93"/>
      <c r="E273" s="93"/>
      <c r="F273" s="93"/>
      <c r="G273" s="92"/>
      <c r="H273" s="92"/>
      <c r="I273" s="92"/>
      <c r="J273" s="92"/>
      <c r="K273" s="92"/>
      <c r="L273" s="92"/>
      <c r="M273" s="92"/>
      <c r="N273" s="92"/>
      <c r="O273" s="92"/>
      <c r="P273" s="92"/>
    </row>
    <row r="274" spans="3:16" ht="12.75">
      <c r="C274" s="92"/>
      <c r="D274" s="93"/>
      <c r="E274" s="93"/>
      <c r="F274" s="93"/>
      <c r="G274" s="92"/>
      <c r="H274" s="92"/>
      <c r="I274" s="92"/>
      <c r="J274" s="92"/>
      <c r="K274" s="92"/>
      <c r="L274" s="92"/>
      <c r="M274" s="92"/>
      <c r="N274" s="92"/>
      <c r="O274" s="92"/>
      <c r="P274" s="92"/>
    </row>
    <row r="275" spans="3:16" ht="12.75">
      <c r="C275" s="92"/>
      <c r="D275" s="93"/>
      <c r="E275" s="93"/>
      <c r="F275" s="93"/>
      <c r="G275" s="92"/>
      <c r="H275" s="92"/>
      <c r="I275" s="92"/>
      <c r="J275" s="92"/>
      <c r="K275" s="92"/>
      <c r="L275" s="92"/>
      <c r="M275" s="92"/>
      <c r="N275" s="92"/>
      <c r="O275" s="92"/>
      <c r="P275" s="92"/>
    </row>
    <row r="276" spans="3:16" ht="12.75">
      <c r="C276" s="92"/>
      <c r="D276" s="93"/>
      <c r="E276" s="93"/>
      <c r="F276" s="93"/>
      <c r="G276" s="92"/>
      <c r="H276" s="92"/>
      <c r="I276" s="92"/>
      <c r="J276" s="92"/>
      <c r="K276" s="92"/>
      <c r="L276" s="92"/>
      <c r="M276" s="92"/>
      <c r="N276" s="92"/>
      <c r="O276" s="92"/>
      <c r="P276" s="92"/>
    </row>
    <row r="277" spans="3:16" ht="12.75">
      <c r="C277" s="92"/>
      <c r="D277" s="93"/>
      <c r="E277" s="93"/>
      <c r="F277" s="93"/>
      <c r="G277" s="92"/>
      <c r="H277" s="92"/>
      <c r="I277" s="92"/>
      <c r="J277" s="92"/>
      <c r="K277" s="92"/>
      <c r="L277" s="92"/>
      <c r="M277" s="92"/>
      <c r="N277" s="92"/>
      <c r="O277" s="92"/>
      <c r="P277" s="92"/>
    </row>
    <row r="278" spans="3:16" ht="12.75">
      <c r="C278" s="92"/>
      <c r="D278" s="93"/>
      <c r="E278" s="93"/>
      <c r="F278" s="93"/>
      <c r="G278" s="92"/>
      <c r="H278" s="92"/>
      <c r="I278" s="92"/>
      <c r="J278" s="92"/>
      <c r="K278" s="92"/>
      <c r="L278" s="92"/>
      <c r="M278" s="92"/>
      <c r="N278" s="92"/>
      <c r="O278" s="92"/>
      <c r="P278" s="92"/>
    </row>
    <row r="279" spans="3:16" ht="12.75">
      <c r="C279" s="92"/>
      <c r="D279" s="93"/>
      <c r="E279" s="93"/>
      <c r="F279" s="93"/>
      <c r="G279" s="92"/>
      <c r="H279" s="92"/>
      <c r="I279" s="92"/>
      <c r="J279" s="92"/>
      <c r="K279" s="92"/>
      <c r="L279" s="92"/>
      <c r="M279" s="92"/>
      <c r="N279" s="92"/>
      <c r="O279" s="92"/>
      <c r="P279" s="92"/>
    </row>
    <row r="280" spans="3:16" ht="12.75">
      <c r="C280" s="92"/>
      <c r="D280" s="93"/>
      <c r="E280" s="93"/>
      <c r="F280" s="93"/>
      <c r="G280" s="92"/>
      <c r="H280" s="92"/>
      <c r="I280" s="92"/>
      <c r="J280" s="92"/>
      <c r="K280" s="92"/>
      <c r="L280" s="92"/>
      <c r="M280" s="92"/>
      <c r="N280" s="92"/>
      <c r="O280" s="92"/>
      <c r="P280" s="92"/>
    </row>
    <row r="281" spans="3:16" ht="12.75">
      <c r="C281" s="92"/>
      <c r="D281" s="93"/>
      <c r="E281" s="93"/>
      <c r="F281" s="93"/>
      <c r="G281" s="92"/>
      <c r="H281" s="92"/>
      <c r="I281" s="92"/>
      <c r="J281" s="92"/>
      <c r="K281" s="92"/>
      <c r="L281" s="92"/>
      <c r="M281" s="92"/>
      <c r="N281" s="92"/>
      <c r="O281" s="92"/>
      <c r="P281" s="92"/>
    </row>
    <row r="282" spans="3:16" ht="12.75">
      <c r="C282" s="92"/>
      <c r="D282" s="93"/>
      <c r="E282" s="93"/>
      <c r="F282" s="93"/>
      <c r="G282" s="92"/>
      <c r="H282" s="92"/>
      <c r="I282" s="92"/>
      <c r="J282" s="92"/>
      <c r="K282" s="92"/>
      <c r="L282" s="92"/>
      <c r="M282" s="92"/>
      <c r="N282" s="92"/>
      <c r="O282" s="92"/>
      <c r="P282" s="92"/>
    </row>
    <row r="283" spans="3:16" ht="12.75">
      <c r="C283" s="92"/>
      <c r="D283" s="93"/>
      <c r="E283" s="93"/>
      <c r="F283" s="93"/>
      <c r="G283" s="92"/>
      <c r="H283" s="92"/>
      <c r="I283" s="92"/>
      <c r="J283" s="92"/>
      <c r="K283" s="92"/>
      <c r="L283" s="92"/>
      <c r="M283" s="92"/>
      <c r="N283" s="92"/>
      <c r="O283" s="92"/>
      <c r="P283" s="92"/>
    </row>
    <row r="284" spans="3:16" ht="12.75">
      <c r="C284" s="92"/>
      <c r="D284" s="93"/>
      <c r="E284" s="93"/>
      <c r="F284" s="93"/>
      <c r="G284" s="92"/>
      <c r="H284" s="92"/>
      <c r="I284" s="92"/>
      <c r="J284" s="92"/>
      <c r="K284" s="92"/>
      <c r="L284" s="92"/>
      <c r="M284" s="92"/>
      <c r="N284" s="92"/>
      <c r="O284" s="92"/>
      <c r="P284" s="92"/>
    </row>
    <row r="285" spans="3:16" ht="12.75">
      <c r="C285" s="92"/>
      <c r="D285" s="93"/>
      <c r="E285" s="93"/>
      <c r="F285" s="93"/>
      <c r="G285" s="92"/>
      <c r="H285" s="92"/>
      <c r="I285" s="92"/>
      <c r="J285" s="92"/>
      <c r="K285" s="92"/>
      <c r="L285" s="92"/>
      <c r="M285" s="92"/>
      <c r="N285" s="92"/>
      <c r="O285" s="92"/>
      <c r="P285" s="92"/>
    </row>
    <row r="286" spans="4:6" ht="12.75">
      <c r="D286" s="91"/>
      <c r="E286" s="91"/>
      <c r="F286" s="91"/>
    </row>
    <row r="287" spans="4:6" ht="12.75">
      <c r="D287" s="91"/>
      <c r="E287" s="91"/>
      <c r="F287" s="91"/>
    </row>
    <row r="288" spans="4:6" ht="12.75">
      <c r="D288" s="91"/>
      <c r="E288" s="91"/>
      <c r="F288" s="91"/>
    </row>
    <row r="289" spans="4:6" ht="12.75">
      <c r="D289" s="91"/>
      <c r="E289" s="91"/>
      <c r="F289" s="91"/>
    </row>
    <row r="290" spans="4:6" ht="12.75">
      <c r="D290" s="91"/>
      <c r="E290" s="91"/>
      <c r="F290" s="91"/>
    </row>
    <row r="291" spans="4:6" ht="12.75">
      <c r="D291" s="91"/>
      <c r="E291" s="91"/>
      <c r="F291" s="91"/>
    </row>
    <row r="292" spans="4:6" ht="12.75">
      <c r="D292" s="91"/>
      <c r="E292" s="91"/>
      <c r="F292" s="91"/>
    </row>
    <row r="293" spans="4:6" ht="12.75">
      <c r="D293" s="91"/>
      <c r="E293" s="91"/>
      <c r="F293" s="91"/>
    </row>
    <row r="294" spans="4:6" ht="12.75">
      <c r="D294" s="91"/>
      <c r="E294" s="91"/>
      <c r="F294" s="91"/>
    </row>
    <row r="295" spans="4:6" ht="12.75">
      <c r="D295" s="91"/>
      <c r="E295" s="91"/>
      <c r="F295" s="91"/>
    </row>
    <row r="296" spans="4:6" ht="12.75">
      <c r="D296" s="91"/>
      <c r="E296" s="91"/>
      <c r="F296" s="91"/>
    </row>
    <row r="297" spans="4:6" ht="12.75">
      <c r="D297" s="91"/>
      <c r="E297" s="91"/>
      <c r="F297" s="91"/>
    </row>
    <row r="298" spans="4:6" ht="12.75">
      <c r="D298" s="91"/>
      <c r="E298" s="91"/>
      <c r="F298" s="91"/>
    </row>
    <row r="299" spans="4:6" ht="12.75">
      <c r="D299" s="91"/>
      <c r="E299" s="91"/>
      <c r="F299" s="91"/>
    </row>
    <row r="300" spans="4:6" ht="12.75">
      <c r="D300" s="91"/>
      <c r="E300" s="91"/>
      <c r="F300" s="91"/>
    </row>
    <row r="301" spans="4:6" ht="12.75">
      <c r="D301" s="91"/>
      <c r="E301" s="91"/>
      <c r="F301" s="91"/>
    </row>
    <row r="302" spans="4:6" ht="12.75">
      <c r="D302" s="91"/>
      <c r="E302" s="91"/>
      <c r="F302" s="91"/>
    </row>
    <row r="303" spans="4:6" ht="12.75">
      <c r="D303" s="91"/>
      <c r="E303" s="91"/>
      <c r="F303" s="91"/>
    </row>
    <row r="304" spans="4:6" ht="12.75">
      <c r="D304" s="91"/>
      <c r="E304" s="91"/>
      <c r="F304" s="91"/>
    </row>
    <row r="305" spans="4:6" ht="12.75">
      <c r="D305" s="91"/>
      <c r="E305" s="91"/>
      <c r="F305" s="91"/>
    </row>
    <row r="306" spans="4:6" ht="12.75">
      <c r="D306" s="91"/>
      <c r="E306" s="91"/>
      <c r="F306" s="91"/>
    </row>
    <row r="307" spans="4:6" ht="12.75">
      <c r="D307" s="91"/>
      <c r="E307" s="91"/>
      <c r="F307" s="91"/>
    </row>
    <row r="308" spans="4:6" ht="12.75">
      <c r="D308" s="91"/>
      <c r="E308" s="91"/>
      <c r="F308" s="91"/>
    </row>
    <row r="309" spans="4:6" ht="12.75">
      <c r="D309" s="91"/>
      <c r="E309" s="91"/>
      <c r="F309" s="91"/>
    </row>
    <row r="310" spans="4:6" ht="12.75">
      <c r="D310" s="91"/>
      <c r="E310" s="91"/>
      <c r="F310" s="91"/>
    </row>
    <row r="311" spans="4:6" ht="12.75">
      <c r="D311" s="91"/>
      <c r="E311" s="91"/>
      <c r="F311" s="91"/>
    </row>
    <row r="312" spans="4:6" ht="12.75">
      <c r="D312" s="91"/>
      <c r="E312" s="91"/>
      <c r="F312" s="91"/>
    </row>
    <row r="313" spans="4:6" ht="12.75">
      <c r="D313" s="91"/>
      <c r="E313" s="91"/>
      <c r="F313" s="91"/>
    </row>
    <row r="314" spans="4:6" ht="12.75">
      <c r="D314" s="91"/>
      <c r="E314" s="91"/>
      <c r="F314" s="91"/>
    </row>
    <row r="315" spans="4:6" ht="12.75">
      <c r="D315" s="91"/>
      <c r="E315" s="91"/>
      <c r="F315" s="91"/>
    </row>
    <row r="316" spans="4:6" ht="12.75">
      <c r="D316" s="91"/>
      <c r="E316" s="91"/>
      <c r="F316" s="91"/>
    </row>
    <row r="317" spans="4:6" ht="12.75">
      <c r="D317" s="91"/>
      <c r="E317" s="91"/>
      <c r="F317" s="91"/>
    </row>
    <row r="318" spans="4:6" ht="12.75">
      <c r="D318" s="91"/>
      <c r="E318" s="91"/>
      <c r="F318" s="91"/>
    </row>
    <row r="319" spans="4:6" ht="12.75">
      <c r="D319" s="91"/>
      <c r="E319" s="91"/>
      <c r="F319" s="91"/>
    </row>
    <row r="320" spans="4:6" ht="12.75">
      <c r="D320" s="91"/>
      <c r="E320" s="91"/>
      <c r="F320" s="91"/>
    </row>
    <row r="321" spans="4:6" ht="12.75">
      <c r="D321" s="91"/>
      <c r="E321" s="91"/>
      <c r="F321" s="91"/>
    </row>
    <row r="322" spans="4:6" ht="12.75">
      <c r="D322" s="91"/>
      <c r="E322" s="91"/>
      <c r="F322" s="91"/>
    </row>
    <row r="323" spans="4:6" ht="12.75">
      <c r="D323" s="91"/>
      <c r="E323" s="91"/>
      <c r="F323" s="91"/>
    </row>
    <row r="324" spans="4:6" ht="12.75">
      <c r="D324" s="91"/>
      <c r="E324" s="91"/>
      <c r="F324" s="91"/>
    </row>
    <row r="325" spans="4:6" ht="12.75">
      <c r="D325" s="91"/>
      <c r="E325" s="91"/>
      <c r="F325" s="91"/>
    </row>
    <row r="326" spans="4:6" ht="12.75">
      <c r="D326" s="91"/>
      <c r="E326" s="91"/>
      <c r="F326" s="91"/>
    </row>
    <row r="327" spans="4:6" ht="12.75">
      <c r="D327" s="91"/>
      <c r="E327" s="91"/>
      <c r="F327" s="91"/>
    </row>
    <row r="328" spans="4:6" ht="12.75">
      <c r="D328" s="91"/>
      <c r="E328" s="91"/>
      <c r="F328" s="91"/>
    </row>
    <row r="329" spans="4:6" ht="12.75">
      <c r="D329" s="91"/>
      <c r="E329" s="91"/>
      <c r="F329" s="91"/>
    </row>
    <row r="330" spans="4:6" ht="12.75">
      <c r="D330" s="91"/>
      <c r="E330" s="91"/>
      <c r="F330" s="91"/>
    </row>
    <row r="331" spans="4:6" ht="12.75">
      <c r="D331" s="91"/>
      <c r="E331" s="91"/>
      <c r="F331" s="91"/>
    </row>
    <row r="332" spans="4:6" ht="12.75">
      <c r="D332" s="91"/>
      <c r="E332" s="91"/>
      <c r="F332" s="91"/>
    </row>
    <row r="333" spans="4:6" ht="12.75">
      <c r="D333" s="91"/>
      <c r="E333" s="91"/>
      <c r="F333" s="91"/>
    </row>
    <row r="334" spans="4:6" ht="12.75">
      <c r="D334" s="91"/>
      <c r="E334" s="91"/>
      <c r="F334" s="91"/>
    </row>
    <row r="335" spans="4:6" ht="12.75">
      <c r="D335" s="91"/>
      <c r="E335" s="91"/>
      <c r="F335" s="91"/>
    </row>
    <row r="336" spans="4:6" ht="12.75">
      <c r="D336" s="91"/>
      <c r="E336" s="91"/>
      <c r="F336" s="91"/>
    </row>
    <row r="337" spans="4:6" ht="12.75">
      <c r="D337" s="91"/>
      <c r="E337" s="91"/>
      <c r="F337" s="91"/>
    </row>
    <row r="338" spans="4:6" ht="12.75">
      <c r="D338" s="91"/>
      <c r="E338" s="91"/>
      <c r="F338" s="91"/>
    </row>
    <row r="339" spans="4:6" ht="12.75">
      <c r="D339" s="91"/>
      <c r="E339" s="91"/>
      <c r="F339" s="91"/>
    </row>
    <row r="340" spans="4:6" ht="12.75">
      <c r="D340" s="91"/>
      <c r="E340" s="91"/>
      <c r="F340" s="91"/>
    </row>
    <row r="341" spans="4:6" ht="12.75">
      <c r="D341" s="91"/>
      <c r="E341" s="91"/>
      <c r="F341" s="91"/>
    </row>
    <row r="342" spans="4:6" ht="12.75">
      <c r="D342" s="91"/>
      <c r="E342" s="91"/>
      <c r="F342" s="91"/>
    </row>
    <row r="343" spans="4:6" ht="12.75">
      <c r="D343" s="91"/>
      <c r="E343" s="91"/>
      <c r="F343" s="91"/>
    </row>
    <row r="344" spans="4:6" ht="12.75">
      <c r="D344" s="91"/>
      <c r="E344" s="91"/>
      <c r="F344" s="91"/>
    </row>
    <row r="345" spans="4:6" ht="12.75">
      <c r="D345" s="91"/>
      <c r="E345" s="91"/>
      <c r="F345" s="91"/>
    </row>
    <row r="346" spans="4:6" ht="12.75">
      <c r="D346" s="91"/>
      <c r="E346" s="91"/>
      <c r="F346" s="91"/>
    </row>
  </sheetData>
  <sheetProtection/>
  <mergeCells count="6">
    <mergeCell ref="R1:T1"/>
    <mergeCell ref="A1:B2"/>
    <mergeCell ref="D1:F1"/>
    <mergeCell ref="H1:J1"/>
    <mergeCell ref="N1:P1"/>
    <mergeCell ref="K1:L2"/>
  </mergeCells>
  <printOptions/>
  <pageMargins left="0.6299212598425197" right="0.31496062992125984" top="0.5905511811023623" bottom="0.5118110236220472" header="0.31496062992125984" footer="0.31496062992125984"/>
  <pageSetup fitToHeight="10" fitToWidth="2" horizontalDpi="600" verticalDpi="600" orientation="portrait" paperSize="9" scale="87" r:id="rId3"/>
  <headerFooter>
    <oddHeader>&amp;C&amp;"Arial,Tučné"&amp;14Rekapitulácia výdavkov rozpočtu (programový rozpočet) v tis. Sk</oddHeader>
    <oddFooter>&amp;CStrana &amp;P z &amp;N</oddFooter>
  </headerFooter>
  <rowBreaks count="3" manualBreakCount="3">
    <brk id="68" max="19" man="1"/>
    <brk id="124" max="19" man="1"/>
    <brk id="171" max="19" man="1"/>
  </rowBreaks>
  <ignoredErrors>
    <ignoredError sqref="D8:E8 D18:E18 D27:E27 D43:E43 D55:E55 D62:E62 D70:E70 D88:E88 D93:E93 D97:E97 D105:E105 D111:E111 D136:E136 D143:E143 D149:E149 D160:E160 D173:E173 D178:E178 H8:I8 N18:O18 H43:I43 N62:O62 H88:I88 N97:O97 H111:I111 N136:O136 H149:I149 N173:O173 N27:O27 H55:I55 N70:O70 H93:I93 N105:O105 N143:O143 H160:I160 N178:O178 R8:S8 N43 R88:S88 N111:O111 R149:S149 R55:S55 N93:O93 N160:O160 R18:S18 R62:S62 R97:S97 R136:S136 R173:S173 R27:S27 R70:S70 R105:S105 R143:S143 R178:S178 R43 R111:S111 R93:S93 R160:S160 H178:I178 H143:I143 H105:I105 H70:I70 H27:I27 H173:I173 H136:I136 H97:I97 H62:I62 H18:I18 N55:O55 N149:O149 N88:O88 N8:O8" formulaRange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09"/>
  <sheetViews>
    <sheetView zoomScalePageLayoutView="0" workbookViewId="0" topLeftCell="B111">
      <selection activeCell="L140" sqref="L140"/>
    </sheetView>
  </sheetViews>
  <sheetFormatPr defaultColWidth="9.00390625" defaultRowHeight="12.75"/>
  <cols>
    <col min="1" max="1" width="11.25390625" style="0" customWidth="1"/>
    <col min="2" max="2" width="39.75390625" style="0" customWidth="1"/>
    <col min="3" max="10" width="10.75390625" style="0" customWidth="1"/>
    <col min="11" max="11" width="11.125" style="0" customWidth="1"/>
    <col min="12" max="12" width="39.75390625" style="0" customWidth="1"/>
    <col min="13" max="20" width="10.75390625" style="0" customWidth="1"/>
  </cols>
  <sheetData>
    <row r="1" spans="1:20" ht="17.25" customHeight="1">
      <c r="A1" s="168" t="s">
        <v>567</v>
      </c>
      <c r="B1" s="169"/>
      <c r="C1" s="126" t="s">
        <v>161</v>
      </c>
      <c r="D1" s="165" t="s">
        <v>393</v>
      </c>
      <c r="E1" s="166"/>
      <c r="F1" s="167"/>
      <c r="G1" s="126" t="s">
        <v>10</v>
      </c>
      <c r="H1" s="165" t="s">
        <v>394</v>
      </c>
      <c r="I1" s="166"/>
      <c r="J1" s="167"/>
      <c r="K1" s="168" t="s">
        <v>567</v>
      </c>
      <c r="L1" s="169"/>
      <c r="M1" s="126" t="s">
        <v>10</v>
      </c>
      <c r="N1" s="165" t="s">
        <v>395</v>
      </c>
      <c r="O1" s="166"/>
      <c r="P1" s="167"/>
      <c r="Q1" s="126" t="s">
        <v>10</v>
      </c>
      <c r="R1" s="165" t="s">
        <v>397</v>
      </c>
      <c r="S1" s="166"/>
      <c r="T1" s="167"/>
    </row>
    <row r="2" spans="1:20" ht="24.75" thickBot="1">
      <c r="A2" s="170"/>
      <c r="B2" s="171"/>
      <c r="C2" s="127" t="s">
        <v>162</v>
      </c>
      <c r="D2" s="158" t="s">
        <v>163</v>
      </c>
      <c r="E2" s="128" t="s">
        <v>164</v>
      </c>
      <c r="F2" s="131" t="s">
        <v>502</v>
      </c>
      <c r="G2" s="127" t="s">
        <v>165</v>
      </c>
      <c r="H2" s="158" t="s">
        <v>163</v>
      </c>
      <c r="I2" s="128" t="s">
        <v>164</v>
      </c>
      <c r="J2" s="131" t="s">
        <v>502</v>
      </c>
      <c r="K2" s="170"/>
      <c r="L2" s="171"/>
      <c r="M2" s="127" t="s">
        <v>166</v>
      </c>
      <c r="N2" s="158" t="s">
        <v>163</v>
      </c>
      <c r="O2" s="128" t="s">
        <v>164</v>
      </c>
      <c r="P2" s="131" t="s">
        <v>502</v>
      </c>
      <c r="Q2" s="127" t="s">
        <v>396</v>
      </c>
      <c r="R2" s="158" t="s">
        <v>163</v>
      </c>
      <c r="S2" s="128" t="s">
        <v>164</v>
      </c>
      <c r="T2" s="131" t="s">
        <v>502</v>
      </c>
    </row>
    <row r="3" spans="1:20" ht="12.75">
      <c r="A3" s="117"/>
      <c r="B3" s="118"/>
      <c r="C3" s="119"/>
      <c r="D3" s="120"/>
      <c r="E3" s="121"/>
      <c r="F3" s="141"/>
      <c r="G3" s="119"/>
      <c r="H3" s="120"/>
      <c r="I3" s="121"/>
      <c r="J3" s="141"/>
      <c r="K3" s="117"/>
      <c r="L3" s="118"/>
      <c r="M3" s="119"/>
      <c r="N3" s="120"/>
      <c r="O3" s="121"/>
      <c r="P3" s="141"/>
      <c r="Q3" s="119"/>
      <c r="R3" s="120"/>
      <c r="S3" s="121"/>
      <c r="T3" s="141"/>
    </row>
    <row r="4" spans="1:20" ht="12.75">
      <c r="A4" s="122" t="s">
        <v>167</v>
      </c>
      <c r="B4" s="123"/>
      <c r="C4" s="124">
        <f aca="true" t="shared" si="0" ref="C4:J4">C7+C26+C39+C48+C54+C80+C69+C93+C96+C125+C141+C159+C172+C193+C198+C201</f>
        <v>15512845</v>
      </c>
      <c r="D4" s="125">
        <f t="shared" si="0"/>
        <v>10483636</v>
      </c>
      <c r="E4" s="136">
        <f t="shared" si="0"/>
        <v>4048660</v>
      </c>
      <c r="F4" s="142">
        <f t="shared" si="0"/>
        <v>980549</v>
      </c>
      <c r="G4" s="124">
        <f t="shared" si="0"/>
        <v>16831256</v>
      </c>
      <c r="H4" s="125">
        <f t="shared" si="0"/>
        <v>11693989</v>
      </c>
      <c r="I4" s="136">
        <f t="shared" si="0"/>
        <v>4752617</v>
      </c>
      <c r="J4" s="142">
        <f t="shared" si="0"/>
        <v>384650</v>
      </c>
      <c r="K4" s="122" t="s">
        <v>167</v>
      </c>
      <c r="L4" s="123"/>
      <c r="M4" s="124">
        <f aca="true" t="shared" si="1" ref="M4:T4">M7+M26+M39+M48+M54+M80+M69+M93+M96+M125+M141+M159+M172+M193+M198+M201</f>
        <v>13370180</v>
      </c>
      <c r="N4" s="125">
        <f t="shared" si="1"/>
        <v>11178452</v>
      </c>
      <c r="O4" s="136">
        <f t="shared" si="1"/>
        <v>2046804</v>
      </c>
      <c r="P4" s="142">
        <f t="shared" si="1"/>
        <v>144924</v>
      </c>
      <c r="Q4" s="124">
        <f t="shared" si="1"/>
        <v>13480946</v>
      </c>
      <c r="R4" s="125">
        <f t="shared" si="1"/>
        <v>11786464</v>
      </c>
      <c r="S4" s="136">
        <f t="shared" si="1"/>
        <v>1535683</v>
      </c>
      <c r="T4" s="142">
        <f t="shared" si="1"/>
        <v>158799</v>
      </c>
    </row>
    <row r="5" spans="1:20" ht="13.5" thickBot="1">
      <c r="A5" s="99"/>
      <c r="B5" s="100"/>
      <c r="C5" s="104"/>
      <c r="D5" s="103"/>
      <c r="E5" s="101"/>
      <c r="F5" s="102"/>
      <c r="G5" s="104"/>
      <c r="H5" s="103"/>
      <c r="I5" s="101"/>
      <c r="J5" s="102"/>
      <c r="K5" s="99"/>
      <c r="L5" s="100"/>
      <c r="M5" s="104"/>
      <c r="N5" s="103"/>
      <c r="O5" s="101"/>
      <c r="P5" s="102"/>
      <c r="Q5" s="104"/>
      <c r="R5" s="103"/>
      <c r="S5" s="101"/>
      <c r="T5" s="102"/>
    </row>
    <row r="6" spans="1:20" ht="13.5" thickBot="1">
      <c r="A6" s="95" t="s">
        <v>168</v>
      </c>
      <c r="B6" s="96"/>
      <c r="C6" s="105"/>
      <c r="D6" s="97"/>
      <c r="E6" s="98"/>
      <c r="F6" s="143"/>
      <c r="G6" s="105"/>
      <c r="H6" s="97"/>
      <c r="I6" s="98"/>
      <c r="J6" s="143"/>
      <c r="K6" s="95" t="s">
        <v>168</v>
      </c>
      <c r="L6" s="96"/>
      <c r="M6" s="105"/>
      <c r="N6" s="97"/>
      <c r="O6" s="98"/>
      <c r="P6" s="143"/>
      <c r="Q6" s="105"/>
      <c r="R6" s="97"/>
      <c r="S6" s="98"/>
      <c r="T6" s="143"/>
    </row>
    <row r="7" spans="1:20" s="73" customFormat="1" ht="12.75">
      <c r="A7" s="107" t="s">
        <v>169</v>
      </c>
      <c r="B7" s="108"/>
      <c r="C7" s="94">
        <f>D7+E7+F7</f>
        <v>103864</v>
      </c>
      <c r="D7" s="109">
        <f>D8+D12+D16+D17+D18+D22+D23</f>
        <v>103864</v>
      </c>
      <c r="E7" s="137">
        <f>E8+E12+E16+E17+E18+E22+E23</f>
        <v>0</v>
      </c>
      <c r="F7" s="144">
        <f>F8+F12+F16+F17+F18+F22+F23</f>
        <v>0</v>
      </c>
      <c r="G7" s="94">
        <f>H7+I7+J7</f>
        <v>380501</v>
      </c>
      <c r="H7" s="109">
        <f>H8+H12+H16+H17+H18+H22+H23</f>
        <v>134036</v>
      </c>
      <c r="I7" s="137">
        <f>I8+I12+I16+I17+I18+I22+I23</f>
        <v>246465</v>
      </c>
      <c r="J7" s="144">
        <f>J8+J12+J16+J17+J18+J22+J23</f>
        <v>0</v>
      </c>
      <c r="K7" s="107" t="str">
        <f>A7</f>
        <v>Program 1:   Plánovanie, manažment a kontrola</v>
      </c>
      <c r="L7" s="108"/>
      <c r="M7" s="94">
        <f>N7+O7+P7</f>
        <v>188640</v>
      </c>
      <c r="N7" s="109">
        <f>N8+N12+N16+N17+N18+N22+N23</f>
        <v>188640</v>
      </c>
      <c r="O7" s="137">
        <f>O8+O12+O16+O17+O18+O22+O23</f>
        <v>0</v>
      </c>
      <c r="P7" s="144">
        <f>P8+P12+P16+P17+P18+P22+P23</f>
        <v>0</v>
      </c>
      <c r="Q7" s="94">
        <f>R7+S7+T7</f>
        <v>190163</v>
      </c>
      <c r="R7" s="109">
        <f>R8+R12+R16+R17+R18+R22+R23</f>
        <v>190163</v>
      </c>
      <c r="S7" s="137">
        <f>S8+S12+S16+S17+S18+S22+S23</f>
        <v>0</v>
      </c>
      <c r="T7" s="144">
        <f>T8+T12+T16+T17+T18+T22+T23</f>
        <v>0</v>
      </c>
    </row>
    <row r="8" spans="1:20" ht="12.75">
      <c r="A8" s="111" t="s">
        <v>170</v>
      </c>
      <c r="B8" s="110" t="s">
        <v>171</v>
      </c>
      <c r="C8" s="112">
        <f>D8+E8+F8</f>
        <v>33028</v>
      </c>
      <c r="D8" s="113">
        <f>SUM(D9:D11)</f>
        <v>33028</v>
      </c>
      <c r="E8" s="138">
        <f>SUM(E9:E11)</f>
        <v>0</v>
      </c>
      <c r="F8" s="145">
        <f>SUM(F9:F11)</f>
        <v>0</v>
      </c>
      <c r="G8" s="112">
        <f>H8+I8+J8</f>
        <v>34521</v>
      </c>
      <c r="H8" s="113">
        <f>SUM(H9:H11)</f>
        <v>34521</v>
      </c>
      <c r="I8" s="138">
        <f>SUM(I9:I11)</f>
        <v>0</v>
      </c>
      <c r="J8" s="145">
        <f>SUM(J9:J11)</f>
        <v>0</v>
      </c>
      <c r="K8" s="111" t="str">
        <f aca="true" t="shared" si="2" ref="K8:K71">A8</f>
        <v>Podprog 1.1</v>
      </c>
      <c r="L8" s="110" t="s">
        <v>171</v>
      </c>
      <c r="M8" s="112">
        <f>N8+O8+P8</f>
        <v>35849</v>
      </c>
      <c r="N8" s="113">
        <f>SUM(N9:N11)</f>
        <v>35849</v>
      </c>
      <c r="O8" s="138">
        <f>SUM(O9:O11)</f>
        <v>0</v>
      </c>
      <c r="P8" s="145">
        <f>SUM(P9:P11)</f>
        <v>0</v>
      </c>
      <c r="Q8" s="112">
        <f>R8+S8+T8</f>
        <v>37175</v>
      </c>
      <c r="R8" s="113">
        <f>SUM(R9:R11)</f>
        <v>37175</v>
      </c>
      <c r="S8" s="138">
        <f>SUM(S9:S11)</f>
        <v>0</v>
      </c>
      <c r="T8" s="145">
        <f>SUM(T9:T11)</f>
        <v>0</v>
      </c>
    </row>
    <row r="9" spans="1:20" ht="12.75">
      <c r="A9" s="114" t="s">
        <v>399</v>
      </c>
      <c r="B9" s="106" t="s">
        <v>172</v>
      </c>
      <c r="C9" s="115">
        <f>D9+E9+F9</f>
        <v>16265</v>
      </c>
      <c r="D9" s="116">
        <f>ROUND('Programový rozpočet'!D9/30.126*1000,0)</f>
        <v>16265</v>
      </c>
      <c r="E9" s="139">
        <f>ROUND('Programový rozpočet'!E9/30.126*1000,0)</f>
        <v>0</v>
      </c>
      <c r="F9" s="146">
        <f>ROUND('Programový rozpočet'!F9/30.126*1000,0)</f>
        <v>0</v>
      </c>
      <c r="G9" s="115">
        <f>H9+I9+J9</f>
        <v>16596</v>
      </c>
      <c r="H9" s="116">
        <f>ROUND('Programový rozpočet'!H9/30.126*1000,0)-1</f>
        <v>16596</v>
      </c>
      <c r="I9" s="139">
        <f>ROUND('Programový rozpočet'!I9/30.126*1000,0)</f>
        <v>0</v>
      </c>
      <c r="J9" s="146">
        <f>ROUND('Programový rozpočet'!J9/30.126*1000,0)</f>
        <v>0</v>
      </c>
      <c r="K9" s="114" t="str">
        <f t="shared" si="2"/>
        <v>Prvok 1.1.1</v>
      </c>
      <c r="L9" s="106" t="s">
        <v>172</v>
      </c>
      <c r="M9" s="115">
        <f>N9+O9+P9</f>
        <v>16597</v>
      </c>
      <c r="N9" s="116">
        <f>ROUND('Programový rozpočet'!N9/30.126*1000,0)</f>
        <v>16597</v>
      </c>
      <c r="O9" s="139">
        <f>ROUND('Programový rozpočet'!O9/30.126*1000,0)</f>
        <v>0</v>
      </c>
      <c r="P9" s="146">
        <f>ROUND('Programový rozpočet'!P9/30.126*1000,0)</f>
        <v>0</v>
      </c>
      <c r="Q9" s="115">
        <f>R9+S9+T9</f>
        <v>16596</v>
      </c>
      <c r="R9" s="116">
        <f>ROUND('Programový rozpočet'!R9/30.126*1000,0)-1</f>
        <v>16596</v>
      </c>
      <c r="S9" s="139">
        <f>ROUND('Programový rozpočet'!S9/30.126*1000,0)</f>
        <v>0</v>
      </c>
      <c r="T9" s="146">
        <f>ROUND('Programový rozpočet'!T9/30.126*1000,0)</f>
        <v>0</v>
      </c>
    </row>
    <row r="10" spans="1:20" ht="12.75">
      <c r="A10" s="114" t="s">
        <v>400</v>
      </c>
      <c r="B10" s="106" t="s">
        <v>173</v>
      </c>
      <c r="C10" s="115">
        <f aca="true" t="shared" si="3" ref="C10:C76">D10+E10+F10</f>
        <v>0</v>
      </c>
      <c r="D10" s="116">
        <f>ROUND('Programový rozpočet'!D10/30.126*1000,0)</f>
        <v>0</v>
      </c>
      <c r="E10" s="139">
        <f>ROUND('Programový rozpočet'!E10/30.126*1000,0)</f>
        <v>0</v>
      </c>
      <c r="F10" s="146">
        <f>ROUND('Programový rozpočet'!F10/30.126*1000,0)</f>
        <v>0</v>
      </c>
      <c r="G10" s="115">
        <f aca="true" t="shared" si="4" ref="G10:G76">H10+I10+J10</f>
        <v>0</v>
      </c>
      <c r="H10" s="116">
        <f>ROUND('Programový rozpočet'!H10/30.126*1000,0)</f>
        <v>0</v>
      </c>
      <c r="I10" s="139">
        <f>ROUND('Programový rozpočet'!I10/30.126*1000,0)</f>
        <v>0</v>
      </c>
      <c r="J10" s="146">
        <f>ROUND('Programový rozpočet'!J10/30.126*1000,0)</f>
        <v>0</v>
      </c>
      <c r="K10" s="114" t="str">
        <f t="shared" si="2"/>
        <v>Prvok 1.1.2</v>
      </c>
      <c r="L10" s="106" t="s">
        <v>173</v>
      </c>
      <c r="M10" s="115">
        <f aca="true" t="shared" si="5" ref="M10:M76">N10+O10+P10</f>
        <v>0</v>
      </c>
      <c r="N10" s="116">
        <f>ROUND('Programový rozpočet'!N10/30.126*1000,0)</f>
        <v>0</v>
      </c>
      <c r="O10" s="139">
        <f>ROUND('Programový rozpočet'!O10/30.126*1000,0)</f>
        <v>0</v>
      </c>
      <c r="P10" s="146">
        <f>ROUND('Programový rozpočet'!P10/30.126*1000,0)</f>
        <v>0</v>
      </c>
      <c r="Q10" s="115">
        <f aca="true" t="shared" si="6" ref="Q10:Q76">R10+S10+T10</f>
        <v>0</v>
      </c>
      <c r="R10" s="116">
        <f>ROUND('Programový rozpočet'!R10/30.126*1000,0)</f>
        <v>0</v>
      </c>
      <c r="S10" s="139">
        <f>ROUND('Programový rozpočet'!S10/30.126*1000,0)</f>
        <v>0</v>
      </c>
      <c r="T10" s="146">
        <f>ROUND('Programový rozpočet'!T10/30.126*1000,0)</f>
        <v>0</v>
      </c>
    </row>
    <row r="11" spans="1:20" ht="12.75">
      <c r="A11" s="114" t="s">
        <v>401</v>
      </c>
      <c r="B11" s="106" t="s">
        <v>174</v>
      </c>
      <c r="C11" s="115">
        <f t="shared" si="3"/>
        <v>16763</v>
      </c>
      <c r="D11" s="116">
        <f>ROUND('Programový rozpočet'!D11/30.126*1000,0)</f>
        <v>16763</v>
      </c>
      <c r="E11" s="139">
        <f>ROUND('Programový rozpočet'!E11/30.126*1000,0)</f>
        <v>0</v>
      </c>
      <c r="F11" s="146">
        <f>ROUND('Programový rozpočet'!F11/30.126*1000,0)</f>
        <v>0</v>
      </c>
      <c r="G11" s="115">
        <f t="shared" si="4"/>
        <v>17925</v>
      </c>
      <c r="H11" s="116">
        <f>ROUND('Programový rozpočet'!H11/30.126*1000,0)</f>
        <v>17925</v>
      </c>
      <c r="I11" s="139">
        <f>ROUND('Programový rozpočet'!I11/30.126*1000,0)</f>
        <v>0</v>
      </c>
      <c r="J11" s="146">
        <f>ROUND('Programový rozpočet'!J11/30.126*1000,0)</f>
        <v>0</v>
      </c>
      <c r="K11" s="114" t="str">
        <f t="shared" si="2"/>
        <v>Prvok 1.1.3</v>
      </c>
      <c r="L11" s="106" t="s">
        <v>174</v>
      </c>
      <c r="M11" s="115">
        <f t="shared" si="5"/>
        <v>19252</v>
      </c>
      <c r="N11" s="116">
        <f>ROUND('Programový rozpočet'!N11/30.126*1000,0)</f>
        <v>19252</v>
      </c>
      <c r="O11" s="139">
        <f>ROUND('Programový rozpočet'!O11/30.126*1000,0)</f>
        <v>0</v>
      </c>
      <c r="P11" s="146">
        <f>ROUND('Programový rozpočet'!P11/30.126*1000,0)</f>
        <v>0</v>
      </c>
      <c r="Q11" s="115">
        <f t="shared" si="6"/>
        <v>20579</v>
      </c>
      <c r="R11" s="116">
        <f>ROUND('Programový rozpočet'!R11/30.126*1000,0)-1</f>
        <v>20579</v>
      </c>
      <c r="S11" s="139">
        <f>ROUND('Programový rozpočet'!S11/30.126*1000,0)</f>
        <v>0</v>
      </c>
      <c r="T11" s="146">
        <f>ROUND('Programový rozpočet'!T11/30.126*1000,0)</f>
        <v>0</v>
      </c>
    </row>
    <row r="12" spans="1:20" ht="12.75">
      <c r="A12" s="111" t="s">
        <v>175</v>
      </c>
      <c r="B12" s="110" t="s">
        <v>176</v>
      </c>
      <c r="C12" s="112">
        <f t="shared" si="3"/>
        <v>32364</v>
      </c>
      <c r="D12" s="113">
        <f>SUM(D13:D15)</f>
        <v>32364</v>
      </c>
      <c r="E12" s="138">
        <f>SUM(E13:E15)</f>
        <v>0</v>
      </c>
      <c r="F12" s="145">
        <f>SUM(F13:F15)</f>
        <v>0</v>
      </c>
      <c r="G12" s="112">
        <f t="shared" si="4"/>
        <v>318762</v>
      </c>
      <c r="H12" s="113">
        <f>SUM(H13:H15)</f>
        <v>72297</v>
      </c>
      <c r="I12" s="138">
        <f>SUM(I13:I15)</f>
        <v>246465</v>
      </c>
      <c r="J12" s="145">
        <f>SUM(J13:J15)</f>
        <v>0</v>
      </c>
      <c r="K12" s="111" t="str">
        <f t="shared" si="2"/>
        <v>Podprog 1.2</v>
      </c>
      <c r="L12" s="110" t="s">
        <v>176</v>
      </c>
      <c r="M12" s="112">
        <f t="shared" si="5"/>
        <v>124478</v>
      </c>
      <c r="N12" s="113">
        <f>SUM(N13:N15)</f>
        <v>124478</v>
      </c>
      <c r="O12" s="138">
        <f>SUM(O13:O15)</f>
        <v>0</v>
      </c>
      <c r="P12" s="145">
        <f>SUM(P13:P15)</f>
        <v>0</v>
      </c>
      <c r="Q12" s="112">
        <f t="shared" si="6"/>
        <v>124476</v>
      </c>
      <c r="R12" s="113">
        <f>SUM(R13:R15)</f>
        <v>124476</v>
      </c>
      <c r="S12" s="138">
        <f>SUM(S13:S15)</f>
        <v>0</v>
      </c>
      <c r="T12" s="145">
        <f>SUM(T13:T15)</f>
        <v>0</v>
      </c>
    </row>
    <row r="13" spans="1:20" ht="12.75">
      <c r="A13" s="114" t="s">
        <v>402</v>
      </c>
      <c r="B13" s="106" t="s">
        <v>177</v>
      </c>
      <c r="C13" s="115">
        <f t="shared" si="3"/>
        <v>0</v>
      </c>
      <c r="D13" s="116">
        <f>ROUND('Programový rozpočet'!D13/30.126*1000,0)</f>
        <v>0</v>
      </c>
      <c r="E13" s="139">
        <f>ROUND('Programový rozpočet'!E13/30.126*1000,0)</f>
        <v>0</v>
      </c>
      <c r="F13" s="146">
        <f>ROUND('Programový rozpočet'!F13/30.126*1000,0)</f>
        <v>0</v>
      </c>
      <c r="G13" s="115">
        <f t="shared" si="4"/>
        <v>0</v>
      </c>
      <c r="H13" s="116">
        <f>ROUND('Programový rozpočet'!H13/30.126*1000,0)</f>
        <v>0</v>
      </c>
      <c r="I13" s="139">
        <f>ROUND('Programový rozpočet'!I13/30.126*1000,0)</f>
        <v>0</v>
      </c>
      <c r="J13" s="146">
        <f>ROUND('Programový rozpočet'!J13/30.126*1000,0)</f>
        <v>0</v>
      </c>
      <c r="K13" s="114" t="str">
        <f t="shared" si="2"/>
        <v>Prvok 1.2.1</v>
      </c>
      <c r="L13" s="106" t="s">
        <v>177</v>
      </c>
      <c r="M13" s="115">
        <f t="shared" si="5"/>
        <v>0</v>
      </c>
      <c r="N13" s="116">
        <f>ROUND('Programový rozpočet'!N13/30.126*1000,0)</f>
        <v>0</v>
      </c>
      <c r="O13" s="139">
        <f>ROUND('Programový rozpočet'!O13/30.126*1000,0)</f>
        <v>0</v>
      </c>
      <c r="P13" s="146">
        <f>ROUND('Programový rozpočet'!P13/30.126*1000,0)</f>
        <v>0</v>
      </c>
      <c r="Q13" s="115">
        <f t="shared" si="6"/>
        <v>0</v>
      </c>
      <c r="R13" s="116">
        <f>ROUND('Programový rozpočet'!R13/30.126*1000,0)</f>
        <v>0</v>
      </c>
      <c r="S13" s="139">
        <f>ROUND('Programový rozpočet'!S13/30.126*1000,0)</f>
        <v>0</v>
      </c>
      <c r="T13" s="146">
        <f>ROUND('Programový rozpočet'!T13/30.126*1000,0)</f>
        <v>0</v>
      </c>
    </row>
    <row r="14" spans="1:20" ht="12.75">
      <c r="A14" s="114" t="s">
        <v>403</v>
      </c>
      <c r="B14" s="106" t="s">
        <v>178</v>
      </c>
      <c r="C14" s="115">
        <f t="shared" si="3"/>
        <v>24066</v>
      </c>
      <c r="D14" s="116">
        <f>ROUND('Programový rozpočet'!D14/30.126*1000,0)</f>
        <v>24066</v>
      </c>
      <c r="E14" s="139">
        <f>ROUND('Programový rozpočet'!E14/30.126*1000,0)</f>
        <v>0</v>
      </c>
      <c r="F14" s="146">
        <f>ROUND('Programový rozpočet'!F14/30.126*1000,0)</f>
        <v>0</v>
      </c>
      <c r="G14" s="115">
        <f t="shared" si="4"/>
        <v>24066</v>
      </c>
      <c r="H14" s="116">
        <f>ROUND('Programový rozpočet'!H14/30.126*1000,0)</f>
        <v>24066</v>
      </c>
      <c r="I14" s="139">
        <f>ROUND('Programový rozpočet'!I14/30.126*1000,0)</f>
        <v>0</v>
      </c>
      <c r="J14" s="146">
        <f>ROUND('Programový rozpočet'!J14/30.126*1000,0)</f>
        <v>0</v>
      </c>
      <c r="K14" s="114" t="str">
        <f t="shared" si="2"/>
        <v>Prvok 1.2.2</v>
      </c>
      <c r="L14" s="106" t="s">
        <v>178</v>
      </c>
      <c r="M14" s="115">
        <f t="shared" si="5"/>
        <v>13278</v>
      </c>
      <c r="N14" s="116">
        <f>ROUND('Programový rozpočet'!N14/30.126*1000,0)</f>
        <v>13278</v>
      </c>
      <c r="O14" s="139">
        <f>ROUND('Programový rozpočet'!O14/30.126*1000,0)</f>
        <v>0</v>
      </c>
      <c r="P14" s="146">
        <f>ROUND('Programový rozpočet'!P14/30.126*1000,0)</f>
        <v>0</v>
      </c>
      <c r="Q14" s="115">
        <f t="shared" si="6"/>
        <v>13277</v>
      </c>
      <c r="R14" s="116">
        <f>ROUND('Programový rozpočet'!R14/30.126*1000,0)-1</f>
        <v>13277</v>
      </c>
      <c r="S14" s="139">
        <f>ROUND('Programový rozpočet'!S14/30.126*1000,0)</f>
        <v>0</v>
      </c>
      <c r="T14" s="146">
        <f>ROUND('Programový rozpočet'!T14/30.126*1000,0)</f>
        <v>0</v>
      </c>
    </row>
    <row r="15" spans="1:20" ht="12.75">
      <c r="A15" s="114" t="s">
        <v>404</v>
      </c>
      <c r="B15" s="106" t="s">
        <v>179</v>
      </c>
      <c r="C15" s="115">
        <f t="shared" si="3"/>
        <v>8298</v>
      </c>
      <c r="D15" s="116">
        <f>ROUND('Programový rozpočet'!D15/30.126*1000,0)</f>
        <v>8298</v>
      </c>
      <c r="E15" s="139">
        <f>ROUND('Programový rozpočet'!E15/30.126*1000,0)</f>
        <v>0</v>
      </c>
      <c r="F15" s="146">
        <f>ROUND('Programový rozpočet'!F15/30.126*1000,0)</f>
        <v>0</v>
      </c>
      <c r="G15" s="115">
        <f t="shared" si="4"/>
        <v>294696</v>
      </c>
      <c r="H15" s="116">
        <f>ROUND('Programový rozpočet'!H15/30.126*1000,0)</f>
        <v>48231</v>
      </c>
      <c r="I15" s="139">
        <f>ROUND('Programový rozpočet'!I15/30.126*1000,0)</f>
        <v>246465</v>
      </c>
      <c r="J15" s="146">
        <f>ROUND('Programový rozpočet'!J15/30.126*1000,0)</f>
        <v>0</v>
      </c>
      <c r="K15" s="114" t="str">
        <f t="shared" si="2"/>
        <v>Prvok 1.2.3</v>
      </c>
      <c r="L15" s="106" t="s">
        <v>179</v>
      </c>
      <c r="M15" s="115">
        <f t="shared" si="5"/>
        <v>111200</v>
      </c>
      <c r="N15" s="116">
        <f>ROUND('Programový rozpočet'!N15/30.126*1000,0)</f>
        <v>111200</v>
      </c>
      <c r="O15" s="139">
        <f>ROUND('Programový rozpočet'!O15/30.126*1000,0)</f>
        <v>0</v>
      </c>
      <c r="P15" s="146">
        <f>ROUND('Programový rozpočet'!P15/30.126*1000,0)</f>
        <v>0</v>
      </c>
      <c r="Q15" s="115">
        <f t="shared" si="6"/>
        <v>111199</v>
      </c>
      <c r="R15" s="116">
        <f>ROUND('Programový rozpočet'!R15/30.126*1000,0)-1</f>
        <v>111199</v>
      </c>
      <c r="S15" s="139">
        <f>ROUND('Programový rozpočet'!S15/30.126*1000,0)</f>
        <v>0</v>
      </c>
      <c r="T15" s="146">
        <f>ROUND('Programový rozpočet'!T15/30.126*1000,0)</f>
        <v>0</v>
      </c>
    </row>
    <row r="16" spans="1:20" ht="12.75">
      <c r="A16" s="111" t="s">
        <v>180</v>
      </c>
      <c r="B16" s="110" t="s">
        <v>181</v>
      </c>
      <c r="C16" s="112">
        <f t="shared" si="3"/>
        <v>0</v>
      </c>
      <c r="D16" s="113">
        <f>ROUND('Programový rozpočet'!D16/30.126*1000,0)</f>
        <v>0</v>
      </c>
      <c r="E16" s="138">
        <f>ROUND('Programový rozpočet'!E16/30.126*1000,0)</f>
        <v>0</v>
      </c>
      <c r="F16" s="145">
        <f>ROUND('Programový rozpočet'!F16/30.126*1000,0)</f>
        <v>0</v>
      </c>
      <c r="G16" s="112">
        <f t="shared" si="4"/>
        <v>0</v>
      </c>
      <c r="H16" s="113">
        <f>ROUND('Programový rozpočet'!H16/30.126*1000,0)</f>
        <v>0</v>
      </c>
      <c r="I16" s="138">
        <f>ROUND('Programový rozpočet'!I16/30.126*1000,0)</f>
        <v>0</v>
      </c>
      <c r="J16" s="145">
        <f>ROUND('Programový rozpočet'!J16/30.126*1000,0)</f>
        <v>0</v>
      </c>
      <c r="K16" s="111" t="str">
        <f t="shared" si="2"/>
        <v>Podprog 1.3</v>
      </c>
      <c r="L16" s="110" t="s">
        <v>181</v>
      </c>
      <c r="M16" s="112">
        <f t="shared" si="5"/>
        <v>0</v>
      </c>
      <c r="N16" s="113">
        <f>ROUND('Programový rozpočet'!N16/30.126*1000,0)</f>
        <v>0</v>
      </c>
      <c r="O16" s="138">
        <f>ROUND('Programový rozpočet'!O16/30.126*1000,0)</f>
        <v>0</v>
      </c>
      <c r="P16" s="145">
        <f>ROUND('Programový rozpočet'!P16/30.126*1000,0)</f>
        <v>0</v>
      </c>
      <c r="Q16" s="112">
        <f t="shared" si="6"/>
        <v>0</v>
      </c>
      <c r="R16" s="113">
        <f>ROUND('Programový rozpočet'!R16/30.126*1000,0)</f>
        <v>0</v>
      </c>
      <c r="S16" s="138">
        <f>ROUND('Programový rozpočet'!S16/30.126*1000,0)</f>
        <v>0</v>
      </c>
      <c r="T16" s="145">
        <f>ROUND('Programový rozpočet'!T16/30.126*1000,0)</f>
        <v>0</v>
      </c>
    </row>
    <row r="17" spans="1:20" ht="12.75">
      <c r="A17" s="111" t="s">
        <v>182</v>
      </c>
      <c r="B17" s="110" t="s">
        <v>183</v>
      </c>
      <c r="C17" s="112">
        <f t="shared" si="3"/>
        <v>3419</v>
      </c>
      <c r="D17" s="113">
        <f>ROUND('Programový rozpočet'!D17/30.126*1000,0)</f>
        <v>3419</v>
      </c>
      <c r="E17" s="138">
        <f>ROUND('Programový rozpočet'!E17/30.126*1000,0)</f>
        <v>0</v>
      </c>
      <c r="F17" s="145">
        <f>ROUND('Programový rozpočet'!F17/30.126*1000,0)</f>
        <v>0</v>
      </c>
      <c r="G17" s="112">
        <f t="shared" si="4"/>
        <v>1991</v>
      </c>
      <c r="H17" s="113">
        <f>ROUND('Programový rozpočet'!H17/30.126*1000,0)-1</f>
        <v>1991</v>
      </c>
      <c r="I17" s="138">
        <f>ROUND('Programový rozpočet'!I17/30.126*1000,0)</f>
        <v>0</v>
      </c>
      <c r="J17" s="145">
        <f>ROUND('Programový rozpočet'!J17/30.126*1000,0)</f>
        <v>0</v>
      </c>
      <c r="K17" s="111" t="str">
        <f t="shared" si="2"/>
        <v>Podprog 1.4</v>
      </c>
      <c r="L17" s="110" t="s">
        <v>183</v>
      </c>
      <c r="M17" s="112">
        <f t="shared" si="5"/>
        <v>2091</v>
      </c>
      <c r="N17" s="113">
        <f>ROUND('Programový rozpočet'!N17/30.126*1000,0)</f>
        <v>2091</v>
      </c>
      <c r="O17" s="138">
        <f>ROUND('Programový rozpočet'!O17/30.126*1000,0)</f>
        <v>0</v>
      </c>
      <c r="P17" s="145">
        <f>ROUND('Programový rozpočet'!P17/30.126*1000,0)</f>
        <v>0</v>
      </c>
      <c r="Q17" s="112">
        <f t="shared" si="6"/>
        <v>2190</v>
      </c>
      <c r="R17" s="113">
        <f>ROUND('Programový rozpočet'!R17/30.126*1000,0)-1</f>
        <v>2190</v>
      </c>
      <c r="S17" s="138">
        <f>ROUND('Programový rozpočet'!S17/30.126*1000,0)</f>
        <v>0</v>
      </c>
      <c r="T17" s="145">
        <f>ROUND('Programový rozpočet'!T17/30.126*1000,0)</f>
        <v>0</v>
      </c>
    </row>
    <row r="18" spans="1:20" ht="12.75">
      <c r="A18" s="111" t="s">
        <v>184</v>
      </c>
      <c r="B18" s="110" t="s">
        <v>185</v>
      </c>
      <c r="C18" s="112">
        <f t="shared" si="3"/>
        <v>1660</v>
      </c>
      <c r="D18" s="113">
        <f>SUM(D19:D21)</f>
        <v>1660</v>
      </c>
      <c r="E18" s="138">
        <f>SUM(E19:E21)</f>
        <v>0</v>
      </c>
      <c r="F18" s="145">
        <f>SUM(F19:F21)</f>
        <v>0</v>
      </c>
      <c r="G18" s="112">
        <f t="shared" si="4"/>
        <v>1991</v>
      </c>
      <c r="H18" s="113">
        <f>SUM(H19:H21)</f>
        <v>1991</v>
      </c>
      <c r="I18" s="138">
        <f>SUM(I19:I21)</f>
        <v>0</v>
      </c>
      <c r="J18" s="145">
        <f>SUM(J19:J21)</f>
        <v>0</v>
      </c>
      <c r="K18" s="111" t="str">
        <f t="shared" si="2"/>
        <v>Podprog 1.5</v>
      </c>
      <c r="L18" s="110" t="s">
        <v>185</v>
      </c>
      <c r="M18" s="112">
        <f t="shared" si="5"/>
        <v>2986</v>
      </c>
      <c r="N18" s="113">
        <f>SUM(N19:N21)</f>
        <v>2986</v>
      </c>
      <c r="O18" s="138">
        <f>SUM(O19:O21)</f>
        <v>0</v>
      </c>
      <c r="P18" s="145">
        <f>SUM(P19:P21)</f>
        <v>0</v>
      </c>
      <c r="Q18" s="112">
        <f t="shared" si="6"/>
        <v>3086</v>
      </c>
      <c r="R18" s="113">
        <f>SUM(R19:R21)</f>
        <v>3086</v>
      </c>
      <c r="S18" s="138">
        <f>SUM(S19:S21)</f>
        <v>0</v>
      </c>
      <c r="T18" s="145">
        <f>SUM(T19:T21)</f>
        <v>0</v>
      </c>
    </row>
    <row r="19" spans="1:20" ht="12.75">
      <c r="A19" s="114" t="s">
        <v>405</v>
      </c>
      <c r="B19" s="106" t="s">
        <v>186</v>
      </c>
      <c r="C19" s="115">
        <f t="shared" si="3"/>
        <v>0</v>
      </c>
      <c r="D19" s="116">
        <f>ROUND('Programový rozpočet'!D19/30.126*1000,0)</f>
        <v>0</v>
      </c>
      <c r="E19" s="139">
        <f>ROUND('Programový rozpočet'!E19/30.126*1000,0)</f>
        <v>0</v>
      </c>
      <c r="F19" s="146">
        <f>ROUND('Programový rozpočet'!F19/30.126*1000,0)</f>
        <v>0</v>
      </c>
      <c r="G19" s="115">
        <f t="shared" si="4"/>
        <v>0</v>
      </c>
      <c r="H19" s="116">
        <f>ROUND('Programový rozpočet'!H19/30.126*1000,0)</f>
        <v>0</v>
      </c>
      <c r="I19" s="139">
        <f>ROUND('Programový rozpočet'!I19/30.126*1000,0)</f>
        <v>0</v>
      </c>
      <c r="J19" s="146">
        <f>ROUND('Programový rozpočet'!J19/30.126*1000,0)</f>
        <v>0</v>
      </c>
      <c r="K19" s="114" t="str">
        <f t="shared" si="2"/>
        <v>Prvok 1.5.1</v>
      </c>
      <c r="L19" s="106" t="s">
        <v>186</v>
      </c>
      <c r="M19" s="115">
        <f t="shared" si="5"/>
        <v>0</v>
      </c>
      <c r="N19" s="116">
        <f>ROUND('Programový rozpočet'!N19/30.126*1000,0)</f>
        <v>0</v>
      </c>
      <c r="O19" s="139">
        <f>ROUND('Programový rozpočet'!O19/30.126*1000,0)</f>
        <v>0</v>
      </c>
      <c r="P19" s="146">
        <f>ROUND('Programový rozpočet'!P19/30.126*1000,0)</f>
        <v>0</v>
      </c>
      <c r="Q19" s="115">
        <f t="shared" si="6"/>
        <v>0</v>
      </c>
      <c r="R19" s="116">
        <f>ROUND('Programový rozpočet'!R19/30.126*1000,0)</f>
        <v>0</v>
      </c>
      <c r="S19" s="139">
        <f>ROUND('Programový rozpočet'!S19/30.126*1000,0)</f>
        <v>0</v>
      </c>
      <c r="T19" s="146">
        <f>ROUND('Programový rozpočet'!T19/30.126*1000,0)</f>
        <v>0</v>
      </c>
    </row>
    <row r="20" spans="1:20" ht="12.75">
      <c r="A20" s="114" t="s">
        <v>406</v>
      </c>
      <c r="B20" s="106" t="s">
        <v>187</v>
      </c>
      <c r="C20" s="115">
        <f t="shared" si="3"/>
        <v>1660</v>
      </c>
      <c r="D20" s="116">
        <f>ROUND('Programový rozpočet'!D20/30.126*1000,0)</f>
        <v>1660</v>
      </c>
      <c r="E20" s="139">
        <f>ROUND('Programový rozpočet'!E20/30.126*1000,0)</f>
        <v>0</v>
      </c>
      <c r="F20" s="146">
        <f>ROUND('Programový rozpočet'!F20/30.126*1000,0)</f>
        <v>0</v>
      </c>
      <c r="G20" s="115">
        <f t="shared" si="4"/>
        <v>1991</v>
      </c>
      <c r="H20" s="116">
        <f>ROUND('Programový rozpočet'!H20/30.126*1000,0)-1</f>
        <v>1991</v>
      </c>
      <c r="I20" s="139">
        <f>ROUND('Programový rozpočet'!I20/30.126*1000,0)</f>
        <v>0</v>
      </c>
      <c r="J20" s="146">
        <f>ROUND('Programový rozpočet'!J20/30.126*1000,0)</f>
        <v>0</v>
      </c>
      <c r="K20" s="114" t="str">
        <f t="shared" si="2"/>
        <v>Prvok 1.5.2</v>
      </c>
      <c r="L20" s="106" t="s">
        <v>187</v>
      </c>
      <c r="M20" s="115">
        <f t="shared" si="5"/>
        <v>2986</v>
      </c>
      <c r="N20" s="116">
        <f>ROUND('Programový rozpočet'!N20/30.126*1000,0)-1</f>
        <v>2986</v>
      </c>
      <c r="O20" s="139">
        <f>ROUND('Programový rozpočet'!O20/30.126*1000,0)</f>
        <v>0</v>
      </c>
      <c r="P20" s="146">
        <f>ROUND('Programový rozpočet'!P20/30.126*1000,0)</f>
        <v>0</v>
      </c>
      <c r="Q20" s="115">
        <f t="shared" si="6"/>
        <v>3086</v>
      </c>
      <c r="R20" s="116">
        <f>ROUND('Programový rozpočet'!R20/30.126*1000,0)-1</f>
        <v>3086</v>
      </c>
      <c r="S20" s="139">
        <f>ROUND('Programový rozpočet'!S20/30.126*1000,0)</f>
        <v>0</v>
      </c>
      <c r="T20" s="146">
        <f>ROUND('Programový rozpočet'!T20/30.126*1000,0)</f>
        <v>0</v>
      </c>
    </row>
    <row r="21" spans="1:20" ht="12.75">
      <c r="A21" s="114" t="s">
        <v>407</v>
      </c>
      <c r="B21" s="106" t="s">
        <v>188</v>
      </c>
      <c r="C21" s="115">
        <f t="shared" si="3"/>
        <v>0</v>
      </c>
      <c r="D21" s="116">
        <f>ROUND('Programový rozpočet'!D21/30.126*1000,0)</f>
        <v>0</v>
      </c>
      <c r="E21" s="139">
        <f>ROUND('Programový rozpočet'!E21/30.126*1000,0)</f>
        <v>0</v>
      </c>
      <c r="F21" s="146">
        <f>ROUND('Programový rozpočet'!F21/30.126*1000,0)</f>
        <v>0</v>
      </c>
      <c r="G21" s="115">
        <f t="shared" si="4"/>
        <v>0</v>
      </c>
      <c r="H21" s="116">
        <f>ROUND('Programový rozpočet'!H21/30.126*1000,0)</f>
        <v>0</v>
      </c>
      <c r="I21" s="139">
        <f>ROUND('Programový rozpočet'!I21/30.126*1000,0)</f>
        <v>0</v>
      </c>
      <c r="J21" s="146">
        <f>ROUND('Programový rozpočet'!J21/30.126*1000,0)</f>
        <v>0</v>
      </c>
      <c r="K21" s="114" t="str">
        <f t="shared" si="2"/>
        <v>Prvok 1.5.3</v>
      </c>
      <c r="L21" s="106" t="s">
        <v>188</v>
      </c>
      <c r="M21" s="115">
        <f t="shared" si="5"/>
        <v>0</v>
      </c>
      <c r="N21" s="116">
        <f>ROUND('Programový rozpočet'!N21/30.126*1000,0)</f>
        <v>0</v>
      </c>
      <c r="O21" s="139">
        <f>ROUND('Programový rozpočet'!O21/30.126*1000,0)</f>
        <v>0</v>
      </c>
      <c r="P21" s="146">
        <f>ROUND('Programový rozpočet'!P21/30.126*1000,0)</f>
        <v>0</v>
      </c>
      <c r="Q21" s="115">
        <f t="shared" si="6"/>
        <v>0</v>
      </c>
      <c r="R21" s="116">
        <f>ROUND('Programový rozpočet'!R21/30.126*1000,0)</f>
        <v>0</v>
      </c>
      <c r="S21" s="139">
        <f>ROUND('Programový rozpočet'!S21/30.126*1000,0)</f>
        <v>0</v>
      </c>
      <c r="T21" s="146">
        <f>ROUND('Programový rozpočet'!T21/30.126*1000,0)</f>
        <v>0</v>
      </c>
    </row>
    <row r="22" spans="1:20" ht="12.75">
      <c r="A22" s="111" t="s">
        <v>189</v>
      </c>
      <c r="B22" s="110" t="s">
        <v>190</v>
      </c>
      <c r="C22" s="112">
        <f t="shared" si="3"/>
        <v>6639</v>
      </c>
      <c r="D22" s="113">
        <f>ROUND('Programový rozpočet'!D22/30.126*1000,0)</f>
        <v>6639</v>
      </c>
      <c r="E22" s="138">
        <f>ROUND('Programový rozpočet'!E22/30.126*1000,0)</f>
        <v>0</v>
      </c>
      <c r="F22" s="145">
        <f>ROUND('Programový rozpočet'!F22/30.126*1000,0)</f>
        <v>0</v>
      </c>
      <c r="G22" s="112">
        <f t="shared" si="4"/>
        <v>6639</v>
      </c>
      <c r="H22" s="113">
        <f>ROUND('Programový rozpočet'!H22/30.126*1000,0)</f>
        <v>6639</v>
      </c>
      <c r="I22" s="138">
        <f>ROUND('Programový rozpočet'!I22/30.126*1000,0)</f>
        <v>0</v>
      </c>
      <c r="J22" s="145">
        <f>ROUND('Programový rozpočet'!J22/30.126*1000,0)</f>
        <v>0</v>
      </c>
      <c r="K22" s="111" t="str">
        <f t="shared" si="2"/>
        <v>Podprog 1.6</v>
      </c>
      <c r="L22" s="110" t="s">
        <v>190</v>
      </c>
      <c r="M22" s="112">
        <f t="shared" si="5"/>
        <v>6639</v>
      </c>
      <c r="N22" s="113">
        <f>ROUND('Programový rozpočet'!N22/30.126*1000,0)</f>
        <v>6639</v>
      </c>
      <c r="O22" s="138">
        <f>ROUND('Programový rozpočet'!O22/30.126*1000,0)</f>
        <v>0</v>
      </c>
      <c r="P22" s="145">
        <f>ROUND('Programový rozpočet'!P22/30.126*1000,0)</f>
        <v>0</v>
      </c>
      <c r="Q22" s="112">
        <f t="shared" si="6"/>
        <v>6639</v>
      </c>
      <c r="R22" s="113">
        <f>ROUND('Programový rozpočet'!R22/30.126*1000,0)</f>
        <v>6639</v>
      </c>
      <c r="S22" s="138">
        <f>ROUND('Programový rozpočet'!S22/30.126*1000,0)</f>
        <v>0</v>
      </c>
      <c r="T22" s="145">
        <f>ROUND('Programový rozpočet'!T22/30.126*1000,0)</f>
        <v>0</v>
      </c>
    </row>
    <row r="23" spans="1:20" ht="12.75">
      <c r="A23" s="111" t="s">
        <v>191</v>
      </c>
      <c r="B23" s="110" t="s">
        <v>192</v>
      </c>
      <c r="C23" s="112">
        <f t="shared" si="3"/>
        <v>26754</v>
      </c>
      <c r="D23" s="113">
        <f>D24+D25</f>
        <v>26754</v>
      </c>
      <c r="E23" s="138">
        <f>E24+E25</f>
        <v>0</v>
      </c>
      <c r="F23" s="145">
        <f>F24+F25</f>
        <v>0</v>
      </c>
      <c r="G23" s="112">
        <f t="shared" si="4"/>
        <v>16597</v>
      </c>
      <c r="H23" s="113">
        <f>H24+H25</f>
        <v>16597</v>
      </c>
      <c r="I23" s="138">
        <f>I24+I25</f>
        <v>0</v>
      </c>
      <c r="J23" s="145">
        <f>J24+J25</f>
        <v>0</v>
      </c>
      <c r="K23" s="111" t="str">
        <f t="shared" si="2"/>
        <v>Podprog 1.7</v>
      </c>
      <c r="L23" s="110" t="s">
        <v>192</v>
      </c>
      <c r="M23" s="112">
        <f t="shared" si="5"/>
        <v>16597</v>
      </c>
      <c r="N23" s="113">
        <f>N24+N25</f>
        <v>16597</v>
      </c>
      <c r="O23" s="138">
        <f>O24+O25</f>
        <v>0</v>
      </c>
      <c r="P23" s="145">
        <f>P24+P25</f>
        <v>0</v>
      </c>
      <c r="Q23" s="112">
        <f t="shared" si="6"/>
        <v>16597</v>
      </c>
      <c r="R23" s="113">
        <f>R24+R25</f>
        <v>16597</v>
      </c>
      <c r="S23" s="138">
        <f>S24+S25</f>
        <v>0</v>
      </c>
      <c r="T23" s="145">
        <f>T24+T25</f>
        <v>0</v>
      </c>
    </row>
    <row r="24" spans="1:20" ht="12.75">
      <c r="A24" s="114" t="s">
        <v>408</v>
      </c>
      <c r="B24" s="106" t="s">
        <v>193</v>
      </c>
      <c r="C24" s="115">
        <f t="shared" si="3"/>
        <v>4979</v>
      </c>
      <c r="D24" s="116">
        <f>ROUND('Programový rozpočet'!D24/30.126*1000,0)</f>
        <v>4979</v>
      </c>
      <c r="E24" s="139">
        <f>ROUND('Programový rozpočet'!E24/30.126*1000,0)</f>
        <v>0</v>
      </c>
      <c r="F24" s="146">
        <f>ROUND('Programový rozpočet'!F24/30.126*1000,0)</f>
        <v>0</v>
      </c>
      <c r="G24" s="115">
        <f t="shared" si="4"/>
        <v>4979</v>
      </c>
      <c r="H24" s="116">
        <f>ROUND('Programový rozpočet'!H24/30.126*1000,0)</f>
        <v>4979</v>
      </c>
      <c r="I24" s="139">
        <f>ROUND('Programový rozpočet'!I24/30.126*1000,0)</f>
        <v>0</v>
      </c>
      <c r="J24" s="146">
        <f>ROUND('Programový rozpočet'!J24/30.126*1000,0)</f>
        <v>0</v>
      </c>
      <c r="K24" s="114" t="str">
        <f t="shared" si="2"/>
        <v>Prvok 1.7.1</v>
      </c>
      <c r="L24" s="106" t="s">
        <v>193</v>
      </c>
      <c r="M24" s="115">
        <f t="shared" si="5"/>
        <v>4979</v>
      </c>
      <c r="N24" s="116">
        <f>ROUND('Programový rozpočet'!N24/30.126*1000,0)</f>
        <v>4979</v>
      </c>
      <c r="O24" s="139">
        <f>ROUND('Programový rozpočet'!O24/30.126*1000,0)</f>
        <v>0</v>
      </c>
      <c r="P24" s="146">
        <f>ROUND('Programový rozpočet'!P24/30.126*1000,0)</f>
        <v>0</v>
      </c>
      <c r="Q24" s="115">
        <f t="shared" si="6"/>
        <v>4979</v>
      </c>
      <c r="R24" s="116">
        <f>ROUND('Programový rozpočet'!R24/30.126*1000,0)</f>
        <v>4979</v>
      </c>
      <c r="S24" s="139">
        <f>ROUND('Programový rozpočet'!S24/30.126*1000,0)</f>
        <v>0</v>
      </c>
      <c r="T24" s="146">
        <f>ROUND('Programový rozpočet'!T24/30.126*1000,0)</f>
        <v>0</v>
      </c>
    </row>
    <row r="25" spans="1:20" ht="13.5" thickBot="1">
      <c r="A25" s="114" t="s">
        <v>409</v>
      </c>
      <c r="B25" s="106" t="s">
        <v>194</v>
      </c>
      <c r="C25" s="115">
        <f t="shared" si="3"/>
        <v>21775</v>
      </c>
      <c r="D25" s="116">
        <f>ROUND('Programový rozpočet'!D25/30.126*1000,0)</f>
        <v>21775</v>
      </c>
      <c r="E25" s="139">
        <f>ROUND('Programový rozpočet'!E25/30.126*1000,0)</f>
        <v>0</v>
      </c>
      <c r="F25" s="146">
        <f>ROUND('Programový rozpočet'!F25/30.126*1000,0)</f>
        <v>0</v>
      </c>
      <c r="G25" s="115">
        <f t="shared" si="4"/>
        <v>11618</v>
      </c>
      <c r="H25" s="116">
        <f>ROUND('Programový rozpočet'!H25/30.126*1000,0)</f>
        <v>11618</v>
      </c>
      <c r="I25" s="139">
        <f>ROUND('Programový rozpočet'!I25/30.126*1000,0)</f>
        <v>0</v>
      </c>
      <c r="J25" s="146">
        <f>ROUND('Programový rozpočet'!J25/30.126*1000,0)</f>
        <v>0</v>
      </c>
      <c r="K25" s="114" t="str">
        <f t="shared" si="2"/>
        <v>Prvok 1.7.2</v>
      </c>
      <c r="L25" s="106" t="s">
        <v>194</v>
      </c>
      <c r="M25" s="115">
        <f t="shared" si="5"/>
        <v>11618</v>
      </c>
      <c r="N25" s="116">
        <f>ROUND('Programový rozpočet'!N25/30.126*1000,0)</f>
        <v>11618</v>
      </c>
      <c r="O25" s="139">
        <f>ROUND('Programový rozpočet'!O25/30.126*1000,0)</f>
        <v>0</v>
      </c>
      <c r="P25" s="146">
        <f>ROUND('Programový rozpočet'!P25/30.126*1000,0)</f>
        <v>0</v>
      </c>
      <c r="Q25" s="115">
        <f t="shared" si="6"/>
        <v>11618</v>
      </c>
      <c r="R25" s="116">
        <f>ROUND('Programový rozpočet'!R25/30.126*1000,0)</f>
        <v>11618</v>
      </c>
      <c r="S25" s="139">
        <f>ROUND('Programový rozpočet'!S25/30.126*1000,0)</f>
        <v>0</v>
      </c>
      <c r="T25" s="146">
        <f>ROUND('Programový rozpočet'!T25/30.126*1000,0)</f>
        <v>0</v>
      </c>
    </row>
    <row r="26" spans="1:20" s="73" customFormat="1" ht="12.75">
      <c r="A26" s="107" t="s">
        <v>195</v>
      </c>
      <c r="B26" s="108"/>
      <c r="C26" s="94">
        <f t="shared" si="3"/>
        <v>212076</v>
      </c>
      <c r="D26" s="109">
        <f>D27+D35+D36+D37+D38</f>
        <v>178882</v>
      </c>
      <c r="E26" s="137">
        <f>E27+E35+E36+E37+E38</f>
        <v>33194</v>
      </c>
      <c r="F26" s="144">
        <f>F27+F35+F36+F37+F38</f>
        <v>0</v>
      </c>
      <c r="G26" s="94">
        <f t="shared" si="4"/>
        <v>194717</v>
      </c>
      <c r="H26" s="109">
        <f>H27+H35+H36+H37+H38</f>
        <v>194717</v>
      </c>
      <c r="I26" s="137">
        <f>I27+I35+I36+I37+I38</f>
        <v>0</v>
      </c>
      <c r="J26" s="144">
        <f>J27+J35+J36+J37+J38</f>
        <v>0</v>
      </c>
      <c r="K26" s="107" t="str">
        <f t="shared" si="2"/>
        <v>Program 2:   Propagácia a marketing</v>
      </c>
      <c r="L26" s="108"/>
      <c r="M26" s="94">
        <f t="shared" si="5"/>
        <v>202517</v>
      </c>
      <c r="N26" s="109">
        <f>N27+N35+N36+N37+N38</f>
        <v>202517</v>
      </c>
      <c r="O26" s="137">
        <f>O27+O35+O36+O37+O38</f>
        <v>0</v>
      </c>
      <c r="P26" s="144">
        <f>P27+P35+P36+P37+P38</f>
        <v>0</v>
      </c>
      <c r="Q26" s="94">
        <f t="shared" si="6"/>
        <v>182071</v>
      </c>
      <c r="R26" s="109">
        <f>R27+R35+R36+R37+R38</f>
        <v>182071</v>
      </c>
      <c r="S26" s="137">
        <f>S27+S35+S36+S37+S38</f>
        <v>0</v>
      </c>
      <c r="T26" s="144">
        <f>T27+T35+T36+T37+T38</f>
        <v>0</v>
      </c>
    </row>
    <row r="27" spans="1:20" ht="12.75">
      <c r="A27" s="111" t="s">
        <v>196</v>
      </c>
      <c r="B27" s="110" t="s">
        <v>197</v>
      </c>
      <c r="C27" s="112">
        <f t="shared" si="3"/>
        <v>170882</v>
      </c>
      <c r="D27" s="113">
        <f>SUM(D28:D34)</f>
        <v>170882</v>
      </c>
      <c r="E27" s="138">
        <f>SUM(E28:E34)</f>
        <v>0</v>
      </c>
      <c r="F27" s="145">
        <f>SUM(F28:F34)</f>
        <v>0</v>
      </c>
      <c r="G27" s="112">
        <f t="shared" si="4"/>
        <v>179115</v>
      </c>
      <c r="H27" s="113">
        <f>SUM(H28:H34)</f>
        <v>179115</v>
      </c>
      <c r="I27" s="138">
        <f>SUM(I28:I34)</f>
        <v>0</v>
      </c>
      <c r="J27" s="145">
        <f>SUM(J28:J34)</f>
        <v>0</v>
      </c>
      <c r="K27" s="111" t="str">
        <f t="shared" si="2"/>
        <v>Podprog 2.1</v>
      </c>
      <c r="L27" s="110" t="s">
        <v>197</v>
      </c>
      <c r="M27" s="112">
        <f t="shared" si="5"/>
        <v>186915</v>
      </c>
      <c r="N27" s="113">
        <f>SUM(N28:N34)</f>
        <v>186915</v>
      </c>
      <c r="O27" s="138">
        <f>SUM(O28:O34)</f>
        <v>0</v>
      </c>
      <c r="P27" s="145">
        <f>SUM(P28:P34)</f>
        <v>0</v>
      </c>
      <c r="Q27" s="112">
        <f t="shared" si="6"/>
        <v>166469</v>
      </c>
      <c r="R27" s="113">
        <f>SUM(R28:R34)</f>
        <v>166469</v>
      </c>
      <c r="S27" s="138">
        <f>SUM(S28:S34)</f>
        <v>0</v>
      </c>
      <c r="T27" s="145">
        <f>SUM(T28:T34)</f>
        <v>0</v>
      </c>
    </row>
    <row r="28" spans="1:20" ht="12.75">
      <c r="A28" s="114" t="s">
        <v>410</v>
      </c>
      <c r="B28" s="106" t="s">
        <v>198</v>
      </c>
      <c r="C28" s="115">
        <f t="shared" si="3"/>
        <v>4979</v>
      </c>
      <c r="D28" s="116">
        <f>ROUND('Programový rozpočet'!D28/30.126*1000,0)</f>
        <v>4979</v>
      </c>
      <c r="E28" s="139">
        <f>ROUND('Programový rozpočet'!E28/30.126*1000,0)</f>
        <v>0</v>
      </c>
      <c r="F28" s="146">
        <f>ROUND('Programový rozpočet'!F28/30.126*1000,0)</f>
        <v>0</v>
      </c>
      <c r="G28" s="115">
        <f t="shared" si="4"/>
        <v>664</v>
      </c>
      <c r="H28" s="116">
        <f>ROUND('Programový rozpočet'!H28/30.126*1000,0)</f>
        <v>664</v>
      </c>
      <c r="I28" s="139">
        <f>ROUND('Programový rozpočet'!I28/30.126*1000,0)</f>
        <v>0</v>
      </c>
      <c r="J28" s="146">
        <f>ROUND('Programový rozpočet'!J28/30.126*1000,0)</f>
        <v>0</v>
      </c>
      <c r="K28" s="114" t="str">
        <f t="shared" si="2"/>
        <v>Prvok 2.1.1</v>
      </c>
      <c r="L28" s="106" t="s">
        <v>198</v>
      </c>
      <c r="M28" s="115">
        <f t="shared" si="5"/>
        <v>664</v>
      </c>
      <c r="N28" s="116">
        <f>ROUND('Programový rozpočet'!N28/30.126*1000,0)</f>
        <v>664</v>
      </c>
      <c r="O28" s="139">
        <f>ROUND('Programový rozpočet'!O28/30.126*1000,0)</f>
        <v>0</v>
      </c>
      <c r="P28" s="146">
        <f>ROUND('Programový rozpočet'!P28/30.126*1000,0)</f>
        <v>0</v>
      </c>
      <c r="Q28" s="115">
        <f t="shared" si="6"/>
        <v>664</v>
      </c>
      <c r="R28" s="116">
        <f>ROUND('Programový rozpočet'!R28/30.126*1000,0)</f>
        <v>664</v>
      </c>
      <c r="S28" s="139">
        <f>ROUND('Programový rozpočet'!S28/30.126*1000,0)</f>
        <v>0</v>
      </c>
      <c r="T28" s="146">
        <f>ROUND('Programový rozpočet'!T28/30.126*1000,0)</f>
        <v>0</v>
      </c>
    </row>
    <row r="29" spans="1:20" ht="12.75">
      <c r="A29" s="114" t="s">
        <v>411</v>
      </c>
      <c r="B29" s="106" t="s">
        <v>488</v>
      </c>
      <c r="C29" s="115">
        <f t="shared" si="3"/>
        <v>11618</v>
      </c>
      <c r="D29" s="116">
        <f>ROUND('Programový rozpočet'!D29/30.126*1000,0)</f>
        <v>11618</v>
      </c>
      <c r="E29" s="139">
        <f>ROUND('Programový rozpočet'!E29/30.126*1000,0)</f>
        <v>0</v>
      </c>
      <c r="F29" s="146">
        <f>ROUND('Programový rozpočet'!F29/30.126*1000,0)</f>
        <v>0</v>
      </c>
      <c r="G29" s="115">
        <f t="shared" si="4"/>
        <v>16597</v>
      </c>
      <c r="H29" s="116">
        <f>ROUND('Programový rozpočet'!H29/30.126*1000,0)</f>
        <v>16597</v>
      </c>
      <c r="I29" s="139">
        <f>ROUND('Programový rozpočet'!I29/30.126*1000,0)</f>
        <v>0</v>
      </c>
      <c r="J29" s="146">
        <f>ROUND('Programový rozpočet'!J29/30.126*1000,0)</f>
        <v>0</v>
      </c>
      <c r="K29" s="114" t="str">
        <f t="shared" si="2"/>
        <v>Prvok 2.1.2</v>
      </c>
      <c r="L29" s="106" t="s">
        <v>488</v>
      </c>
      <c r="M29" s="115">
        <f t="shared" si="5"/>
        <v>16597</v>
      </c>
      <c r="N29" s="116">
        <f>ROUND('Programový rozpočet'!N29/30.126*1000,0)</f>
        <v>16597</v>
      </c>
      <c r="O29" s="139">
        <f>ROUND('Programový rozpočet'!O29/30.126*1000,0)</f>
        <v>0</v>
      </c>
      <c r="P29" s="146">
        <f>ROUND('Programový rozpočet'!P29/30.126*1000,0)</f>
        <v>0</v>
      </c>
      <c r="Q29" s="115">
        <f t="shared" si="6"/>
        <v>16597</v>
      </c>
      <c r="R29" s="116">
        <f>ROUND('Programový rozpočet'!R29/30.126*1000,0)</f>
        <v>16597</v>
      </c>
      <c r="S29" s="139">
        <f>ROUND('Programový rozpočet'!S29/30.126*1000,0)</f>
        <v>0</v>
      </c>
      <c r="T29" s="146">
        <f>ROUND('Programový rozpočet'!T29/30.126*1000,0)</f>
        <v>0</v>
      </c>
    </row>
    <row r="30" spans="1:20" ht="12.75">
      <c r="A30" s="114" t="s">
        <v>412</v>
      </c>
      <c r="B30" s="106" t="s">
        <v>199</v>
      </c>
      <c r="C30" s="115">
        <f t="shared" si="3"/>
        <v>18257</v>
      </c>
      <c r="D30" s="116">
        <f>ROUND('Programový rozpočet'!D30/30.126*1000,0)</f>
        <v>18257</v>
      </c>
      <c r="E30" s="139">
        <f>ROUND('Programový rozpočet'!E30/30.126*1000,0)</f>
        <v>0</v>
      </c>
      <c r="F30" s="146">
        <f>ROUND('Programový rozpočet'!F30/30.126*1000,0)</f>
        <v>0</v>
      </c>
      <c r="G30" s="115">
        <f t="shared" si="4"/>
        <v>14938</v>
      </c>
      <c r="H30" s="116">
        <f>ROUND('Programový rozpočet'!H30/30.126*1000,0)+1</f>
        <v>14938</v>
      </c>
      <c r="I30" s="139">
        <f>ROUND('Programový rozpočet'!I30/30.126*1000,0)</f>
        <v>0</v>
      </c>
      <c r="J30" s="146">
        <f>ROUND('Programový rozpočet'!J30/30.126*1000,0)</f>
        <v>0</v>
      </c>
      <c r="K30" s="114" t="str">
        <f t="shared" si="2"/>
        <v>Prvok 2.1.3</v>
      </c>
      <c r="L30" s="106" t="s">
        <v>199</v>
      </c>
      <c r="M30" s="115">
        <f t="shared" si="5"/>
        <v>13278</v>
      </c>
      <c r="N30" s="116">
        <f>ROUND('Programový rozpočet'!N30/30.126*1000,0)</f>
        <v>13278</v>
      </c>
      <c r="O30" s="139">
        <f>ROUND('Programový rozpočet'!O30/30.126*1000,0)</f>
        <v>0</v>
      </c>
      <c r="P30" s="146">
        <f>ROUND('Programový rozpočet'!P30/30.126*1000,0)</f>
        <v>0</v>
      </c>
      <c r="Q30" s="115">
        <f t="shared" si="6"/>
        <v>13278</v>
      </c>
      <c r="R30" s="116">
        <f>ROUND('Programový rozpočet'!R30/30.126*1000,0)</f>
        <v>13278</v>
      </c>
      <c r="S30" s="139">
        <f>ROUND('Programový rozpočet'!S30/30.126*1000,0)</f>
        <v>0</v>
      </c>
      <c r="T30" s="146">
        <f>ROUND('Programový rozpočet'!T30/30.126*1000,0)</f>
        <v>0</v>
      </c>
    </row>
    <row r="31" spans="1:20" ht="12.75">
      <c r="A31" s="114" t="s">
        <v>413</v>
      </c>
      <c r="B31" s="106" t="s">
        <v>30</v>
      </c>
      <c r="C31" s="115">
        <f t="shared" si="3"/>
        <v>85474</v>
      </c>
      <c r="D31" s="116">
        <f>ROUND('Programový rozpočet'!D31/30.126*1000,0)</f>
        <v>85474</v>
      </c>
      <c r="E31" s="139">
        <f>ROUND('Programový rozpočet'!E31/30.126*1000,0)</f>
        <v>0</v>
      </c>
      <c r="F31" s="146">
        <f>ROUND('Programový rozpočet'!F31/30.126*1000,0)</f>
        <v>0</v>
      </c>
      <c r="G31" s="115">
        <f t="shared" si="4"/>
        <v>97557</v>
      </c>
      <c r="H31" s="116">
        <f>ROUND('Programový rozpočet'!H31/30.126*1000,0)</f>
        <v>97557</v>
      </c>
      <c r="I31" s="139">
        <f>ROUND('Programový rozpočet'!I31/30.126*1000,0)</f>
        <v>0</v>
      </c>
      <c r="J31" s="146">
        <f>ROUND('Programový rozpočet'!J31/30.126*1000,0)</f>
        <v>0</v>
      </c>
      <c r="K31" s="114" t="str">
        <f t="shared" si="2"/>
        <v>Prvok 2.1.4</v>
      </c>
      <c r="L31" s="106" t="s">
        <v>30</v>
      </c>
      <c r="M31" s="115">
        <f t="shared" si="5"/>
        <v>102901</v>
      </c>
      <c r="N31" s="116">
        <f>ROUND('Programový rozpočet'!N31/30.126*1000,0)</f>
        <v>102901</v>
      </c>
      <c r="O31" s="139">
        <f>ROUND('Programový rozpočet'!O31/30.126*1000,0)</f>
        <v>0</v>
      </c>
      <c r="P31" s="146">
        <f>ROUND('Programový rozpočet'!P31/30.126*1000,0)</f>
        <v>0</v>
      </c>
      <c r="Q31" s="115">
        <f t="shared" si="6"/>
        <v>106221</v>
      </c>
      <c r="R31" s="116">
        <f>ROUND('Programový rozpočet'!R31/30.126*1000,0)</f>
        <v>106221</v>
      </c>
      <c r="S31" s="139">
        <f>ROUND('Programový rozpočet'!S31/30.126*1000,0)</f>
        <v>0</v>
      </c>
      <c r="T31" s="146">
        <f>ROUND('Programový rozpočet'!T31/30.126*1000,0)</f>
        <v>0</v>
      </c>
    </row>
    <row r="32" spans="1:20" ht="12.75">
      <c r="A32" s="114" t="s">
        <v>414</v>
      </c>
      <c r="B32" s="106" t="s">
        <v>200</v>
      </c>
      <c r="C32" s="115">
        <f t="shared" si="3"/>
        <v>25659</v>
      </c>
      <c r="D32" s="116">
        <f>ROUND('Programový rozpočet'!D32/30.126*1000,0)</f>
        <v>25659</v>
      </c>
      <c r="E32" s="139">
        <f>ROUND('Programový rozpočet'!E32/30.126*1000,0)</f>
        <v>0</v>
      </c>
      <c r="F32" s="146">
        <f>ROUND('Programový rozpočet'!F32/30.126*1000,0)</f>
        <v>0</v>
      </c>
      <c r="G32" s="115">
        <f t="shared" si="4"/>
        <v>27783</v>
      </c>
      <c r="H32" s="116">
        <f>ROUND('Programový rozpočet'!H32/30.126*1000,0)</f>
        <v>27783</v>
      </c>
      <c r="I32" s="139">
        <f>ROUND('Programový rozpočet'!I32/30.126*1000,0)</f>
        <v>0</v>
      </c>
      <c r="J32" s="146">
        <f>ROUND('Programový rozpočet'!J32/30.126*1000,0)</f>
        <v>0</v>
      </c>
      <c r="K32" s="114" t="str">
        <f t="shared" si="2"/>
        <v>Prvok 2.1.5</v>
      </c>
      <c r="L32" s="106" t="s">
        <v>200</v>
      </c>
      <c r="M32" s="115">
        <f t="shared" si="5"/>
        <v>28580</v>
      </c>
      <c r="N32" s="116">
        <f>ROUND('Programový rozpočet'!N32/30.126*1000,0)</f>
        <v>28580</v>
      </c>
      <c r="O32" s="139">
        <f>ROUND('Programový rozpočet'!O32/30.126*1000,0)</f>
        <v>0</v>
      </c>
      <c r="P32" s="146">
        <f>ROUND('Programový rozpočet'!P32/30.126*1000,0)</f>
        <v>0</v>
      </c>
      <c r="Q32" s="115">
        <f t="shared" si="6"/>
        <v>29709</v>
      </c>
      <c r="R32" s="116">
        <f>ROUND('Programový rozpočet'!R32/30.126*1000,0)</f>
        <v>29709</v>
      </c>
      <c r="S32" s="139">
        <f>ROUND('Programový rozpočet'!S32/30.126*1000,0)</f>
        <v>0</v>
      </c>
      <c r="T32" s="146">
        <f>ROUND('Programový rozpočet'!T32/30.126*1000,0)</f>
        <v>0</v>
      </c>
    </row>
    <row r="33" spans="1:20" ht="12.75">
      <c r="A33" s="114" t="s">
        <v>415</v>
      </c>
      <c r="B33" s="106" t="s">
        <v>201</v>
      </c>
      <c r="C33" s="115">
        <f t="shared" si="3"/>
        <v>24895</v>
      </c>
      <c r="D33" s="116">
        <f>ROUND('Programový rozpočet'!D33/30.126*1000,0)</f>
        <v>24895</v>
      </c>
      <c r="E33" s="139">
        <f>ROUND('Programový rozpočet'!E33/30.126*1000,0)</f>
        <v>0</v>
      </c>
      <c r="F33" s="146">
        <f>ROUND('Programový rozpočet'!F33/30.126*1000,0)</f>
        <v>0</v>
      </c>
      <c r="G33" s="115">
        <f t="shared" si="4"/>
        <v>16597</v>
      </c>
      <c r="H33" s="116">
        <f>ROUND('Programový rozpočet'!H33/30.126*1000,0)</f>
        <v>16597</v>
      </c>
      <c r="I33" s="139">
        <f>ROUND('Programový rozpočet'!I33/30.126*1000,0)</f>
        <v>0</v>
      </c>
      <c r="J33" s="146">
        <f>ROUND('Programový rozpočet'!J33/30.126*1000,0)</f>
        <v>0</v>
      </c>
      <c r="K33" s="114" t="str">
        <f t="shared" si="2"/>
        <v>Prvok 2.1.6</v>
      </c>
      <c r="L33" s="106" t="s">
        <v>201</v>
      </c>
      <c r="M33" s="115">
        <f t="shared" si="5"/>
        <v>24895</v>
      </c>
      <c r="N33" s="116">
        <f>ROUND('Programový rozpočet'!N33/30.126*1000,0)</f>
        <v>24895</v>
      </c>
      <c r="O33" s="139">
        <f>ROUND('Programový rozpočet'!O33/30.126*1000,0)</f>
        <v>0</v>
      </c>
      <c r="P33" s="146">
        <f>ROUND('Programový rozpočet'!P33/30.126*1000,0)</f>
        <v>0</v>
      </c>
      <c r="Q33" s="115">
        <f t="shared" si="6"/>
        <v>0</v>
      </c>
      <c r="R33" s="116">
        <f>ROUND('Programový rozpočet'!R33/30.126*1000,0)</f>
        <v>0</v>
      </c>
      <c r="S33" s="139">
        <f>ROUND('Programový rozpočet'!S33/30.126*1000,0)</f>
        <v>0</v>
      </c>
      <c r="T33" s="146">
        <f>ROUND('Programový rozpočet'!T33/30.126*1000,0)</f>
        <v>0</v>
      </c>
    </row>
    <row r="34" spans="1:20" ht="12.75">
      <c r="A34" s="114" t="s">
        <v>534</v>
      </c>
      <c r="B34" s="106" t="s">
        <v>535</v>
      </c>
      <c r="C34" s="115">
        <f t="shared" si="3"/>
        <v>0</v>
      </c>
      <c r="D34" s="116">
        <f>ROUND('Programový rozpočet'!D34/30.126*1000,0)</f>
        <v>0</v>
      </c>
      <c r="E34" s="139">
        <f>ROUND('Programový rozpočet'!E34/30.126*1000,0)</f>
        <v>0</v>
      </c>
      <c r="F34" s="146">
        <f>ROUND('Programový rozpočet'!F34/30.126*1000,0)</f>
        <v>0</v>
      </c>
      <c r="G34" s="115">
        <f t="shared" si="4"/>
        <v>4979</v>
      </c>
      <c r="H34" s="116">
        <f>ROUND('Programový rozpočet'!H34/30.126*1000,0)</f>
        <v>4979</v>
      </c>
      <c r="I34" s="139">
        <f>ROUND('Programový rozpočet'!I34/30.126*1000,0)</f>
        <v>0</v>
      </c>
      <c r="J34" s="146">
        <f>ROUND('Programový rozpočet'!J34/30.126*1000,0)</f>
        <v>0</v>
      </c>
      <c r="K34" s="114" t="str">
        <f t="shared" si="2"/>
        <v>Prvok 2.1.7</v>
      </c>
      <c r="L34" s="106" t="s">
        <v>535</v>
      </c>
      <c r="M34" s="115">
        <f t="shared" si="5"/>
        <v>0</v>
      </c>
      <c r="N34" s="116">
        <f>ROUND('Programový rozpočet'!N34/30.126*1000,0)</f>
        <v>0</v>
      </c>
      <c r="O34" s="139">
        <f>ROUND('Programový rozpočet'!O34/30.126*1000,0)</f>
        <v>0</v>
      </c>
      <c r="P34" s="146">
        <f>ROUND('Programový rozpočet'!P34/30.126*1000,0)</f>
        <v>0</v>
      </c>
      <c r="Q34" s="115">
        <f t="shared" si="6"/>
        <v>0</v>
      </c>
      <c r="R34" s="116">
        <f>ROUND('Programový rozpočet'!R34/30.126*1000,0)</f>
        <v>0</v>
      </c>
      <c r="S34" s="139">
        <f>ROUND('Programový rozpočet'!S34/30.126*1000,0)</f>
        <v>0</v>
      </c>
      <c r="T34" s="146">
        <f>ROUND('Programový rozpočet'!T34/30.126*1000,0)</f>
        <v>0</v>
      </c>
    </row>
    <row r="35" spans="1:20" ht="12.75">
      <c r="A35" s="111" t="s">
        <v>202</v>
      </c>
      <c r="B35" s="110" t="s">
        <v>203</v>
      </c>
      <c r="C35" s="112">
        <f t="shared" si="3"/>
        <v>0</v>
      </c>
      <c r="D35" s="113">
        <f>ROUND('Programový rozpočet'!D35/30.126*1000,0)</f>
        <v>0</v>
      </c>
      <c r="E35" s="138">
        <f>ROUND('Programový rozpočet'!E35/30.126*1000,0)</f>
        <v>0</v>
      </c>
      <c r="F35" s="145">
        <f>ROUND('Programový rozpočet'!F35/30.126*1000,0)</f>
        <v>0</v>
      </c>
      <c r="G35" s="112">
        <f t="shared" si="4"/>
        <v>6639</v>
      </c>
      <c r="H35" s="113">
        <f>ROUND('Programový rozpočet'!H35/30.126*1000,0)</f>
        <v>6639</v>
      </c>
      <c r="I35" s="138">
        <f>ROUND('Programový rozpočet'!I35/30.126*1000,0)</f>
        <v>0</v>
      </c>
      <c r="J35" s="145">
        <f>ROUND('Programový rozpočet'!J35/30.126*1000,0)</f>
        <v>0</v>
      </c>
      <c r="K35" s="111" t="str">
        <f t="shared" si="2"/>
        <v>Podprog 2.2</v>
      </c>
      <c r="L35" s="110" t="s">
        <v>203</v>
      </c>
      <c r="M35" s="112">
        <f t="shared" si="5"/>
        <v>6639</v>
      </c>
      <c r="N35" s="113">
        <f>ROUND('Programový rozpočet'!N35/30.126*1000,0)</f>
        <v>6639</v>
      </c>
      <c r="O35" s="138">
        <f>ROUND('Programový rozpočet'!O35/30.126*1000,0)</f>
        <v>0</v>
      </c>
      <c r="P35" s="145">
        <f>ROUND('Programový rozpočet'!P35/30.126*1000,0)</f>
        <v>0</v>
      </c>
      <c r="Q35" s="112">
        <f t="shared" si="6"/>
        <v>6639</v>
      </c>
      <c r="R35" s="113">
        <f>ROUND('Programový rozpočet'!R35/30.126*1000,0)</f>
        <v>6639</v>
      </c>
      <c r="S35" s="138">
        <f>ROUND('Programový rozpočet'!S35/30.126*1000,0)</f>
        <v>0</v>
      </c>
      <c r="T35" s="145">
        <f>ROUND('Programový rozpočet'!T35/30.126*1000,0)</f>
        <v>0</v>
      </c>
    </row>
    <row r="36" spans="1:20" ht="12.75">
      <c r="A36" s="111" t="s">
        <v>204</v>
      </c>
      <c r="B36" s="110" t="s">
        <v>205</v>
      </c>
      <c r="C36" s="112">
        <f t="shared" si="3"/>
        <v>1328</v>
      </c>
      <c r="D36" s="113">
        <f>ROUND('Programový rozpočet'!D36/30.126*1000,0)</f>
        <v>1328</v>
      </c>
      <c r="E36" s="138">
        <f>ROUND('Programový rozpočet'!E36/30.126*1000,0)</f>
        <v>0</v>
      </c>
      <c r="F36" s="145">
        <f>ROUND('Programový rozpočet'!F36/30.126*1000,0)</f>
        <v>0</v>
      </c>
      <c r="G36" s="112">
        <f t="shared" si="4"/>
        <v>1328</v>
      </c>
      <c r="H36" s="113">
        <f>ROUND('Programový rozpočet'!H36/30.126*1000,0)</f>
        <v>1328</v>
      </c>
      <c r="I36" s="138">
        <f>ROUND('Programový rozpočet'!I36/30.126*1000,0)</f>
        <v>0</v>
      </c>
      <c r="J36" s="145">
        <f>ROUND('Programový rozpočet'!J36/30.126*1000,0)</f>
        <v>0</v>
      </c>
      <c r="K36" s="111" t="str">
        <f t="shared" si="2"/>
        <v>Podprog 2.3</v>
      </c>
      <c r="L36" s="110" t="s">
        <v>205</v>
      </c>
      <c r="M36" s="112">
        <f t="shared" si="5"/>
        <v>1328</v>
      </c>
      <c r="N36" s="113">
        <f>ROUND('Programový rozpočet'!N36/30.126*1000,0)</f>
        <v>1328</v>
      </c>
      <c r="O36" s="138">
        <f>ROUND('Programový rozpočet'!O36/30.126*1000,0)</f>
        <v>0</v>
      </c>
      <c r="P36" s="145">
        <f>ROUND('Programový rozpočet'!P36/30.126*1000,0)</f>
        <v>0</v>
      </c>
      <c r="Q36" s="112">
        <f t="shared" si="6"/>
        <v>1328</v>
      </c>
      <c r="R36" s="113">
        <f>ROUND('Programový rozpočet'!R36/30.126*1000,0)</f>
        <v>1328</v>
      </c>
      <c r="S36" s="138">
        <f>ROUND('Programový rozpočet'!S36/30.126*1000,0)</f>
        <v>0</v>
      </c>
      <c r="T36" s="145">
        <f>ROUND('Programový rozpočet'!T36/30.126*1000,0)</f>
        <v>0</v>
      </c>
    </row>
    <row r="37" spans="1:20" ht="12.75">
      <c r="A37" s="111" t="s">
        <v>206</v>
      </c>
      <c r="B37" s="110" t="s">
        <v>207</v>
      </c>
      <c r="C37" s="112">
        <f t="shared" si="3"/>
        <v>6672</v>
      </c>
      <c r="D37" s="113">
        <f>ROUND('Programový rozpočet'!D37/30.126*1000,0)</f>
        <v>6672</v>
      </c>
      <c r="E37" s="138">
        <f>ROUND('Programový rozpočet'!E37/30.126*1000,0)</f>
        <v>0</v>
      </c>
      <c r="F37" s="145">
        <f>ROUND('Programový rozpočet'!F37/30.126*1000,0)</f>
        <v>0</v>
      </c>
      <c r="G37" s="112">
        <f t="shared" si="4"/>
        <v>6639</v>
      </c>
      <c r="H37" s="113">
        <f>ROUND('Programový rozpočet'!H37/30.126*1000,0)</f>
        <v>6639</v>
      </c>
      <c r="I37" s="138">
        <f>ROUND('Programový rozpočet'!I37/30.126*1000,0)</f>
        <v>0</v>
      </c>
      <c r="J37" s="145">
        <f>ROUND('Programový rozpočet'!J37/30.126*1000,0)</f>
        <v>0</v>
      </c>
      <c r="K37" s="111" t="str">
        <f t="shared" si="2"/>
        <v>Podprog 2.4</v>
      </c>
      <c r="L37" s="110" t="s">
        <v>207</v>
      </c>
      <c r="M37" s="112">
        <f t="shared" si="5"/>
        <v>6639</v>
      </c>
      <c r="N37" s="113">
        <f>ROUND('Programový rozpočet'!N37/30.126*1000,0)</f>
        <v>6639</v>
      </c>
      <c r="O37" s="138">
        <f>ROUND('Programový rozpočet'!O37/30.126*1000,0)</f>
        <v>0</v>
      </c>
      <c r="P37" s="145">
        <f>ROUND('Programový rozpočet'!P37/30.126*1000,0)</f>
        <v>0</v>
      </c>
      <c r="Q37" s="112">
        <f t="shared" si="6"/>
        <v>6639</v>
      </c>
      <c r="R37" s="113">
        <f>ROUND('Programový rozpočet'!R37/30.126*1000,0)</f>
        <v>6639</v>
      </c>
      <c r="S37" s="138">
        <f>ROUND('Programový rozpočet'!S37/30.126*1000,0)</f>
        <v>0</v>
      </c>
      <c r="T37" s="145">
        <f>ROUND('Programový rozpočet'!T37/30.126*1000,0)</f>
        <v>0</v>
      </c>
    </row>
    <row r="38" spans="1:20" ht="13.5" thickBot="1">
      <c r="A38" s="111" t="s">
        <v>208</v>
      </c>
      <c r="B38" s="110" t="s">
        <v>209</v>
      </c>
      <c r="C38" s="112">
        <f t="shared" si="3"/>
        <v>33194</v>
      </c>
      <c r="D38" s="113">
        <f>ROUND('Programový rozpočet'!D38/30.126*1000,0)</f>
        <v>0</v>
      </c>
      <c r="E38" s="138">
        <f>ROUND('Programový rozpočet'!E38/30.126*1000,0)</f>
        <v>33194</v>
      </c>
      <c r="F38" s="145">
        <f>ROUND('Programový rozpočet'!F38/30.126*1000,0)</f>
        <v>0</v>
      </c>
      <c r="G38" s="112">
        <f t="shared" si="4"/>
        <v>996</v>
      </c>
      <c r="H38" s="113">
        <f>ROUND('Programový rozpočet'!H38/30.126*1000,0)</f>
        <v>996</v>
      </c>
      <c r="I38" s="138">
        <f>ROUND('Programový rozpočet'!I38/30.126*1000,0)</f>
        <v>0</v>
      </c>
      <c r="J38" s="145">
        <f>ROUND('Programový rozpočet'!J38/30.126*1000,0)</f>
        <v>0</v>
      </c>
      <c r="K38" s="111" t="str">
        <f t="shared" si="2"/>
        <v>Podprog. 2.5</v>
      </c>
      <c r="L38" s="110" t="s">
        <v>209</v>
      </c>
      <c r="M38" s="112">
        <f t="shared" si="5"/>
        <v>996</v>
      </c>
      <c r="N38" s="113">
        <f>ROUND('Programový rozpočet'!N38/30.126*1000,0)</f>
        <v>996</v>
      </c>
      <c r="O38" s="138">
        <f>ROUND('Programový rozpočet'!O38/30.126*1000,0)</f>
        <v>0</v>
      </c>
      <c r="P38" s="145">
        <f>ROUND('Programový rozpočet'!P38/30.126*1000,0)</f>
        <v>0</v>
      </c>
      <c r="Q38" s="112">
        <f t="shared" si="6"/>
        <v>996</v>
      </c>
      <c r="R38" s="113">
        <f>ROUND('Programový rozpočet'!R38/30.126*1000,0)</f>
        <v>996</v>
      </c>
      <c r="S38" s="138">
        <f>ROUND('Programový rozpočet'!S38/30.126*1000,0)</f>
        <v>0</v>
      </c>
      <c r="T38" s="145">
        <f>ROUND('Programový rozpočet'!T38/30.126*1000,0)</f>
        <v>0</v>
      </c>
    </row>
    <row r="39" spans="1:20" ht="12.75">
      <c r="A39" s="107" t="s">
        <v>210</v>
      </c>
      <c r="B39" s="108"/>
      <c r="C39" s="94">
        <f t="shared" si="3"/>
        <v>822479</v>
      </c>
      <c r="D39" s="109">
        <f>D40+D41+D42+D43+D47</f>
        <v>232623</v>
      </c>
      <c r="E39" s="137">
        <f>E40+E41+E42+E43+E47</f>
        <v>576578</v>
      </c>
      <c r="F39" s="144">
        <f>F40+F41+F42+F43+F47</f>
        <v>13278</v>
      </c>
      <c r="G39" s="94">
        <f t="shared" si="4"/>
        <v>457213</v>
      </c>
      <c r="H39" s="109">
        <f>H40+H41+H42+H43+H47</f>
        <v>211877</v>
      </c>
      <c r="I39" s="137">
        <f>I40+I41+I42+I43+I47</f>
        <v>245336</v>
      </c>
      <c r="J39" s="144">
        <f>J40+J41+J42+J43+J47</f>
        <v>0</v>
      </c>
      <c r="K39" s="107" t="str">
        <f t="shared" si="2"/>
        <v>Program 3:   Interné služby</v>
      </c>
      <c r="L39" s="108"/>
      <c r="M39" s="94">
        <f t="shared" si="5"/>
        <v>354146</v>
      </c>
      <c r="N39" s="109">
        <f>N40+N41+N42+N43+N47</f>
        <v>213371</v>
      </c>
      <c r="O39" s="137">
        <f>O40+O41+O42+O43+O47</f>
        <v>140775</v>
      </c>
      <c r="P39" s="144">
        <f>P40+P41+P42+P43+P47</f>
        <v>0</v>
      </c>
      <c r="Q39" s="94">
        <f t="shared" si="6"/>
        <v>355473</v>
      </c>
      <c r="R39" s="109">
        <f>R40+R41+R42+R43+R47</f>
        <v>214698</v>
      </c>
      <c r="S39" s="137">
        <f>S40+S41+S42+S43+S47</f>
        <v>140775</v>
      </c>
      <c r="T39" s="144">
        <f>T40+T41+T42+T43+T47</f>
        <v>0</v>
      </c>
    </row>
    <row r="40" spans="1:20" ht="12.75">
      <c r="A40" s="111" t="s">
        <v>211</v>
      </c>
      <c r="B40" s="110" t="s">
        <v>212</v>
      </c>
      <c r="C40" s="112">
        <f t="shared" si="3"/>
        <v>1494</v>
      </c>
      <c r="D40" s="113">
        <f>ROUND('Programový rozpočet'!D40/30.126*1000,0)</f>
        <v>1494</v>
      </c>
      <c r="E40" s="138">
        <f>ROUND('Programový rozpočet'!E40/30.126*1000,0)</f>
        <v>0</v>
      </c>
      <c r="F40" s="145">
        <f>ROUND('Programový rozpočet'!F40/30.126*1000,0)</f>
        <v>0</v>
      </c>
      <c r="G40" s="112">
        <f t="shared" si="4"/>
        <v>1826</v>
      </c>
      <c r="H40" s="113">
        <f>ROUND('Programový rozpočet'!H40/30.126*1000,0)</f>
        <v>1826</v>
      </c>
      <c r="I40" s="138">
        <f>ROUND('Programový rozpočet'!I40/30.126*1000,0)</f>
        <v>0</v>
      </c>
      <c r="J40" s="145">
        <f>ROUND('Programový rozpočet'!J40/30.126*1000,0)</f>
        <v>0</v>
      </c>
      <c r="K40" s="111" t="str">
        <f t="shared" si="2"/>
        <v>Podprog 3.1</v>
      </c>
      <c r="L40" s="110" t="s">
        <v>212</v>
      </c>
      <c r="M40" s="112">
        <f t="shared" si="5"/>
        <v>1992</v>
      </c>
      <c r="N40" s="113">
        <f>ROUND('Programový rozpočet'!N40/30.126*1000,0)</f>
        <v>1992</v>
      </c>
      <c r="O40" s="138">
        <f>ROUND('Programový rozpočet'!O40/30.126*1000,0)</f>
        <v>0</v>
      </c>
      <c r="P40" s="145">
        <f>ROUND('Programový rozpočet'!P40/30.126*1000,0)</f>
        <v>0</v>
      </c>
      <c r="Q40" s="112">
        <f t="shared" si="6"/>
        <v>1992</v>
      </c>
      <c r="R40" s="113">
        <f>ROUND('Programový rozpočet'!R40/30.126*1000,0)</f>
        <v>1992</v>
      </c>
      <c r="S40" s="138">
        <f>ROUND('Programový rozpočet'!S40/30.126*1000,0)</f>
        <v>0</v>
      </c>
      <c r="T40" s="145">
        <f>ROUND('Programový rozpočet'!T40/30.126*1000,0)</f>
        <v>0</v>
      </c>
    </row>
    <row r="41" spans="1:20" ht="12.75">
      <c r="A41" s="111" t="s">
        <v>213</v>
      </c>
      <c r="B41" s="110" t="s">
        <v>65</v>
      </c>
      <c r="C41" s="112">
        <f t="shared" si="3"/>
        <v>20912</v>
      </c>
      <c r="D41" s="113">
        <f>ROUND('Programový rozpočet'!D41/30.126*1000,0)</f>
        <v>20912</v>
      </c>
      <c r="E41" s="138">
        <f>ROUND('Programový rozpočet'!E41/30.126*1000,0)</f>
        <v>0</v>
      </c>
      <c r="F41" s="145">
        <f>ROUND('Programový rozpočet'!F41/30.126*1000,0)</f>
        <v>0</v>
      </c>
      <c r="G41" s="112">
        <f t="shared" si="4"/>
        <v>22240</v>
      </c>
      <c r="H41" s="113">
        <f>ROUND('Programový rozpočet'!H41/30.126*1000,0)</f>
        <v>22240</v>
      </c>
      <c r="I41" s="138">
        <f>ROUND('Programový rozpočet'!I41/30.126*1000,0)</f>
        <v>0</v>
      </c>
      <c r="J41" s="145">
        <f>ROUND('Programový rozpočet'!J41/30.126*1000,0)</f>
        <v>0</v>
      </c>
      <c r="K41" s="111" t="str">
        <f t="shared" si="2"/>
        <v>Podprog 3.2</v>
      </c>
      <c r="L41" s="110" t="s">
        <v>65</v>
      </c>
      <c r="M41" s="112">
        <f t="shared" si="5"/>
        <v>23568</v>
      </c>
      <c r="N41" s="113">
        <f>ROUND('Programový rozpočet'!N41/30.126*1000,0)</f>
        <v>23568</v>
      </c>
      <c r="O41" s="138">
        <f>ROUND('Programový rozpočet'!O41/30.126*1000,0)</f>
        <v>0</v>
      </c>
      <c r="P41" s="145">
        <f>ROUND('Programový rozpočet'!P41/30.126*1000,0)</f>
        <v>0</v>
      </c>
      <c r="Q41" s="112">
        <f t="shared" si="6"/>
        <v>24895</v>
      </c>
      <c r="R41" s="113">
        <f>ROUND('Programový rozpočet'!R41/30.126*1000,0)</f>
        <v>24895</v>
      </c>
      <c r="S41" s="138">
        <f>ROUND('Programový rozpočet'!S41/30.126*1000,0)</f>
        <v>0</v>
      </c>
      <c r="T41" s="145">
        <f>ROUND('Programový rozpočet'!T41/30.126*1000,0)</f>
        <v>0</v>
      </c>
    </row>
    <row r="42" spans="1:20" ht="12.75">
      <c r="A42" s="111" t="s">
        <v>214</v>
      </c>
      <c r="B42" s="110" t="s">
        <v>215</v>
      </c>
      <c r="C42" s="112">
        <f t="shared" si="3"/>
        <v>279061</v>
      </c>
      <c r="D42" s="113">
        <f>ROUND('Programový rozpočet'!D42/30.126*1000,0)</f>
        <v>35086</v>
      </c>
      <c r="E42" s="138">
        <f>ROUND('Programový rozpočet'!E42/30.126*1000,0)</f>
        <v>243975</v>
      </c>
      <c r="F42" s="145">
        <f>ROUND('Programový rozpočet'!F42/30.126*1000,0)</f>
        <v>0</v>
      </c>
      <c r="G42" s="112">
        <f t="shared" si="4"/>
        <v>36513</v>
      </c>
      <c r="H42" s="113">
        <f>ROUND('Programový rozpočet'!H42/30.126*1000,0)</f>
        <v>36513</v>
      </c>
      <c r="I42" s="138">
        <f>ROUND('Programový rozpočet'!I42/30.126*1000,0)</f>
        <v>0</v>
      </c>
      <c r="J42" s="145">
        <f>ROUND('Programový rozpočet'!J42/30.126*1000,0)</f>
        <v>0</v>
      </c>
      <c r="K42" s="111" t="str">
        <f t="shared" si="2"/>
        <v>Podprog 3.3</v>
      </c>
      <c r="L42" s="110" t="s">
        <v>215</v>
      </c>
      <c r="M42" s="112">
        <f t="shared" si="5"/>
        <v>36513</v>
      </c>
      <c r="N42" s="113">
        <f>ROUND('Programový rozpočet'!N42/30.126*1000,0)</f>
        <v>36513</v>
      </c>
      <c r="O42" s="138">
        <f>ROUND('Programový rozpočet'!O42/30.126*1000,0)</f>
        <v>0</v>
      </c>
      <c r="P42" s="145">
        <f>ROUND('Programový rozpočet'!P42/30.126*1000,0)</f>
        <v>0</v>
      </c>
      <c r="Q42" s="112">
        <f t="shared" si="6"/>
        <v>36513</v>
      </c>
      <c r="R42" s="113">
        <f>ROUND('Programový rozpočet'!R42/30.126*1000,0)</f>
        <v>36513</v>
      </c>
      <c r="S42" s="138">
        <f>ROUND('Programový rozpočet'!S42/30.126*1000,0)</f>
        <v>0</v>
      </c>
      <c r="T42" s="145">
        <f>ROUND('Programový rozpočet'!T42/30.126*1000,0)</f>
        <v>0</v>
      </c>
    </row>
    <row r="43" spans="1:20" ht="12.75">
      <c r="A43" s="111" t="s">
        <v>216</v>
      </c>
      <c r="B43" s="110" t="s">
        <v>217</v>
      </c>
      <c r="C43" s="112">
        <f t="shared" si="3"/>
        <v>477860</v>
      </c>
      <c r="D43" s="113">
        <f>SUM(D44:D46)</f>
        <v>131979</v>
      </c>
      <c r="E43" s="138">
        <f>SUM(E44:E46)</f>
        <v>332603</v>
      </c>
      <c r="F43" s="145">
        <f>SUM(F44:F46)</f>
        <v>13278</v>
      </c>
      <c r="G43" s="112">
        <f t="shared" si="4"/>
        <v>396634</v>
      </c>
      <c r="H43" s="113">
        <f>SUM(H44:H46)</f>
        <v>151298</v>
      </c>
      <c r="I43" s="138">
        <f>SUM(I44:I46)</f>
        <v>245336</v>
      </c>
      <c r="J43" s="145">
        <f>SUM(J44:J46)</f>
        <v>0</v>
      </c>
      <c r="K43" s="111" t="str">
        <f t="shared" si="2"/>
        <v>Podprog 3.4</v>
      </c>
      <c r="L43" s="110" t="s">
        <v>217</v>
      </c>
      <c r="M43" s="112">
        <f t="shared" si="5"/>
        <v>292073</v>
      </c>
      <c r="N43" s="113">
        <f>SUM(N44:N46)</f>
        <v>151298</v>
      </c>
      <c r="O43" s="138">
        <f>SUM(O44:O46)</f>
        <v>140775</v>
      </c>
      <c r="P43" s="145">
        <f>SUM(P44:P46)</f>
        <v>0</v>
      </c>
      <c r="Q43" s="112">
        <f t="shared" si="6"/>
        <v>292073</v>
      </c>
      <c r="R43" s="113">
        <f>SUM(R44:R46)</f>
        <v>151298</v>
      </c>
      <c r="S43" s="138">
        <f>SUM(S44:S46)</f>
        <v>140775</v>
      </c>
      <c r="T43" s="145">
        <f>SUM(T44:T46)</f>
        <v>0</v>
      </c>
    </row>
    <row r="44" spans="1:20" ht="12.75">
      <c r="A44" s="114" t="s">
        <v>416</v>
      </c>
      <c r="B44" s="106" t="s">
        <v>218</v>
      </c>
      <c r="C44" s="115">
        <f t="shared" si="3"/>
        <v>0</v>
      </c>
      <c r="D44" s="116">
        <f>ROUND('Programový rozpočet'!D44/30.126*1000,0)</f>
        <v>0</v>
      </c>
      <c r="E44" s="139">
        <f>ROUND('Programový rozpočet'!E44/30.126*1000,0)</f>
        <v>0</v>
      </c>
      <c r="F44" s="146">
        <f>ROUND('Programový rozpočet'!F44/30.126*1000,0)</f>
        <v>0</v>
      </c>
      <c r="G44" s="115">
        <f t="shared" si="4"/>
        <v>0</v>
      </c>
      <c r="H44" s="116">
        <f>ROUND('Programový rozpočet'!H44/30.126*1000,0)</f>
        <v>0</v>
      </c>
      <c r="I44" s="139">
        <f>ROUND('Programový rozpočet'!I44/30.126*1000,0)</f>
        <v>0</v>
      </c>
      <c r="J44" s="146">
        <f>ROUND('Programový rozpočet'!J44/30.126*1000,0)</f>
        <v>0</v>
      </c>
      <c r="K44" s="114" t="str">
        <f t="shared" si="2"/>
        <v>Prvok 3.4.1</v>
      </c>
      <c r="L44" s="106" t="s">
        <v>218</v>
      </c>
      <c r="M44" s="115">
        <f t="shared" si="5"/>
        <v>0</v>
      </c>
      <c r="N44" s="116">
        <f>ROUND('Programový rozpočet'!N44/30.126*1000,0)</f>
        <v>0</v>
      </c>
      <c r="O44" s="139">
        <f>ROUND('Programový rozpočet'!O44/30.126*1000,0)</f>
        <v>0</v>
      </c>
      <c r="P44" s="146">
        <f>ROUND('Programový rozpočet'!P44/30.126*1000,0)</f>
        <v>0</v>
      </c>
      <c r="Q44" s="115">
        <f t="shared" si="6"/>
        <v>0</v>
      </c>
      <c r="R44" s="116">
        <f>ROUND('Programový rozpočet'!R44/30.126*1000,0)</f>
        <v>0</v>
      </c>
      <c r="S44" s="139">
        <f>ROUND('Programový rozpočet'!S44/30.126*1000,0)</f>
        <v>0</v>
      </c>
      <c r="T44" s="146">
        <f>ROUND('Programový rozpočet'!T44/30.126*1000,0)</f>
        <v>0</v>
      </c>
    </row>
    <row r="45" spans="1:20" ht="12.75">
      <c r="A45" s="114" t="s">
        <v>417</v>
      </c>
      <c r="B45" s="106" t="s">
        <v>219</v>
      </c>
      <c r="C45" s="115">
        <f t="shared" si="3"/>
        <v>131979</v>
      </c>
      <c r="D45" s="116">
        <f>ROUND('Programový rozpočet'!D45/30.126*1000,0)</f>
        <v>131979</v>
      </c>
      <c r="E45" s="139">
        <f>ROUND('Programový rozpočet'!E45/30.126*1000,0)</f>
        <v>0</v>
      </c>
      <c r="F45" s="146">
        <f>ROUND('Programový rozpočet'!F45/30.126*1000,0)</f>
        <v>0</v>
      </c>
      <c r="G45" s="115">
        <f t="shared" si="4"/>
        <v>151298</v>
      </c>
      <c r="H45" s="116">
        <f>ROUND('Programový rozpočet'!H45/30.126*1000,0)</f>
        <v>151298</v>
      </c>
      <c r="I45" s="139">
        <f>ROUND('Programový rozpočet'!I45/30.126*1000,0)</f>
        <v>0</v>
      </c>
      <c r="J45" s="146">
        <f>ROUND('Programový rozpočet'!J45/30.126*1000,0)</f>
        <v>0</v>
      </c>
      <c r="K45" s="114" t="str">
        <f t="shared" si="2"/>
        <v>Prvok 3.4.2</v>
      </c>
      <c r="L45" s="106" t="s">
        <v>219</v>
      </c>
      <c r="M45" s="115">
        <f t="shared" si="5"/>
        <v>151298</v>
      </c>
      <c r="N45" s="116">
        <f>ROUND('Programový rozpočet'!N45/30.126*1000,0)</f>
        <v>151298</v>
      </c>
      <c r="O45" s="139">
        <f>ROUND('Programový rozpočet'!O45/30.126*1000,0)</f>
        <v>0</v>
      </c>
      <c r="P45" s="146">
        <f>ROUND('Programový rozpočet'!P45/30.126*1000,0)</f>
        <v>0</v>
      </c>
      <c r="Q45" s="115">
        <f t="shared" si="6"/>
        <v>151298</v>
      </c>
      <c r="R45" s="116">
        <f>ROUND('Programový rozpočet'!R45/30.126*1000,0)</f>
        <v>151298</v>
      </c>
      <c r="S45" s="139">
        <f>ROUND('Programový rozpočet'!S45/30.126*1000,0)</f>
        <v>0</v>
      </c>
      <c r="T45" s="146">
        <f>ROUND('Programový rozpočet'!T45/30.126*1000,0)</f>
        <v>0</v>
      </c>
    </row>
    <row r="46" spans="1:20" ht="12.75">
      <c r="A46" s="114" t="s">
        <v>418</v>
      </c>
      <c r="B46" s="106" t="s">
        <v>546</v>
      </c>
      <c r="C46" s="115">
        <f t="shared" si="3"/>
        <v>345881</v>
      </c>
      <c r="D46" s="116">
        <f>ROUND('Programový rozpočet'!D46/30.126*1000,0)</f>
        <v>0</v>
      </c>
      <c r="E46" s="139">
        <f>ROUND('Programový rozpočet'!E46/30.126*1000,0)</f>
        <v>332603</v>
      </c>
      <c r="F46" s="146">
        <f>ROUND('Programový rozpočet'!F46/30.126*1000,0)</f>
        <v>13278</v>
      </c>
      <c r="G46" s="115">
        <f t="shared" si="4"/>
        <v>245336</v>
      </c>
      <c r="H46" s="116">
        <f>ROUND('Programový rozpočet'!H46/30.126*1000,0)</f>
        <v>0</v>
      </c>
      <c r="I46" s="139">
        <f>ROUND('Programový rozpočet'!I46/30.126*1000,0)</f>
        <v>245336</v>
      </c>
      <c r="J46" s="146">
        <f>ROUND('Programový rozpočet'!J46/30.126*1000,0)</f>
        <v>0</v>
      </c>
      <c r="K46" s="114" t="str">
        <f t="shared" si="2"/>
        <v>Prvok 3.4.3</v>
      </c>
      <c r="L46" s="106" t="s">
        <v>546</v>
      </c>
      <c r="M46" s="115">
        <f t="shared" si="5"/>
        <v>140775</v>
      </c>
      <c r="N46" s="116">
        <f>ROUND('Programový rozpočet'!N46/30.126*1000,0)</f>
        <v>0</v>
      </c>
      <c r="O46" s="139">
        <f>ROUND('Programový rozpočet'!O46/30.126*1000,0)</f>
        <v>140775</v>
      </c>
      <c r="P46" s="146">
        <f>ROUND('Programový rozpočet'!P46/30.126*1000,0)</f>
        <v>0</v>
      </c>
      <c r="Q46" s="115">
        <f t="shared" si="6"/>
        <v>140775</v>
      </c>
      <c r="R46" s="116">
        <f>ROUND('Programový rozpočet'!R46/30.126*1000,0)</f>
        <v>0</v>
      </c>
      <c r="S46" s="139">
        <f>ROUND('Programový rozpočet'!S46/30.126*1000,0)</f>
        <v>140775</v>
      </c>
      <c r="T46" s="146">
        <f>ROUND('Programový rozpočet'!T46/30.126*1000,0)</f>
        <v>0</v>
      </c>
    </row>
    <row r="47" spans="1:20" ht="13.5" thickBot="1">
      <c r="A47" s="111" t="s">
        <v>220</v>
      </c>
      <c r="B47" s="110" t="s">
        <v>221</v>
      </c>
      <c r="C47" s="112">
        <f t="shared" si="3"/>
        <v>43152</v>
      </c>
      <c r="D47" s="113">
        <f>ROUND('Programový rozpočet'!D47/30.126*1000,0)</f>
        <v>43152</v>
      </c>
      <c r="E47" s="138">
        <f>ROUND('Programový rozpočet'!E47/30.126*1000,0)</f>
        <v>0</v>
      </c>
      <c r="F47" s="145">
        <f>ROUND('Programový rozpočet'!F47/30.126*1000,0)</f>
        <v>0</v>
      </c>
      <c r="G47" s="112">
        <f t="shared" si="4"/>
        <v>0</v>
      </c>
      <c r="H47" s="113">
        <f>ROUND('Programový rozpočet'!H47/30.126*1000,0)</f>
        <v>0</v>
      </c>
      <c r="I47" s="138">
        <f>ROUND('Programový rozpočet'!I47/30.126*1000,0)</f>
        <v>0</v>
      </c>
      <c r="J47" s="145">
        <f>ROUND('Programový rozpočet'!J47/30.126*1000,0)</f>
        <v>0</v>
      </c>
      <c r="K47" s="111" t="str">
        <f t="shared" si="2"/>
        <v>Podprog 3.5</v>
      </c>
      <c r="L47" s="110" t="s">
        <v>221</v>
      </c>
      <c r="M47" s="112">
        <f t="shared" si="5"/>
        <v>0</v>
      </c>
      <c r="N47" s="113">
        <f>ROUND('Programový rozpočet'!N47/30.126*1000,0)</f>
        <v>0</v>
      </c>
      <c r="O47" s="138">
        <f>ROUND('Programový rozpočet'!O47/30.126*1000,0)</f>
        <v>0</v>
      </c>
      <c r="P47" s="145">
        <f>ROUND('Programový rozpočet'!P47/30.126*1000,0)</f>
        <v>0</v>
      </c>
      <c r="Q47" s="112">
        <f t="shared" si="6"/>
        <v>0</v>
      </c>
      <c r="R47" s="113">
        <f>ROUND('Programový rozpočet'!R47/30.126*1000,0)</f>
        <v>0</v>
      </c>
      <c r="S47" s="138">
        <f>ROUND('Programový rozpočet'!S47/30.126*1000,0)</f>
        <v>0</v>
      </c>
      <c r="T47" s="145">
        <f>ROUND('Programový rozpočet'!T47/30.126*1000,0)</f>
        <v>0</v>
      </c>
    </row>
    <row r="48" spans="1:20" ht="12.75">
      <c r="A48" s="107" t="s">
        <v>222</v>
      </c>
      <c r="B48" s="108"/>
      <c r="C48" s="94">
        <f t="shared" si="3"/>
        <v>127729</v>
      </c>
      <c r="D48" s="109">
        <f>SUM(D49:D53)</f>
        <v>124111</v>
      </c>
      <c r="E48" s="137">
        <f>SUM(E49:E53)</f>
        <v>0</v>
      </c>
      <c r="F48" s="144">
        <f>SUM(F49:F53)</f>
        <v>3618</v>
      </c>
      <c r="G48" s="94">
        <f t="shared" si="4"/>
        <v>162351</v>
      </c>
      <c r="H48" s="109">
        <f>SUM(H49:H53)</f>
        <v>162351</v>
      </c>
      <c r="I48" s="137">
        <f>SUM(I49:I53)</f>
        <v>0</v>
      </c>
      <c r="J48" s="144">
        <f>SUM(J49:J53)</f>
        <v>0</v>
      </c>
      <c r="K48" s="107" t="str">
        <f t="shared" si="2"/>
        <v>Program 4: Služby občanom</v>
      </c>
      <c r="L48" s="108"/>
      <c r="M48" s="94">
        <f t="shared" si="5"/>
        <v>168325</v>
      </c>
      <c r="N48" s="109">
        <f>SUM(N49:N53)</f>
        <v>168325</v>
      </c>
      <c r="O48" s="137">
        <f>SUM(O49:O53)</f>
        <v>0</v>
      </c>
      <c r="P48" s="144">
        <f>SUM(P49:P53)</f>
        <v>0</v>
      </c>
      <c r="Q48" s="94">
        <f t="shared" si="6"/>
        <v>174301</v>
      </c>
      <c r="R48" s="109">
        <f>SUM(R49:R53)</f>
        <v>174301</v>
      </c>
      <c r="S48" s="137">
        <f>SUM(S49:S53)</f>
        <v>0</v>
      </c>
      <c r="T48" s="144">
        <f>SUM(T49:T53)</f>
        <v>0</v>
      </c>
    </row>
    <row r="49" spans="1:20" ht="12.75">
      <c r="A49" s="111" t="s">
        <v>223</v>
      </c>
      <c r="B49" s="110" t="s">
        <v>13</v>
      </c>
      <c r="C49" s="112">
        <f t="shared" si="3"/>
        <v>18257</v>
      </c>
      <c r="D49" s="113">
        <f>ROUND('Programový rozpočet'!D49/30.126*1000,0)</f>
        <v>18257</v>
      </c>
      <c r="E49" s="138">
        <f>ROUND('Programový rozpočet'!E49/30.126*1000,0)</f>
        <v>0</v>
      </c>
      <c r="F49" s="145">
        <f>ROUND('Programový rozpočet'!F49/30.126*1000,0)</f>
        <v>0</v>
      </c>
      <c r="G49" s="112">
        <f t="shared" si="4"/>
        <v>18921</v>
      </c>
      <c r="H49" s="113">
        <f>ROUND('Programový rozpočet'!H49/30.126*1000,0)</f>
        <v>18921</v>
      </c>
      <c r="I49" s="138">
        <f>ROUND('Programový rozpočet'!I49/30.126*1000,0)</f>
        <v>0</v>
      </c>
      <c r="J49" s="145">
        <f>ROUND('Programový rozpočet'!J49/30.126*1000,0)</f>
        <v>0</v>
      </c>
      <c r="K49" s="111" t="str">
        <f t="shared" si="2"/>
        <v>Podprog 4.1 </v>
      </c>
      <c r="L49" s="110" t="s">
        <v>13</v>
      </c>
      <c r="M49" s="112">
        <f t="shared" si="5"/>
        <v>19916</v>
      </c>
      <c r="N49" s="113">
        <f>ROUND('Programový rozpočet'!N49/30.126*1000,0)</f>
        <v>19916</v>
      </c>
      <c r="O49" s="138">
        <f>ROUND('Programový rozpočet'!O49/30.126*1000,0)</f>
        <v>0</v>
      </c>
      <c r="P49" s="145">
        <f>ROUND('Programový rozpočet'!P49/30.126*1000,0)</f>
        <v>0</v>
      </c>
      <c r="Q49" s="112">
        <f t="shared" si="6"/>
        <v>20912</v>
      </c>
      <c r="R49" s="113">
        <f>ROUND('Programový rozpočet'!R49/30.126*1000,0)</f>
        <v>20912</v>
      </c>
      <c r="S49" s="138">
        <f>ROUND('Programový rozpočet'!S49/30.126*1000,0)</f>
        <v>0</v>
      </c>
      <c r="T49" s="145">
        <f>ROUND('Programový rozpočet'!T49/30.126*1000,0)</f>
        <v>0</v>
      </c>
    </row>
    <row r="50" spans="1:20" ht="12.75">
      <c r="A50" s="111" t="s">
        <v>224</v>
      </c>
      <c r="B50" s="110" t="s">
        <v>15</v>
      </c>
      <c r="C50" s="112">
        <f t="shared" si="3"/>
        <v>62371</v>
      </c>
      <c r="D50" s="113">
        <f>ROUND('Programový rozpočet'!D50/30.126*1000,0)</f>
        <v>58753</v>
      </c>
      <c r="E50" s="138">
        <f>ROUND('Programový rozpočet'!E50/30.126*1000,0)</f>
        <v>0</v>
      </c>
      <c r="F50" s="145">
        <f>ROUND('Programový rozpočet'!F50/30.126*1000,0)</f>
        <v>3618</v>
      </c>
      <c r="G50" s="112">
        <f t="shared" si="4"/>
        <v>81325</v>
      </c>
      <c r="H50" s="113">
        <f>ROUND('Programový rozpočet'!H50/30.126*1000,0)</f>
        <v>81325</v>
      </c>
      <c r="I50" s="138">
        <f>ROUND('Programový rozpočet'!I50/30.126*1000,0)</f>
        <v>0</v>
      </c>
      <c r="J50" s="145">
        <f>ROUND('Programový rozpočet'!J50/30.126*1000,0)</f>
        <v>0</v>
      </c>
      <c r="K50" s="111" t="str">
        <f t="shared" si="2"/>
        <v>Podprog 4.2</v>
      </c>
      <c r="L50" s="110" t="s">
        <v>15</v>
      </c>
      <c r="M50" s="112">
        <f t="shared" si="5"/>
        <v>84644</v>
      </c>
      <c r="N50" s="113">
        <f>ROUND('Programový rozpočet'!N50/30.126*1000,0)</f>
        <v>84644</v>
      </c>
      <c r="O50" s="138">
        <f>ROUND('Programový rozpočet'!O50/30.126*1000,0)</f>
        <v>0</v>
      </c>
      <c r="P50" s="145">
        <f>ROUND('Programový rozpočet'!P50/30.126*1000,0)</f>
        <v>0</v>
      </c>
      <c r="Q50" s="112">
        <f t="shared" si="6"/>
        <v>87964</v>
      </c>
      <c r="R50" s="113">
        <f>ROUND('Programový rozpočet'!R50/30.126*1000,0)</f>
        <v>87964</v>
      </c>
      <c r="S50" s="138">
        <f>ROUND('Programový rozpočet'!S50/30.126*1000,0)</f>
        <v>0</v>
      </c>
      <c r="T50" s="145">
        <f>ROUND('Programový rozpočet'!T50/30.126*1000,0)</f>
        <v>0</v>
      </c>
    </row>
    <row r="51" spans="1:20" ht="12.75">
      <c r="A51" s="111" t="s">
        <v>225</v>
      </c>
      <c r="B51" s="110" t="s">
        <v>226</v>
      </c>
      <c r="C51" s="112">
        <f t="shared" si="3"/>
        <v>40463</v>
      </c>
      <c r="D51" s="113">
        <f>ROUND('Programový rozpočet'!D51/30.126*1000,0)</f>
        <v>40463</v>
      </c>
      <c r="E51" s="138">
        <f>ROUND('Programový rozpočet'!E51/30.126*1000,0)</f>
        <v>0</v>
      </c>
      <c r="F51" s="145">
        <f>ROUND('Programový rozpočet'!F51/30.126*1000,0)</f>
        <v>0</v>
      </c>
      <c r="G51" s="112">
        <f t="shared" si="4"/>
        <v>53110</v>
      </c>
      <c r="H51" s="113">
        <f>ROUND('Programový rozpočet'!H51/30.126*1000,0)</f>
        <v>53110</v>
      </c>
      <c r="I51" s="138">
        <f>ROUND('Programový rozpočet'!I51/30.126*1000,0)</f>
        <v>0</v>
      </c>
      <c r="J51" s="145">
        <f>ROUND('Programový rozpočet'!J51/30.126*1000,0)</f>
        <v>0</v>
      </c>
      <c r="K51" s="111" t="str">
        <f t="shared" si="2"/>
        <v>Podprog 4.3</v>
      </c>
      <c r="L51" s="110" t="s">
        <v>226</v>
      </c>
      <c r="M51" s="112">
        <f t="shared" si="5"/>
        <v>54770</v>
      </c>
      <c r="N51" s="113">
        <f>ROUND('Programový rozpočet'!N51/30.126*1000,0)</f>
        <v>54770</v>
      </c>
      <c r="O51" s="138">
        <f>ROUND('Programový rozpočet'!O51/30.126*1000,0)</f>
        <v>0</v>
      </c>
      <c r="P51" s="145">
        <f>ROUND('Programový rozpočet'!P51/30.126*1000,0)</f>
        <v>0</v>
      </c>
      <c r="Q51" s="112">
        <f t="shared" si="6"/>
        <v>56430</v>
      </c>
      <c r="R51" s="113">
        <f>ROUND('Programový rozpočet'!R51/30.126*1000,0)</f>
        <v>56430</v>
      </c>
      <c r="S51" s="138">
        <f>ROUND('Programový rozpočet'!S51/30.126*1000,0)</f>
        <v>0</v>
      </c>
      <c r="T51" s="145">
        <f>ROUND('Programový rozpočet'!T51/30.126*1000,0)</f>
        <v>0</v>
      </c>
    </row>
    <row r="52" spans="1:20" ht="12.75">
      <c r="A52" s="111" t="s">
        <v>227</v>
      </c>
      <c r="B52" s="110" t="s">
        <v>20</v>
      </c>
      <c r="C52" s="112">
        <f t="shared" si="3"/>
        <v>3319</v>
      </c>
      <c r="D52" s="113">
        <f>ROUND('Programový rozpočet'!D52/30.126*1000,0)</f>
        <v>3319</v>
      </c>
      <c r="E52" s="138">
        <f>ROUND('Programový rozpočet'!E52/30.126*1000,0)</f>
        <v>0</v>
      </c>
      <c r="F52" s="145">
        <f>ROUND('Programový rozpočet'!F52/30.126*1000,0)</f>
        <v>0</v>
      </c>
      <c r="G52" s="112">
        <f t="shared" si="4"/>
        <v>3319</v>
      </c>
      <c r="H52" s="113">
        <f>ROUND('Programový rozpočet'!H52/30.126*1000,0)</f>
        <v>3319</v>
      </c>
      <c r="I52" s="138">
        <f>ROUND('Programový rozpočet'!I52/30.126*1000,0)</f>
        <v>0</v>
      </c>
      <c r="J52" s="145">
        <f>ROUND('Programový rozpočet'!J52/30.126*1000,0)</f>
        <v>0</v>
      </c>
      <c r="K52" s="111" t="str">
        <f t="shared" si="2"/>
        <v>Podprog 4.4 </v>
      </c>
      <c r="L52" s="110" t="s">
        <v>20</v>
      </c>
      <c r="M52" s="112">
        <f t="shared" si="5"/>
        <v>3319</v>
      </c>
      <c r="N52" s="113">
        <f>ROUND('Programový rozpočet'!N52/30.126*1000,0)</f>
        <v>3319</v>
      </c>
      <c r="O52" s="138">
        <f>ROUND('Programový rozpočet'!O52/30.126*1000,0)</f>
        <v>0</v>
      </c>
      <c r="P52" s="145">
        <f>ROUND('Programový rozpočet'!P52/30.126*1000,0)</f>
        <v>0</v>
      </c>
      <c r="Q52" s="112">
        <f t="shared" si="6"/>
        <v>3319</v>
      </c>
      <c r="R52" s="113">
        <f>ROUND('Programový rozpočet'!R52/30.126*1000,0)</f>
        <v>3319</v>
      </c>
      <c r="S52" s="138">
        <f>ROUND('Programový rozpočet'!S52/30.126*1000,0)</f>
        <v>0</v>
      </c>
      <c r="T52" s="145">
        <f>ROUND('Programový rozpočet'!T52/30.126*1000,0)</f>
        <v>0</v>
      </c>
    </row>
    <row r="53" spans="1:20" ht="13.5" thickBot="1">
      <c r="A53" s="111" t="s">
        <v>507</v>
      </c>
      <c r="B53" s="110" t="s">
        <v>508</v>
      </c>
      <c r="C53" s="112">
        <f t="shared" si="3"/>
        <v>3319</v>
      </c>
      <c r="D53" s="113">
        <f>ROUND('Programový rozpočet'!D53/30.126*1000,0)</f>
        <v>3319</v>
      </c>
      <c r="E53" s="138">
        <f>ROUND('Programový rozpočet'!E53/30.126*1000,0)</f>
        <v>0</v>
      </c>
      <c r="F53" s="145">
        <f>ROUND('Programový rozpočet'!F53/30.126*1000,0)</f>
        <v>0</v>
      </c>
      <c r="G53" s="112">
        <f t="shared" si="4"/>
        <v>5676</v>
      </c>
      <c r="H53" s="113">
        <f>ROUND('Programový rozpočet'!H53/30.126*1000,0)</f>
        <v>5676</v>
      </c>
      <c r="I53" s="138">
        <f>ROUND('Programový rozpočet'!I53/30.126*1000,0)</f>
        <v>0</v>
      </c>
      <c r="J53" s="145">
        <f>ROUND('Programový rozpočet'!J53/30.126*1000,0)</f>
        <v>0</v>
      </c>
      <c r="K53" s="111" t="str">
        <f t="shared" si="2"/>
        <v>Podprog 4.5</v>
      </c>
      <c r="L53" s="110" t="s">
        <v>508</v>
      </c>
      <c r="M53" s="112">
        <f t="shared" si="5"/>
        <v>5676</v>
      </c>
      <c r="N53" s="113">
        <f>ROUND('Programový rozpočet'!N53/30.126*1000,0)</f>
        <v>5676</v>
      </c>
      <c r="O53" s="138">
        <f>ROUND('Programový rozpočet'!O53/30.126*1000,0)</f>
        <v>0</v>
      </c>
      <c r="P53" s="145">
        <f>ROUND('Programový rozpočet'!P53/30.126*1000,0)</f>
        <v>0</v>
      </c>
      <c r="Q53" s="112">
        <f t="shared" si="6"/>
        <v>5676</v>
      </c>
      <c r="R53" s="113">
        <f>ROUND('Programový rozpočet'!R53/30.126*1000,0)</f>
        <v>5676</v>
      </c>
      <c r="S53" s="138">
        <f>ROUND('Programový rozpočet'!S53/30.126*1000,0)</f>
        <v>0</v>
      </c>
      <c r="T53" s="145">
        <f>ROUND('Programový rozpočet'!T53/30.126*1000,0)</f>
        <v>0</v>
      </c>
    </row>
    <row r="54" spans="1:20" ht="12.75">
      <c r="A54" s="107" t="s">
        <v>228</v>
      </c>
      <c r="B54" s="108"/>
      <c r="C54" s="94">
        <f t="shared" si="3"/>
        <v>507203</v>
      </c>
      <c r="D54" s="109">
        <f>D55+D60+D61+D62+D67+D68</f>
        <v>469362</v>
      </c>
      <c r="E54" s="137">
        <f>E55+E60+E61+E62+E67+E68</f>
        <v>31700</v>
      </c>
      <c r="F54" s="144">
        <f>F55+F60+F61+F62+F67+F68</f>
        <v>6141</v>
      </c>
      <c r="G54" s="94">
        <f t="shared" si="4"/>
        <v>530505</v>
      </c>
      <c r="H54" s="109">
        <f>H55+H60+H61+H62+H67+H68</f>
        <v>506108</v>
      </c>
      <c r="I54" s="137">
        <f>I55+I60+I61+I62+I67+I68</f>
        <v>16099</v>
      </c>
      <c r="J54" s="144">
        <f>J55+J60+J61+J62+J67+J68</f>
        <v>8298</v>
      </c>
      <c r="K54" s="107" t="str">
        <f t="shared" si="2"/>
        <v>Program 5:   Bezpečnosť, právo a poriadok</v>
      </c>
      <c r="L54" s="108"/>
      <c r="M54" s="94">
        <f t="shared" si="5"/>
        <v>510489</v>
      </c>
      <c r="N54" s="109">
        <f>N55+N60+N61+N62+N67+N68</f>
        <v>502191</v>
      </c>
      <c r="O54" s="137">
        <f>O55+O60+O61+O62+O67+O68</f>
        <v>0</v>
      </c>
      <c r="P54" s="144">
        <f>P55+P60+P61+P62+P67+P68</f>
        <v>8298</v>
      </c>
      <c r="Q54" s="94">
        <f t="shared" si="6"/>
        <v>538538</v>
      </c>
      <c r="R54" s="109">
        <f>R55+R60+R61+R62+R67+R68</f>
        <v>530240</v>
      </c>
      <c r="S54" s="137">
        <f>S55+S60+S61+S62+S67+S68</f>
        <v>0</v>
      </c>
      <c r="T54" s="144">
        <f>T55+T60+T61+T62+T67+T68</f>
        <v>8298</v>
      </c>
    </row>
    <row r="55" spans="1:20" ht="12.75">
      <c r="A55" s="111" t="s">
        <v>229</v>
      </c>
      <c r="B55" s="110" t="s">
        <v>230</v>
      </c>
      <c r="C55" s="112">
        <f t="shared" si="3"/>
        <v>334927</v>
      </c>
      <c r="D55" s="113">
        <f>SUM(D56:D59)</f>
        <v>318662</v>
      </c>
      <c r="E55" s="138">
        <f>SUM(E56:E59)</f>
        <v>10124</v>
      </c>
      <c r="F55" s="145">
        <f>SUM(F56:F59)</f>
        <v>6141</v>
      </c>
      <c r="G55" s="112">
        <f t="shared" si="4"/>
        <v>351092</v>
      </c>
      <c r="H55" s="113">
        <f>SUM(H56:H59)</f>
        <v>336653</v>
      </c>
      <c r="I55" s="138">
        <f>SUM(I56:I59)</f>
        <v>6141</v>
      </c>
      <c r="J55" s="145">
        <f>SUM(J56:J59)</f>
        <v>8298</v>
      </c>
      <c r="K55" s="111" t="str">
        <f t="shared" si="2"/>
        <v>Podprog 5.1</v>
      </c>
      <c r="L55" s="110" t="s">
        <v>230</v>
      </c>
      <c r="M55" s="112">
        <f t="shared" si="5"/>
        <v>368618</v>
      </c>
      <c r="N55" s="113">
        <f>SUM(N56:N59)</f>
        <v>360320</v>
      </c>
      <c r="O55" s="138">
        <f>SUM(O56:O59)</f>
        <v>0</v>
      </c>
      <c r="P55" s="145">
        <f>SUM(P56:P59)</f>
        <v>8298</v>
      </c>
      <c r="Q55" s="112">
        <f t="shared" si="6"/>
        <v>393978</v>
      </c>
      <c r="R55" s="113">
        <f>SUM(R56:R59)</f>
        <v>385680</v>
      </c>
      <c r="S55" s="138">
        <f>SUM(S56:S59)</f>
        <v>0</v>
      </c>
      <c r="T55" s="145">
        <f>SUM(T56:T59)</f>
        <v>8298</v>
      </c>
    </row>
    <row r="56" spans="1:20" ht="12.75">
      <c r="A56" s="114" t="s">
        <v>419</v>
      </c>
      <c r="B56" s="106" t="s">
        <v>231</v>
      </c>
      <c r="C56" s="115">
        <f t="shared" si="3"/>
        <v>224557</v>
      </c>
      <c r="D56" s="116">
        <f>ROUND('Programový rozpočet'!D56/30.126*1000,0)</f>
        <v>218416</v>
      </c>
      <c r="E56" s="139">
        <f>ROUND('Programový rozpočet'!E56/30.126*1000,0)</f>
        <v>0</v>
      </c>
      <c r="F56" s="146">
        <f>ROUND('Programový rozpočet'!F56/30.126*1000,0)</f>
        <v>6141</v>
      </c>
      <c r="G56" s="115">
        <f t="shared" si="4"/>
        <v>235012</v>
      </c>
      <c r="H56" s="116">
        <f>ROUND('Programový rozpočet'!H56/30.126*1000,0)</f>
        <v>226714</v>
      </c>
      <c r="I56" s="139">
        <f>ROUND('Programový rozpočet'!I56/30.126*1000,0)</f>
        <v>0</v>
      </c>
      <c r="J56" s="146">
        <f>ROUND('Programový rozpočet'!J56/30.126*1000,0)</f>
        <v>8298</v>
      </c>
      <c r="K56" s="114" t="str">
        <f t="shared" si="2"/>
        <v>Prvok 5.1.1</v>
      </c>
      <c r="L56" s="106" t="s">
        <v>231</v>
      </c>
      <c r="M56" s="115">
        <f t="shared" si="5"/>
        <v>250879</v>
      </c>
      <c r="N56" s="116">
        <f>ROUND('Programový rozpočet'!N56/30.126*1000,0)</f>
        <v>242581</v>
      </c>
      <c r="O56" s="139">
        <f>ROUND('Programový rozpočet'!O56/30.126*1000,0)</f>
        <v>0</v>
      </c>
      <c r="P56" s="146">
        <f>ROUND('Programový rozpočet'!P56/30.126*1000,0)</f>
        <v>8298</v>
      </c>
      <c r="Q56" s="115">
        <f t="shared" si="6"/>
        <v>267874</v>
      </c>
      <c r="R56" s="116">
        <f>ROUND('Programový rozpočet'!R56/30.126*1000,0)</f>
        <v>259576</v>
      </c>
      <c r="S56" s="139">
        <f>ROUND('Programový rozpočet'!S56/30.126*1000,0)</f>
        <v>0</v>
      </c>
      <c r="T56" s="146">
        <f>ROUND('Programový rozpočet'!T56/30.126*1000,0)</f>
        <v>8298</v>
      </c>
    </row>
    <row r="57" spans="1:20" ht="12.75">
      <c r="A57" s="114" t="s">
        <v>420</v>
      </c>
      <c r="B57" s="106" t="s">
        <v>232</v>
      </c>
      <c r="C57" s="115">
        <f t="shared" si="3"/>
        <v>11784</v>
      </c>
      <c r="D57" s="116">
        <f>ROUND('Programový rozpočet'!D57/30.126*1000,0)</f>
        <v>1660</v>
      </c>
      <c r="E57" s="139">
        <f>ROUND('Programový rozpočet'!E57/30.126*1000,0)</f>
        <v>10124</v>
      </c>
      <c r="F57" s="146">
        <f>ROUND('Programový rozpočet'!F57/30.126*1000,0)</f>
        <v>0</v>
      </c>
      <c r="G57" s="115">
        <f t="shared" si="4"/>
        <v>7801</v>
      </c>
      <c r="H57" s="116">
        <f>ROUND('Programový rozpočet'!H57/30.126*1000,0)</f>
        <v>1660</v>
      </c>
      <c r="I57" s="139">
        <f>ROUND('Programový rozpočet'!I57/30.126*1000,0)</f>
        <v>6141</v>
      </c>
      <c r="J57" s="146">
        <f>ROUND('Programový rozpočet'!J57/30.126*1000,0)</f>
        <v>0</v>
      </c>
      <c r="K57" s="114" t="str">
        <f t="shared" si="2"/>
        <v>Prvok 5.1.2</v>
      </c>
      <c r="L57" s="106" t="s">
        <v>232</v>
      </c>
      <c r="M57" s="115">
        <f t="shared" si="5"/>
        <v>1660</v>
      </c>
      <c r="N57" s="116">
        <f>ROUND('Programový rozpočet'!N57/30.126*1000,0)</f>
        <v>1660</v>
      </c>
      <c r="O57" s="139">
        <f>ROUND('Programový rozpočet'!O57/30.126*1000,0)</f>
        <v>0</v>
      </c>
      <c r="P57" s="146">
        <f>ROUND('Programový rozpočet'!P57/30.126*1000,0)</f>
        <v>0</v>
      </c>
      <c r="Q57" s="115">
        <f t="shared" si="6"/>
        <v>1660</v>
      </c>
      <c r="R57" s="116">
        <f>ROUND('Programový rozpočet'!R57/30.126*1000,0)</f>
        <v>1660</v>
      </c>
      <c r="S57" s="139">
        <f>ROUND('Programový rozpočet'!S57/30.126*1000,0)</f>
        <v>0</v>
      </c>
      <c r="T57" s="146">
        <f>ROUND('Programový rozpočet'!T57/30.126*1000,0)</f>
        <v>0</v>
      </c>
    </row>
    <row r="58" spans="1:20" ht="12.75">
      <c r="A58" s="114" t="s">
        <v>421</v>
      </c>
      <c r="B58" s="106" t="s">
        <v>233</v>
      </c>
      <c r="C58" s="115">
        <f t="shared" si="3"/>
        <v>93607</v>
      </c>
      <c r="D58" s="116">
        <f>ROUND('Programový rozpočet'!D58/30.126*1000,0)</f>
        <v>93607</v>
      </c>
      <c r="E58" s="139">
        <f>ROUND('Programový rozpočet'!E58/30.126*1000,0)</f>
        <v>0</v>
      </c>
      <c r="F58" s="146">
        <f>ROUND('Programový rozpočet'!F58/30.126*1000,0)</f>
        <v>0</v>
      </c>
      <c r="G58" s="115">
        <f t="shared" si="4"/>
        <v>101308</v>
      </c>
      <c r="H58" s="116">
        <f>ROUND('Programový rozpočet'!H58/30.126*1000,0)</f>
        <v>101308</v>
      </c>
      <c r="I58" s="139">
        <f>ROUND('Programový rozpočet'!I58/30.126*1000,0)</f>
        <v>0</v>
      </c>
      <c r="J58" s="146">
        <f>ROUND('Programový rozpočet'!J58/30.126*1000,0)</f>
        <v>0</v>
      </c>
      <c r="K58" s="114" t="str">
        <f t="shared" si="2"/>
        <v>Prvok 5.1.3</v>
      </c>
      <c r="L58" s="106" t="s">
        <v>233</v>
      </c>
      <c r="M58" s="115">
        <f t="shared" si="5"/>
        <v>108644</v>
      </c>
      <c r="N58" s="116">
        <f>ROUND('Programový rozpočet'!N58/30.126*1000,0)</f>
        <v>108644</v>
      </c>
      <c r="O58" s="139">
        <f>ROUND('Programový rozpočet'!O58/30.126*1000,0)</f>
        <v>0</v>
      </c>
      <c r="P58" s="146">
        <f>ROUND('Programový rozpočet'!P58/30.126*1000,0)</f>
        <v>0</v>
      </c>
      <c r="Q58" s="115">
        <f t="shared" si="6"/>
        <v>116477</v>
      </c>
      <c r="R58" s="116">
        <f>ROUND('Programový rozpočet'!R58/30.126*1000,0)</f>
        <v>116477</v>
      </c>
      <c r="S58" s="139">
        <f>ROUND('Programový rozpočet'!S58/30.126*1000,0)</f>
        <v>0</v>
      </c>
      <c r="T58" s="146">
        <f>ROUND('Programový rozpočet'!T58/30.126*1000,0)</f>
        <v>0</v>
      </c>
    </row>
    <row r="59" spans="1:20" ht="12.75">
      <c r="A59" s="114" t="s">
        <v>422</v>
      </c>
      <c r="B59" s="106" t="s">
        <v>234</v>
      </c>
      <c r="C59" s="115">
        <f t="shared" si="3"/>
        <v>4979</v>
      </c>
      <c r="D59" s="116">
        <f>ROUND('Programový rozpočet'!D59/30.126*1000,0)</f>
        <v>4979</v>
      </c>
      <c r="E59" s="139">
        <f>ROUND('Programový rozpočet'!E59/30.126*1000,0)</f>
        <v>0</v>
      </c>
      <c r="F59" s="146">
        <f>ROUND('Programový rozpočet'!F59/30.126*1000,0)</f>
        <v>0</v>
      </c>
      <c r="G59" s="115">
        <f t="shared" si="4"/>
        <v>6971</v>
      </c>
      <c r="H59" s="116">
        <f>ROUND('Programový rozpočet'!H59/30.126*1000,0)</f>
        <v>6971</v>
      </c>
      <c r="I59" s="139">
        <f>ROUND('Programový rozpočet'!I59/30.126*1000,0)</f>
        <v>0</v>
      </c>
      <c r="J59" s="146">
        <f>ROUND('Programový rozpočet'!J59/30.126*1000,0)</f>
        <v>0</v>
      </c>
      <c r="K59" s="114" t="str">
        <f t="shared" si="2"/>
        <v>Prvok 5.1.4</v>
      </c>
      <c r="L59" s="106" t="s">
        <v>234</v>
      </c>
      <c r="M59" s="115">
        <f t="shared" si="5"/>
        <v>7435</v>
      </c>
      <c r="N59" s="116">
        <f>ROUND('Programový rozpočet'!N59/30.126*1000,0)</f>
        <v>7435</v>
      </c>
      <c r="O59" s="139">
        <f>ROUND('Programový rozpočet'!O59/30.126*1000,0)</f>
        <v>0</v>
      </c>
      <c r="P59" s="146">
        <f>ROUND('Programový rozpočet'!P59/30.126*1000,0)</f>
        <v>0</v>
      </c>
      <c r="Q59" s="115">
        <f t="shared" si="6"/>
        <v>7967</v>
      </c>
      <c r="R59" s="116">
        <f>ROUND('Programový rozpočet'!R59/30.126*1000,0)</f>
        <v>7967</v>
      </c>
      <c r="S59" s="139">
        <f>ROUND('Programový rozpočet'!S59/30.126*1000,0)</f>
        <v>0</v>
      </c>
      <c r="T59" s="146">
        <f>ROUND('Programový rozpočet'!T59/30.126*1000,0)</f>
        <v>0</v>
      </c>
    </row>
    <row r="60" spans="1:20" ht="12.75">
      <c r="A60" s="111" t="s">
        <v>235</v>
      </c>
      <c r="B60" s="110" t="s">
        <v>17</v>
      </c>
      <c r="C60" s="112">
        <f t="shared" si="3"/>
        <v>4149</v>
      </c>
      <c r="D60" s="113">
        <f>ROUND('Programový rozpočet'!D60/30.126*1000,0)</f>
        <v>4149</v>
      </c>
      <c r="E60" s="138">
        <f>ROUND('Programový rozpočet'!E60/30.126*1000,0)</f>
        <v>0</v>
      </c>
      <c r="F60" s="145">
        <f>ROUND('Programový rozpočet'!F60/30.126*1000,0)</f>
        <v>0</v>
      </c>
      <c r="G60" s="112">
        <f t="shared" si="4"/>
        <v>4481</v>
      </c>
      <c r="H60" s="113">
        <f>ROUND('Programový rozpočet'!H60/30.126*1000,0)</f>
        <v>4481</v>
      </c>
      <c r="I60" s="138">
        <f>ROUND('Programový rozpočet'!I60/30.126*1000,0)</f>
        <v>0</v>
      </c>
      <c r="J60" s="145">
        <f>ROUND('Programový rozpočet'!J60/30.126*1000,0)</f>
        <v>0</v>
      </c>
      <c r="K60" s="111" t="str">
        <f t="shared" si="2"/>
        <v>Podprog 5.2</v>
      </c>
      <c r="L60" s="110" t="s">
        <v>17</v>
      </c>
      <c r="M60" s="112">
        <f t="shared" si="5"/>
        <v>4647</v>
      </c>
      <c r="N60" s="113">
        <f>ROUND('Programový rozpočet'!N60/30.126*1000,0)</f>
        <v>4647</v>
      </c>
      <c r="O60" s="138">
        <f>ROUND('Programový rozpočet'!O60/30.126*1000,0)</f>
        <v>0</v>
      </c>
      <c r="P60" s="145">
        <f>ROUND('Programový rozpočet'!P60/30.126*1000,0)</f>
        <v>0</v>
      </c>
      <c r="Q60" s="112">
        <f t="shared" si="6"/>
        <v>4979</v>
      </c>
      <c r="R60" s="113">
        <f>ROUND('Programový rozpočet'!R60/30.126*1000,0)</f>
        <v>4979</v>
      </c>
      <c r="S60" s="138">
        <f>ROUND('Programový rozpočet'!S60/30.126*1000,0)</f>
        <v>0</v>
      </c>
      <c r="T60" s="145">
        <f>ROUND('Programový rozpočet'!T60/30.126*1000,0)</f>
        <v>0</v>
      </c>
    </row>
    <row r="61" spans="1:20" ht="12.75">
      <c r="A61" s="111" t="s">
        <v>236</v>
      </c>
      <c r="B61" s="110" t="s">
        <v>237</v>
      </c>
      <c r="C61" s="112">
        <f t="shared" si="3"/>
        <v>14439</v>
      </c>
      <c r="D61" s="113">
        <f>ROUND('Programový rozpočet'!D61/30.126*1000,0)</f>
        <v>4481</v>
      </c>
      <c r="E61" s="138">
        <f>ROUND('Programový rozpočet'!E61/30.126*1000,0)</f>
        <v>9958</v>
      </c>
      <c r="F61" s="145">
        <f>ROUND('Programový rozpočet'!F61/30.126*1000,0)</f>
        <v>0</v>
      </c>
      <c r="G61" s="112">
        <f t="shared" si="4"/>
        <v>4647</v>
      </c>
      <c r="H61" s="113">
        <f>ROUND('Programový rozpočet'!H61/30.126*1000,0)</f>
        <v>4647</v>
      </c>
      <c r="I61" s="138">
        <f>ROUND('Programový rozpočet'!I61/30.126*1000,0)</f>
        <v>0</v>
      </c>
      <c r="J61" s="145">
        <f>ROUND('Programový rozpočet'!J61/30.126*1000,0)</f>
        <v>0</v>
      </c>
      <c r="K61" s="111" t="str">
        <f t="shared" si="2"/>
        <v>Podprog 5.3</v>
      </c>
      <c r="L61" s="110" t="s">
        <v>237</v>
      </c>
      <c r="M61" s="112">
        <f t="shared" si="5"/>
        <v>4979</v>
      </c>
      <c r="N61" s="113">
        <f>ROUND('Programový rozpočet'!N61/30.126*1000,0)</f>
        <v>4979</v>
      </c>
      <c r="O61" s="138">
        <f>ROUND('Programový rozpočet'!O61/30.126*1000,0)</f>
        <v>0</v>
      </c>
      <c r="P61" s="145">
        <f>ROUND('Programový rozpočet'!P61/30.126*1000,0)</f>
        <v>0</v>
      </c>
      <c r="Q61" s="112">
        <f t="shared" si="6"/>
        <v>5477</v>
      </c>
      <c r="R61" s="113">
        <f>ROUND('Programový rozpočet'!R61/30.126*1000,0)</f>
        <v>5477</v>
      </c>
      <c r="S61" s="138">
        <f>ROUND('Programový rozpočet'!S61/30.126*1000,0)</f>
        <v>0</v>
      </c>
      <c r="T61" s="145">
        <f>ROUND('Programový rozpočet'!T61/30.126*1000,0)</f>
        <v>0</v>
      </c>
    </row>
    <row r="62" spans="1:20" ht="12.75">
      <c r="A62" s="111" t="s">
        <v>238</v>
      </c>
      <c r="B62" s="110" t="s">
        <v>19</v>
      </c>
      <c r="C62" s="112">
        <f t="shared" si="3"/>
        <v>147713</v>
      </c>
      <c r="D62" s="113">
        <f>SUM(D63:D66)</f>
        <v>136095</v>
      </c>
      <c r="E62" s="138">
        <f>SUM(E63:E66)</f>
        <v>11618</v>
      </c>
      <c r="F62" s="145">
        <f>SUM(F63:F66)</f>
        <v>0</v>
      </c>
      <c r="G62" s="112">
        <f t="shared" si="4"/>
        <v>141074</v>
      </c>
      <c r="H62" s="113">
        <f>SUM(H63:H66)</f>
        <v>131116</v>
      </c>
      <c r="I62" s="138">
        <f>SUM(I63:I66)</f>
        <v>9958</v>
      </c>
      <c r="J62" s="145">
        <f>SUM(J63:J66)</f>
        <v>0</v>
      </c>
      <c r="K62" s="111" t="str">
        <f t="shared" si="2"/>
        <v>Podprog 5.4</v>
      </c>
      <c r="L62" s="110" t="s">
        <v>19</v>
      </c>
      <c r="M62" s="112">
        <f t="shared" si="5"/>
        <v>114519</v>
      </c>
      <c r="N62" s="113">
        <f>SUM(N63:N66)</f>
        <v>114519</v>
      </c>
      <c r="O62" s="138">
        <f>SUM(O63:O66)</f>
        <v>0</v>
      </c>
      <c r="P62" s="145">
        <f>SUM(P63:P66)</f>
        <v>0</v>
      </c>
      <c r="Q62" s="112">
        <f t="shared" si="6"/>
        <v>116179</v>
      </c>
      <c r="R62" s="113">
        <f>SUM(R63:R66)</f>
        <v>116179</v>
      </c>
      <c r="S62" s="138">
        <f>SUM(S63:S66)</f>
        <v>0</v>
      </c>
      <c r="T62" s="145">
        <f>SUM(T63:T66)</f>
        <v>0</v>
      </c>
    </row>
    <row r="63" spans="1:20" ht="12.75">
      <c r="A63" s="114" t="s">
        <v>423</v>
      </c>
      <c r="B63" s="106" t="s">
        <v>239</v>
      </c>
      <c r="C63" s="115">
        <f t="shared" si="3"/>
        <v>11618</v>
      </c>
      <c r="D63" s="116">
        <f>ROUND('Programový rozpočet'!D63/30.126*1000,0)</f>
        <v>0</v>
      </c>
      <c r="E63" s="139">
        <f>ROUND('Programový rozpočet'!E63/30.126*1000,0)</f>
        <v>11618</v>
      </c>
      <c r="F63" s="146">
        <f>ROUND('Programový rozpočet'!F63/30.126*1000,0)</f>
        <v>0</v>
      </c>
      <c r="G63" s="115">
        <f t="shared" si="4"/>
        <v>9958</v>
      </c>
      <c r="H63" s="116">
        <f>ROUND('Programový rozpočet'!H63/30.126*1000,0)</f>
        <v>0</v>
      </c>
      <c r="I63" s="139">
        <f>ROUND('Programový rozpočet'!I63/30.126*1000,0)</f>
        <v>9958</v>
      </c>
      <c r="J63" s="146">
        <f>ROUND('Programový rozpočet'!J63/30.126*1000,0)</f>
        <v>0</v>
      </c>
      <c r="K63" s="114" t="str">
        <f t="shared" si="2"/>
        <v>Prvok 5.4.1</v>
      </c>
      <c r="L63" s="106" t="s">
        <v>239</v>
      </c>
      <c r="M63" s="115">
        <f t="shared" si="5"/>
        <v>0</v>
      </c>
      <c r="N63" s="116">
        <f>ROUND('Programový rozpočet'!N63/30.126*1000,0)</f>
        <v>0</v>
      </c>
      <c r="O63" s="139">
        <f>ROUND('Programový rozpočet'!O63/30.126*1000,0)</f>
        <v>0</v>
      </c>
      <c r="P63" s="146">
        <f>ROUND('Programový rozpočet'!P63/30.126*1000,0)</f>
        <v>0</v>
      </c>
      <c r="Q63" s="115">
        <f t="shared" si="6"/>
        <v>0</v>
      </c>
      <c r="R63" s="116">
        <f>ROUND('Programový rozpočet'!R63/30.126*1000,0)</f>
        <v>0</v>
      </c>
      <c r="S63" s="139">
        <f>ROUND('Programový rozpočet'!S63/30.126*1000,0)</f>
        <v>0</v>
      </c>
      <c r="T63" s="146">
        <f>ROUND('Programový rozpočet'!T63/30.126*1000,0)</f>
        <v>0</v>
      </c>
    </row>
    <row r="64" spans="1:20" ht="12.75">
      <c r="A64" s="114" t="s">
        <v>424</v>
      </c>
      <c r="B64" s="106" t="s">
        <v>240</v>
      </c>
      <c r="C64" s="115">
        <f t="shared" si="3"/>
        <v>21576</v>
      </c>
      <c r="D64" s="116">
        <f>ROUND('Programový rozpočet'!D64/30.126*1000,0)</f>
        <v>21576</v>
      </c>
      <c r="E64" s="139">
        <f>ROUND('Programový rozpočet'!E64/30.126*1000,0)</f>
        <v>0</v>
      </c>
      <c r="F64" s="146">
        <f>ROUND('Programový rozpočet'!F64/30.126*1000,0)</f>
        <v>0</v>
      </c>
      <c r="G64" s="115">
        <f t="shared" si="4"/>
        <v>28215</v>
      </c>
      <c r="H64" s="116">
        <f>ROUND('Programový rozpočet'!H64/30.126*1000,0)</f>
        <v>28215</v>
      </c>
      <c r="I64" s="139">
        <f>ROUND('Programový rozpočet'!I64/30.126*1000,0)</f>
        <v>0</v>
      </c>
      <c r="J64" s="146">
        <f>ROUND('Programový rozpočet'!J64/30.126*1000,0)</f>
        <v>0</v>
      </c>
      <c r="K64" s="114" t="str">
        <f t="shared" si="2"/>
        <v>Prvok 5.4.2</v>
      </c>
      <c r="L64" s="106" t="s">
        <v>240</v>
      </c>
      <c r="M64" s="115">
        <f t="shared" si="5"/>
        <v>28215</v>
      </c>
      <c r="N64" s="116">
        <f>ROUND('Programový rozpočet'!N64/30.126*1000,0)</f>
        <v>28215</v>
      </c>
      <c r="O64" s="139">
        <f>ROUND('Programový rozpočet'!O64/30.126*1000,0)</f>
        <v>0</v>
      </c>
      <c r="P64" s="146">
        <f>ROUND('Programový rozpočet'!P64/30.126*1000,0)</f>
        <v>0</v>
      </c>
      <c r="Q64" s="115">
        <f t="shared" si="6"/>
        <v>28215</v>
      </c>
      <c r="R64" s="116">
        <f>ROUND('Programový rozpočet'!R64/30.126*1000,0)</f>
        <v>28215</v>
      </c>
      <c r="S64" s="139">
        <f>ROUND('Programový rozpočet'!S64/30.126*1000,0)</f>
        <v>0</v>
      </c>
      <c r="T64" s="146">
        <f>ROUND('Programový rozpočet'!T64/30.126*1000,0)</f>
        <v>0</v>
      </c>
    </row>
    <row r="65" spans="1:20" ht="12.75">
      <c r="A65" s="114" t="s">
        <v>425</v>
      </c>
      <c r="B65" s="106" t="s">
        <v>241</v>
      </c>
      <c r="C65" s="115">
        <f t="shared" si="3"/>
        <v>14937</v>
      </c>
      <c r="D65" s="116">
        <f>ROUND('Programový rozpočet'!D65/30.126*1000,0)</f>
        <v>14937</v>
      </c>
      <c r="E65" s="139">
        <f>ROUND('Programový rozpočet'!E65/30.126*1000,0)</f>
        <v>0</v>
      </c>
      <c r="F65" s="146">
        <f>ROUND('Programový rozpočet'!F65/30.126*1000,0)</f>
        <v>0</v>
      </c>
      <c r="G65" s="115">
        <f t="shared" si="4"/>
        <v>26555</v>
      </c>
      <c r="H65" s="116">
        <f>ROUND('Programový rozpočet'!H65/30.126*1000,0)</f>
        <v>26555</v>
      </c>
      <c r="I65" s="139">
        <f>ROUND('Programový rozpočet'!I65/30.126*1000,0)</f>
        <v>0</v>
      </c>
      <c r="J65" s="146">
        <f>ROUND('Programový rozpočet'!J65/30.126*1000,0)</f>
        <v>0</v>
      </c>
      <c r="K65" s="114" t="str">
        <f t="shared" si="2"/>
        <v>Prvok 5.4.3</v>
      </c>
      <c r="L65" s="106" t="s">
        <v>241</v>
      </c>
      <c r="M65" s="115">
        <f t="shared" si="5"/>
        <v>6639</v>
      </c>
      <c r="N65" s="116">
        <f>ROUND('Programový rozpočet'!N65/30.126*1000,0)</f>
        <v>6639</v>
      </c>
      <c r="O65" s="139">
        <f>ROUND('Programový rozpočet'!O65/30.126*1000,0)</f>
        <v>0</v>
      </c>
      <c r="P65" s="146">
        <f>ROUND('Programový rozpočet'!P65/30.126*1000,0)</f>
        <v>0</v>
      </c>
      <c r="Q65" s="115">
        <f t="shared" si="6"/>
        <v>6639</v>
      </c>
      <c r="R65" s="116">
        <f>ROUND('Programový rozpočet'!R65/30.126*1000,0)</f>
        <v>6639</v>
      </c>
      <c r="S65" s="139">
        <f>ROUND('Programový rozpočet'!S65/30.126*1000,0)</f>
        <v>0</v>
      </c>
      <c r="T65" s="146">
        <f>ROUND('Programový rozpočet'!T65/30.126*1000,0)</f>
        <v>0</v>
      </c>
    </row>
    <row r="66" spans="1:20" ht="12.75">
      <c r="A66" s="114" t="s">
        <v>426</v>
      </c>
      <c r="B66" s="106" t="s">
        <v>242</v>
      </c>
      <c r="C66" s="115">
        <f t="shared" si="3"/>
        <v>99582</v>
      </c>
      <c r="D66" s="116">
        <f>ROUND('Programový rozpočet'!D66/30.126*1000,0)</f>
        <v>99582</v>
      </c>
      <c r="E66" s="139">
        <f>ROUND('Programový rozpočet'!E66/30.126*1000,0)</f>
        <v>0</v>
      </c>
      <c r="F66" s="146">
        <f>ROUND('Programový rozpočet'!F66/30.126*1000,0)</f>
        <v>0</v>
      </c>
      <c r="G66" s="115">
        <f t="shared" si="4"/>
        <v>76346</v>
      </c>
      <c r="H66" s="116">
        <f>ROUND('Programový rozpočet'!H66/30.126*1000,0)</f>
        <v>76346</v>
      </c>
      <c r="I66" s="139">
        <f>ROUND('Programový rozpočet'!I66/30.126*1000,0)</f>
        <v>0</v>
      </c>
      <c r="J66" s="146">
        <f>ROUND('Programový rozpočet'!J66/30.126*1000,0)</f>
        <v>0</v>
      </c>
      <c r="K66" s="114" t="str">
        <f t="shared" si="2"/>
        <v>Prvok 5.4.4</v>
      </c>
      <c r="L66" s="106" t="s">
        <v>242</v>
      </c>
      <c r="M66" s="115">
        <f t="shared" si="5"/>
        <v>79665</v>
      </c>
      <c r="N66" s="116">
        <f>ROUND('Programový rozpočet'!N66/30.126*1000,0)</f>
        <v>79665</v>
      </c>
      <c r="O66" s="139">
        <f>ROUND('Programový rozpočet'!O66/30.126*1000,0)</f>
        <v>0</v>
      </c>
      <c r="P66" s="146">
        <f>ROUND('Programový rozpočet'!P66/30.126*1000,0)</f>
        <v>0</v>
      </c>
      <c r="Q66" s="115">
        <f t="shared" si="6"/>
        <v>81325</v>
      </c>
      <c r="R66" s="116">
        <f>ROUND('Programový rozpočet'!R66/30.126*1000,0)</f>
        <v>81325</v>
      </c>
      <c r="S66" s="139">
        <f>ROUND('Programový rozpočet'!S66/30.126*1000,0)</f>
        <v>0</v>
      </c>
      <c r="T66" s="146">
        <f>ROUND('Programový rozpočet'!T66/30.126*1000,0)</f>
        <v>0</v>
      </c>
    </row>
    <row r="67" spans="1:20" ht="12.75">
      <c r="A67" s="111" t="s">
        <v>243</v>
      </c>
      <c r="B67" s="110" t="s">
        <v>509</v>
      </c>
      <c r="C67" s="112">
        <f t="shared" si="3"/>
        <v>5975</v>
      </c>
      <c r="D67" s="113">
        <f>ROUND('Programový rozpočet'!D67/30.126*1000,0)</f>
        <v>5975</v>
      </c>
      <c r="E67" s="138">
        <f>ROUND('Programový rozpočet'!E67/30.126*1000,0)</f>
        <v>0</v>
      </c>
      <c r="F67" s="145">
        <f>ROUND('Programový rozpočet'!F67/30.126*1000,0)</f>
        <v>0</v>
      </c>
      <c r="G67" s="112">
        <f t="shared" si="4"/>
        <v>5975</v>
      </c>
      <c r="H67" s="113">
        <f>ROUND('Programový rozpočet'!H67/30.126*1000,0)</f>
        <v>5975</v>
      </c>
      <c r="I67" s="138">
        <f>ROUND('Programový rozpočet'!I67/30.126*1000,0)</f>
        <v>0</v>
      </c>
      <c r="J67" s="145">
        <f>ROUND('Programový rozpočet'!J67/30.126*1000,0)</f>
        <v>0</v>
      </c>
      <c r="K67" s="111" t="str">
        <f t="shared" si="2"/>
        <v>Podprog 5.5</v>
      </c>
      <c r="L67" s="110" t="s">
        <v>509</v>
      </c>
      <c r="M67" s="112">
        <f t="shared" si="5"/>
        <v>6108</v>
      </c>
      <c r="N67" s="113">
        <f>ROUND('Programový rozpočet'!N67/30.126*1000,0)</f>
        <v>6108</v>
      </c>
      <c r="O67" s="138">
        <f>ROUND('Programový rozpočet'!O67/30.126*1000,0)</f>
        <v>0</v>
      </c>
      <c r="P67" s="145">
        <f>ROUND('Programový rozpočet'!P67/30.126*1000,0)</f>
        <v>0</v>
      </c>
      <c r="Q67" s="112">
        <f t="shared" si="6"/>
        <v>6307</v>
      </c>
      <c r="R67" s="113">
        <f>ROUND('Programový rozpočet'!R67/30.126*1000,0)</f>
        <v>6307</v>
      </c>
      <c r="S67" s="138">
        <f>ROUND('Programový rozpočet'!S67/30.126*1000,0)</f>
        <v>0</v>
      </c>
      <c r="T67" s="145">
        <f>ROUND('Programový rozpočet'!T67/30.126*1000,0)</f>
        <v>0</v>
      </c>
    </row>
    <row r="68" spans="1:20" ht="13.5" thickBot="1">
      <c r="A68" s="111" t="s">
        <v>522</v>
      </c>
      <c r="B68" s="150" t="s">
        <v>523</v>
      </c>
      <c r="C68" s="112">
        <f t="shared" si="3"/>
        <v>0</v>
      </c>
      <c r="D68" s="152">
        <f>ROUND('Programový rozpočet'!D68/30.126*1000,0)</f>
        <v>0</v>
      </c>
      <c r="E68" s="153">
        <f>ROUND('Programový rozpočet'!E68/30.126*1000,0)</f>
        <v>0</v>
      </c>
      <c r="F68" s="154">
        <f>ROUND('Programový rozpočet'!F68/30.126*1000,0)</f>
        <v>0</v>
      </c>
      <c r="G68" s="112">
        <f t="shared" si="4"/>
        <v>23236</v>
      </c>
      <c r="H68" s="152">
        <f>ROUND('Programový rozpočet'!H68/30.126*1000,0)</f>
        <v>23236</v>
      </c>
      <c r="I68" s="153">
        <f>ROUND('Programový rozpočet'!I68/30.126*1000,0)</f>
        <v>0</v>
      </c>
      <c r="J68" s="154">
        <f>ROUND('Programový rozpočet'!J68/30.126*1000,0)</f>
        <v>0</v>
      </c>
      <c r="K68" s="111" t="str">
        <f t="shared" si="2"/>
        <v>Podprog 5.6</v>
      </c>
      <c r="L68" s="150" t="s">
        <v>523</v>
      </c>
      <c r="M68" s="112">
        <f t="shared" si="5"/>
        <v>11618</v>
      </c>
      <c r="N68" s="152">
        <f>ROUND('Programový rozpočet'!N68/30.126*1000,0)</f>
        <v>11618</v>
      </c>
      <c r="O68" s="153">
        <f>ROUND('Programový rozpočet'!O68/30.126*1000,0)</f>
        <v>0</v>
      </c>
      <c r="P68" s="154">
        <f>ROUND('Programový rozpočet'!P68/30.126*1000,0)</f>
        <v>0</v>
      </c>
      <c r="Q68" s="112">
        <f t="shared" si="6"/>
        <v>11618</v>
      </c>
      <c r="R68" s="152">
        <f>ROUND('Programový rozpočet'!R68/30.126*1000,0)</f>
        <v>11618</v>
      </c>
      <c r="S68" s="153">
        <f>ROUND('Programový rozpočet'!S68/30.126*1000,0)</f>
        <v>0</v>
      </c>
      <c r="T68" s="154">
        <f>ROUND('Programový rozpočet'!T68/30.126*1000,0)</f>
        <v>0</v>
      </c>
    </row>
    <row r="69" spans="1:20" ht="12.75">
      <c r="A69" s="107" t="s">
        <v>244</v>
      </c>
      <c r="B69" s="108"/>
      <c r="C69" s="94">
        <f t="shared" si="3"/>
        <v>665538</v>
      </c>
      <c r="D69" s="109">
        <f>D70+D75+D78+D79</f>
        <v>665538</v>
      </c>
      <c r="E69" s="137">
        <f>E70+E75+E78+E79</f>
        <v>0</v>
      </c>
      <c r="F69" s="144">
        <f>F70+F75+F78+F79</f>
        <v>0</v>
      </c>
      <c r="G69" s="94">
        <f t="shared" si="4"/>
        <v>719976</v>
      </c>
      <c r="H69" s="109">
        <f>H70+H75+H78+H79</f>
        <v>707362</v>
      </c>
      <c r="I69" s="137">
        <f>I70+I75+I78+I79</f>
        <v>12614</v>
      </c>
      <c r="J69" s="144">
        <f>J70+J75+J78+J79</f>
        <v>0</v>
      </c>
      <c r="K69" s="107" t="str">
        <f t="shared" si="2"/>
        <v>Program 6:   Odpadové hospodárstvo</v>
      </c>
      <c r="L69" s="108"/>
      <c r="M69" s="94">
        <f t="shared" si="5"/>
        <v>679314</v>
      </c>
      <c r="N69" s="109">
        <f>N70+N75+N78+N79</f>
        <v>679314</v>
      </c>
      <c r="O69" s="137">
        <f>O70+O75+O78+O79</f>
        <v>0</v>
      </c>
      <c r="P69" s="144">
        <f>P70+P75+P78+P79</f>
        <v>0</v>
      </c>
      <c r="Q69" s="94">
        <f t="shared" si="6"/>
        <v>694383</v>
      </c>
      <c r="R69" s="109">
        <f>R70+R75+R78+R79</f>
        <v>694383</v>
      </c>
      <c r="S69" s="137">
        <f>S70+S75+S78+S79</f>
        <v>0</v>
      </c>
      <c r="T69" s="144">
        <f>T70+T75+T78+T79</f>
        <v>0</v>
      </c>
    </row>
    <row r="70" spans="1:20" ht="12.75">
      <c r="A70" s="111" t="s">
        <v>245</v>
      </c>
      <c r="B70" s="110" t="s">
        <v>246</v>
      </c>
      <c r="C70" s="112">
        <f t="shared" si="3"/>
        <v>454756</v>
      </c>
      <c r="D70" s="113">
        <f>SUM(D71:D74)</f>
        <v>454756</v>
      </c>
      <c r="E70" s="138">
        <f>SUM(E71:E74)</f>
        <v>0</v>
      </c>
      <c r="F70" s="145">
        <f>SUM(F71:F74)</f>
        <v>0</v>
      </c>
      <c r="G70" s="112">
        <f t="shared" si="4"/>
        <v>507535</v>
      </c>
      <c r="H70" s="113">
        <f>SUM(H71:H74)</f>
        <v>494921</v>
      </c>
      <c r="I70" s="138">
        <f>SUM(I71:I74)</f>
        <v>12614</v>
      </c>
      <c r="J70" s="145">
        <f>SUM(J71:J74)</f>
        <v>0</v>
      </c>
      <c r="K70" s="111" t="str">
        <f t="shared" si="2"/>
        <v>Podprog 6.1</v>
      </c>
      <c r="L70" s="110" t="s">
        <v>246</v>
      </c>
      <c r="M70" s="112">
        <f t="shared" si="5"/>
        <v>510025</v>
      </c>
      <c r="N70" s="113">
        <f>SUM(N71:N74)</f>
        <v>510025</v>
      </c>
      <c r="O70" s="138">
        <f>SUM(O71:O74)</f>
        <v>0</v>
      </c>
      <c r="P70" s="145">
        <f>SUM(P71:P74)</f>
        <v>0</v>
      </c>
      <c r="Q70" s="112">
        <f t="shared" si="6"/>
        <v>525094</v>
      </c>
      <c r="R70" s="113">
        <f>SUM(R71:R74)</f>
        <v>525094</v>
      </c>
      <c r="S70" s="138">
        <f>SUM(S71:S74)</f>
        <v>0</v>
      </c>
      <c r="T70" s="145">
        <f>SUM(T71:T74)</f>
        <v>0</v>
      </c>
    </row>
    <row r="71" spans="1:20" ht="12.75">
      <c r="A71" s="114" t="s">
        <v>427</v>
      </c>
      <c r="B71" s="106" t="s">
        <v>518</v>
      </c>
      <c r="C71" s="115">
        <f t="shared" si="3"/>
        <v>288123</v>
      </c>
      <c r="D71" s="116">
        <f>ROUND('Programový rozpočet'!D71/30.126*1000,0)</f>
        <v>288123</v>
      </c>
      <c r="E71" s="139">
        <f>ROUND('Programový rozpočet'!E71/30.126*1000,0)</f>
        <v>0</v>
      </c>
      <c r="F71" s="146">
        <f>ROUND('Programový rozpočet'!F71/30.126*1000,0)</f>
        <v>0</v>
      </c>
      <c r="G71" s="115">
        <f t="shared" si="4"/>
        <v>319326</v>
      </c>
      <c r="H71" s="116">
        <f>ROUND('Programový rozpočet'!H71/30.126*1000,0)</f>
        <v>306712</v>
      </c>
      <c r="I71" s="139">
        <f>ROUND('Programový rozpočet'!I71/30.126*1000,0)</f>
        <v>12614</v>
      </c>
      <c r="J71" s="146">
        <f>ROUND('Programový rozpočet'!J71/30.126*1000,0)</f>
        <v>0</v>
      </c>
      <c r="K71" s="114" t="str">
        <f t="shared" si="2"/>
        <v>Prvok 6.1.1</v>
      </c>
      <c r="L71" s="106" t="s">
        <v>518</v>
      </c>
      <c r="M71" s="115">
        <f t="shared" si="5"/>
        <v>316836</v>
      </c>
      <c r="N71" s="116">
        <f>ROUND('Programový rozpočet'!N71/30.126*1000,0)</f>
        <v>316836</v>
      </c>
      <c r="O71" s="139">
        <f>ROUND('Programový rozpočet'!O71/30.126*1000,0)</f>
        <v>0</v>
      </c>
      <c r="P71" s="146">
        <f>ROUND('Programový rozpočet'!P71/30.126*1000,0)</f>
        <v>0</v>
      </c>
      <c r="Q71" s="115">
        <f t="shared" si="6"/>
        <v>321948</v>
      </c>
      <c r="R71" s="116">
        <f>ROUND('Programový rozpočet'!R71/30.126*1000,0)</f>
        <v>321948</v>
      </c>
      <c r="S71" s="139">
        <f>ROUND('Programový rozpočet'!S71/30.126*1000,0)</f>
        <v>0</v>
      </c>
      <c r="T71" s="146">
        <f>ROUND('Programový rozpočet'!T71/30.126*1000,0)</f>
        <v>0</v>
      </c>
    </row>
    <row r="72" spans="1:20" ht="12.75">
      <c r="A72" s="114" t="s">
        <v>428</v>
      </c>
      <c r="B72" s="106" t="s">
        <v>247</v>
      </c>
      <c r="C72" s="115">
        <f t="shared" si="3"/>
        <v>139414</v>
      </c>
      <c r="D72" s="116">
        <f>ROUND('Programový rozpočet'!D72/30.126*1000,0)</f>
        <v>139414</v>
      </c>
      <c r="E72" s="139">
        <f>ROUND('Programový rozpočet'!E72/30.126*1000,0)</f>
        <v>0</v>
      </c>
      <c r="F72" s="146">
        <f>ROUND('Programový rozpočet'!F72/30.126*1000,0)</f>
        <v>0</v>
      </c>
      <c r="G72" s="115">
        <f t="shared" si="4"/>
        <v>156011</v>
      </c>
      <c r="H72" s="116">
        <f>ROUND('Programový rozpočet'!H72/30.126*1000,0)</f>
        <v>156011</v>
      </c>
      <c r="I72" s="139">
        <f>ROUND('Programový rozpočet'!I72/30.126*1000,0)</f>
        <v>0</v>
      </c>
      <c r="J72" s="146">
        <f>ROUND('Programový rozpočet'!J72/30.126*1000,0)</f>
        <v>0</v>
      </c>
      <c r="K72" s="114" t="str">
        <f aca="true" t="shared" si="7" ref="K72:K135">A72</f>
        <v>Prvok 6.1.2</v>
      </c>
      <c r="L72" s="106" t="s">
        <v>247</v>
      </c>
      <c r="M72" s="115">
        <f t="shared" si="5"/>
        <v>159331</v>
      </c>
      <c r="N72" s="116">
        <f>ROUND('Programový rozpočet'!N72/30.126*1000,0)</f>
        <v>159331</v>
      </c>
      <c r="O72" s="139">
        <f>ROUND('Programový rozpočet'!O72/30.126*1000,0)</f>
        <v>0</v>
      </c>
      <c r="P72" s="146">
        <f>ROUND('Programový rozpočet'!P72/30.126*1000,0)</f>
        <v>0</v>
      </c>
      <c r="Q72" s="115">
        <f t="shared" si="6"/>
        <v>167629</v>
      </c>
      <c r="R72" s="116">
        <f>ROUND('Programový rozpočet'!R72/30.126*1000,0)</f>
        <v>167629</v>
      </c>
      <c r="S72" s="139">
        <f>ROUND('Programový rozpočet'!S72/30.126*1000,0)</f>
        <v>0</v>
      </c>
      <c r="T72" s="146">
        <f>ROUND('Programový rozpočet'!T72/30.126*1000,0)</f>
        <v>0</v>
      </c>
    </row>
    <row r="73" spans="1:20" ht="12.75">
      <c r="A73" s="114" t="s">
        <v>429</v>
      </c>
      <c r="B73" s="106" t="s">
        <v>248</v>
      </c>
      <c r="C73" s="115">
        <f t="shared" si="3"/>
        <v>3983</v>
      </c>
      <c r="D73" s="116">
        <f>ROUND('Programový rozpočet'!D73/30.126*1000,0)</f>
        <v>3983</v>
      </c>
      <c r="E73" s="139">
        <f>ROUND('Programový rozpočet'!E73/30.126*1000,0)</f>
        <v>0</v>
      </c>
      <c r="F73" s="146">
        <f>ROUND('Programový rozpočet'!F73/30.126*1000,0)</f>
        <v>0</v>
      </c>
      <c r="G73" s="115">
        <f t="shared" si="4"/>
        <v>3983</v>
      </c>
      <c r="H73" s="116">
        <f>ROUND('Programový rozpočet'!H73/30.126*1000,0)</f>
        <v>3983</v>
      </c>
      <c r="I73" s="139">
        <f>ROUND('Programový rozpočet'!I73/30.126*1000,0)</f>
        <v>0</v>
      </c>
      <c r="J73" s="146">
        <f>ROUND('Programový rozpočet'!J73/30.126*1000,0)</f>
        <v>0</v>
      </c>
      <c r="K73" s="114" t="str">
        <f t="shared" si="7"/>
        <v>Prvok 6.1.3</v>
      </c>
      <c r="L73" s="106" t="s">
        <v>248</v>
      </c>
      <c r="M73" s="115">
        <f t="shared" si="5"/>
        <v>3983</v>
      </c>
      <c r="N73" s="116">
        <f>ROUND('Programový rozpočet'!N73/30.126*1000,0)</f>
        <v>3983</v>
      </c>
      <c r="O73" s="139">
        <f>ROUND('Programový rozpočet'!O73/30.126*1000,0)</f>
        <v>0</v>
      </c>
      <c r="P73" s="146">
        <f>ROUND('Programový rozpočet'!P73/30.126*1000,0)</f>
        <v>0</v>
      </c>
      <c r="Q73" s="115">
        <f t="shared" si="6"/>
        <v>3983</v>
      </c>
      <c r="R73" s="116">
        <f>ROUND('Programový rozpočet'!R73/30.126*1000,0)</f>
        <v>3983</v>
      </c>
      <c r="S73" s="139">
        <f>ROUND('Programový rozpočet'!S73/30.126*1000,0)</f>
        <v>0</v>
      </c>
      <c r="T73" s="146">
        <f>ROUND('Programový rozpočet'!T73/30.126*1000,0)</f>
        <v>0</v>
      </c>
    </row>
    <row r="74" spans="1:20" ht="12.75">
      <c r="A74" s="114" t="s">
        <v>430</v>
      </c>
      <c r="B74" s="106" t="s">
        <v>249</v>
      </c>
      <c r="C74" s="115">
        <f t="shared" si="3"/>
        <v>23236</v>
      </c>
      <c r="D74" s="116">
        <f>ROUND('Programový rozpočet'!D74/30.126*1000,0)</f>
        <v>23236</v>
      </c>
      <c r="E74" s="139">
        <f>ROUND('Programový rozpočet'!E74/30.126*1000,0)</f>
        <v>0</v>
      </c>
      <c r="F74" s="146">
        <f>ROUND('Programový rozpočet'!F74/30.126*1000,0)</f>
        <v>0</v>
      </c>
      <c r="G74" s="115">
        <f t="shared" si="4"/>
        <v>28215</v>
      </c>
      <c r="H74" s="116">
        <f>ROUND('Programový rozpočet'!H74/30.126*1000,0)</f>
        <v>28215</v>
      </c>
      <c r="I74" s="139">
        <f>ROUND('Programový rozpočet'!I74/30.126*1000,0)</f>
        <v>0</v>
      </c>
      <c r="J74" s="146">
        <f>ROUND('Programový rozpočet'!J74/30.126*1000,0)</f>
        <v>0</v>
      </c>
      <c r="K74" s="114" t="str">
        <f t="shared" si="7"/>
        <v>Prvok 6.1.4</v>
      </c>
      <c r="L74" s="106" t="s">
        <v>249</v>
      </c>
      <c r="M74" s="115">
        <f t="shared" si="5"/>
        <v>29875</v>
      </c>
      <c r="N74" s="116">
        <f>ROUND('Programový rozpočet'!N74/30.126*1000,0)</f>
        <v>29875</v>
      </c>
      <c r="O74" s="139">
        <f>ROUND('Programový rozpočet'!O74/30.126*1000,0)</f>
        <v>0</v>
      </c>
      <c r="P74" s="146">
        <f>ROUND('Programový rozpočet'!P74/30.126*1000,0)</f>
        <v>0</v>
      </c>
      <c r="Q74" s="115">
        <f t="shared" si="6"/>
        <v>31534</v>
      </c>
      <c r="R74" s="116">
        <f>ROUND('Programový rozpočet'!R74/30.126*1000,0)</f>
        <v>31534</v>
      </c>
      <c r="S74" s="139">
        <f>ROUND('Programový rozpočet'!S74/30.126*1000,0)</f>
        <v>0</v>
      </c>
      <c r="T74" s="146">
        <f>ROUND('Programový rozpočet'!T74/30.126*1000,0)</f>
        <v>0</v>
      </c>
    </row>
    <row r="75" spans="1:20" ht="12.75">
      <c r="A75" s="111" t="s">
        <v>250</v>
      </c>
      <c r="B75" s="110" t="s">
        <v>251</v>
      </c>
      <c r="C75" s="112">
        <f t="shared" si="3"/>
        <v>139415</v>
      </c>
      <c r="D75" s="113">
        <f>D76+D77</f>
        <v>139415</v>
      </c>
      <c r="E75" s="138">
        <f>E76+E77</f>
        <v>0</v>
      </c>
      <c r="F75" s="145">
        <f>F76+F77</f>
        <v>0</v>
      </c>
      <c r="G75" s="112">
        <f t="shared" si="4"/>
        <v>149373</v>
      </c>
      <c r="H75" s="113">
        <f>H76+H77</f>
        <v>149373</v>
      </c>
      <c r="I75" s="138">
        <f>I76+I77</f>
        <v>0</v>
      </c>
      <c r="J75" s="145">
        <f>J76+J77</f>
        <v>0</v>
      </c>
      <c r="K75" s="111" t="str">
        <f t="shared" si="7"/>
        <v>Podprog 6.2</v>
      </c>
      <c r="L75" s="110" t="s">
        <v>251</v>
      </c>
      <c r="M75" s="112">
        <f t="shared" si="5"/>
        <v>106221</v>
      </c>
      <c r="N75" s="113">
        <f>N76+N77</f>
        <v>106221</v>
      </c>
      <c r="O75" s="138">
        <f>O76+O77</f>
        <v>0</v>
      </c>
      <c r="P75" s="145">
        <f>P76+P77</f>
        <v>0</v>
      </c>
      <c r="Q75" s="112">
        <f t="shared" si="6"/>
        <v>106221</v>
      </c>
      <c r="R75" s="113">
        <f>R76+R77</f>
        <v>106221</v>
      </c>
      <c r="S75" s="138">
        <f>S76+S77</f>
        <v>0</v>
      </c>
      <c r="T75" s="145">
        <f>T76+T77</f>
        <v>0</v>
      </c>
    </row>
    <row r="76" spans="1:20" ht="12.75">
      <c r="A76" s="114" t="s">
        <v>431</v>
      </c>
      <c r="B76" s="106" t="s">
        <v>252</v>
      </c>
      <c r="C76" s="115">
        <f t="shared" si="3"/>
        <v>132776</v>
      </c>
      <c r="D76" s="116">
        <f>ROUND('Programový rozpočet'!D76/30.126*1000,0)</f>
        <v>132776</v>
      </c>
      <c r="E76" s="139">
        <f>ROUND('Programový rozpočet'!E76/30.126*1000,0)</f>
        <v>0</v>
      </c>
      <c r="F76" s="146">
        <f>ROUND('Programový rozpočet'!F76/30.126*1000,0)</f>
        <v>0</v>
      </c>
      <c r="G76" s="115">
        <f t="shared" si="4"/>
        <v>142734</v>
      </c>
      <c r="H76" s="116">
        <f>ROUND('Programový rozpočet'!H76/30.126*1000,0)</f>
        <v>142734</v>
      </c>
      <c r="I76" s="139">
        <f>ROUND('Programový rozpočet'!I76/30.126*1000,0)</f>
        <v>0</v>
      </c>
      <c r="J76" s="146">
        <f>ROUND('Programový rozpočet'!J76/30.126*1000,0)</f>
        <v>0</v>
      </c>
      <c r="K76" s="114" t="str">
        <f t="shared" si="7"/>
        <v>Prvok 6.2.1</v>
      </c>
      <c r="L76" s="106" t="s">
        <v>252</v>
      </c>
      <c r="M76" s="115">
        <f t="shared" si="5"/>
        <v>99582</v>
      </c>
      <c r="N76" s="116">
        <f>ROUND('Programový rozpočet'!N76/30.126*1000,0)</f>
        <v>99582</v>
      </c>
      <c r="O76" s="139">
        <f>ROUND('Programový rozpočet'!O76/30.126*1000,0)</f>
        <v>0</v>
      </c>
      <c r="P76" s="146">
        <f>ROUND('Programový rozpočet'!P76/30.126*1000,0)</f>
        <v>0</v>
      </c>
      <c r="Q76" s="115">
        <f t="shared" si="6"/>
        <v>99582</v>
      </c>
      <c r="R76" s="116">
        <f>ROUND('Programový rozpočet'!R76/30.126*1000,0)</f>
        <v>99582</v>
      </c>
      <c r="S76" s="139">
        <f>ROUND('Programový rozpočet'!S76/30.126*1000,0)</f>
        <v>0</v>
      </c>
      <c r="T76" s="146">
        <f>ROUND('Programový rozpočet'!T76/30.126*1000,0)</f>
        <v>0</v>
      </c>
    </row>
    <row r="77" spans="1:20" ht="12.75">
      <c r="A77" s="114" t="s">
        <v>432</v>
      </c>
      <c r="B77" s="106" t="s">
        <v>253</v>
      </c>
      <c r="C77" s="115">
        <f aca="true" t="shared" si="8" ref="C77:C144">D77+E77+F77</f>
        <v>6639</v>
      </c>
      <c r="D77" s="116">
        <f>ROUND('Programový rozpočet'!D77/30.126*1000,0)</f>
        <v>6639</v>
      </c>
      <c r="E77" s="139">
        <f>ROUND('Programový rozpočet'!E77/30.126*1000,0)</f>
        <v>0</v>
      </c>
      <c r="F77" s="146">
        <f>ROUND('Programový rozpočet'!F77/30.126*1000,0)</f>
        <v>0</v>
      </c>
      <c r="G77" s="115">
        <f aca="true" t="shared" si="9" ref="G77:G144">H77+I77+J77</f>
        <v>6639</v>
      </c>
      <c r="H77" s="116">
        <f>ROUND('Programový rozpočet'!H77/30.126*1000,0)</f>
        <v>6639</v>
      </c>
      <c r="I77" s="139">
        <f>ROUND('Programový rozpočet'!I77/30.126*1000,0)</f>
        <v>0</v>
      </c>
      <c r="J77" s="146">
        <f>ROUND('Programový rozpočet'!J77/30.126*1000,0)</f>
        <v>0</v>
      </c>
      <c r="K77" s="114" t="str">
        <f t="shared" si="7"/>
        <v>Prvok 6.2.2</v>
      </c>
      <c r="L77" s="106" t="s">
        <v>253</v>
      </c>
      <c r="M77" s="115">
        <f aca="true" t="shared" si="10" ref="M77:M144">N77+O77+P77</f>
        <v>6639</v>
      </c>
      <c r="N77" s="116">
        <f>ROUND('Programový rozpočet'!N77/30.126*1000,0)</f>
        <v>6639</v>
      </c>
      <c r="O77" s="139">
        <f>ROUND('Programový rozpočet'!O77/30.126*1000,0)</f>
        <v>0</v>
      </c>
      <c r="P77" s="146">
        <f>ROUND('Programový rozpočet'!P77/30.126*1000,0)</f>
        <v>0</v>
      </c>
      <c r="Q77" s="115">
        <f aca="true" t="shared" si="11" ref="Q77:Q144">R77+S77+T77</f>
        <v>6639</v>
      </c>
      <c r="R77" s="116">
        <f>ROUND('Programový rozpočet'!R77/30.126*1000,0)</f>
        <v>6639</v>
      </c>
      <c r="S77" s="139">
        <f>ROUND('Programový rozpočet'!S77/30.126*1000,0)</f>
        <v>0</v>
      </c>
      <c r="T77" s="146">
        <f>ROUND('Programový rozpočet'!T77/30.126*1000,0)</f>
        <v>0</v>
      </c>
    </row>
    <row r="78" spans="1:20" ht="12.75">
      <c r="A78" s="111" t="s">
        <v>254</v>
      </c>
      <c r="B78" s="110" t="s">
        <v>255</v>
      </c>
      <c r="C78" s="112">
        <f t="shared" si="8"/>
        <v>9958</v>
      </c>
      <c r="D78" s="113">
        <f>ROUND('Programový rozpočet'!D78/30.126*1000,0)</f>
        <v>9958</v>
      </c>
      <c r="E78" s="138">
        <f>ROUND('Programový rozpočet'!E78/30.126*1000,0)</f>
        <v>0</v>
      </c>
      <c r="F78" s="145">
        <f>ROUND('Programový rozpočet'!F78/30.126*1000,0)</f>
        <v>0</v>
      </c>
      <c r="G78" s="112">
        <f t="shared" si="9"/>
        <v>9958</v>
      </c>
      <c r="H78" s="113">
        <f>ROUND('Programový rozpočet'!H78/30.126*1000,0)</f>
        <v>9958</v>
      </c>
      <c r="I78" s="138">
        <f>ROUND('Programový rozpočet'!I78/30.126*1000,0)</f>
        <v>0</v>
      </c>
      <c r="J78" s="145">
        <f>ROUND('Programový rozpočet'!J78/30.126*1000,0)</f>
        <v>0</v>
      </c>
      <c r="K78" s="111" t="str">
        <f t="shared" si="7"/>
        <v>Podprog 6.3</v>
      </c>
      <c r="L78" s="110" t="s">
        <v>255</v>
      </c>
      <c r="M78" s="112">
        <f t="shared" si="10"/>
        <v>9958</v>
      </c>
      <c r="N78" s="113">
        <f>ROUND('Programový rozpočet'!N78/30.126*1000,0)</f>
        <v>9958</v>
      </c>
      <c r="O78" s="138">
        <f>ROUND('Programový rozpočet'!O78/30.126*1000,0)</f>
        <v>0</v>
      </c>
      <c r="P78" s="145">
        <f>ROUND('Programový rozpočet'!P78/30.126*1000,0)</f>
        <v>0</v>
      </c>
      <c r="Q78" s="112">
        <f t="shared" si="11"/>
        <v>9958</v>
      </c>
      <c r="R78" s="113">
        <f>ROUND('Programový rozpočet'!R78/30.126*1000,0)</f>
        <v>9958</v>
      </c>
      <c r="S78" s="138">
        <f>ROUND('Programový rozpočet'!S78/30.126*1000,0)</f>
        <v>0</v>
      </c>
      <c r="T78" s="145">
        <f>ROUND('Programový rozpočet'!T78/30.126*1000,0)</f>
        <v>0</v>
      </c>
    </row>
    <row r="79" spans="1:20" ht="13.5" thickBot="1">
      <c r="A79" s="111" t="s">
        <v>256</v>
      </c>
      <c r="B79" s="110" t="s">
        <v>18</v>
      </c>
      <c r="C79" s="112">
        <f t="shared" si="8"/>
        <v>61409</v>
      </c>
      <c r="D79" s="113">
        <f>ROUND('Programový rozpočet'!D79/30.126*1000,0)</f>
        <v>61409</v>
      </c>
      <c r="E79" s="138">
        <f>ROUND('Programový rozpočet'!E79/30.126*1000,0)</f>
        <v>0</v>
      </c>
      <c r="F79" s="145">
        <f>ROUND('Programový rozpočet'!F79/30.126*1000,0)</f>
        <v>0</v>
      </c>
      <c r="G79" s="112">
        <f t="shared" si="9"/>
        <v>53110</v>
      </c>
      <c r="H79" s="113">
        <f>ROUND('Programový rozpočet'!H79/30.126*1000,0)</f>
        <v>53110</v>
      </c>
      <c r="I79" s="138">
        <f>ROUND('Programový rozpočet'!I79/30.126*1000,0)</f>
        <v>0</v>
      </c>
      <c r="J79" s="145">
        <f>ROUND('Programový rozpočet'!J79/30.126*1000,0)</f>
        <v>0</v>
      </c>
      <c r="K79" s="111" t="str">
        <f t="shared" si="7"/>
        <v>Podprog 6.4</v>
      </c>
      <c r="L79" s="110" t="s">
        <v>18</v>
      </c>
      <c r="M79" s="112">
        <f t="shared" si="10"/>
        <v>53110</v>
      </c>
      <c r="N79" s="113">
        <f>ROUND('Programový rozpočet'!N79/30.126*1000,0)</f>
        <v>53110</v>
      </c>
      <c r="O79" s="138">
        <f>ROUND('Programový rozpočet'!O79/30.126*1000,0)</f>
        <v>0</v>
      </c>
      <c r="P79" s="145">
        <f>ROUND('Programový rozpočet'!P79/30.126*1000,0)</f>
        <v>0</v>
      </c>
      <c r="Q79" s="112">
        <f t="shared" si="11"/>
        <v>53110</v>
      </c>
      <c r="R79" s="113">
        <f>ROUND('Programový rozpočet'!R79/30.126*1000,0)</f>
        <v>53110</v>
      </c>
      <c r="S79" s="138">
        <f>ROUND('Programový rozpočet'!S79/30.126*1000,0)</f>
        <v>0</v>
      </c>
      <c r="T79" s="145">
        <f>ROUND('Programový rozpočet'!T79/30.126*1000,0)</f>
        <v>0</v>
      </c>
    </row>
    <row r="80" spans="1:20" ht="12.75">
      <c r="A80" s="107" t="s">
        <v>257</v>
      </c>
      <c r="B80" s="108"/>
      <c r="C80" s="94">
        <f t="shared" si="8"/>
        <v>1428003</v>
      </c>
      <c r="D80" s="109">
        <f>D81+D88+D92</f>
        <v>275510</v>
      </c>
      <c r="E80" s="137">
        <f>E81+E88+E92</f>
        <v>1152493</v>
      </c>
      <c r="F80" s="144">
        <f>F81+F88+F92</f>
        <v>0</v>
      </c>
      <c r="G80" s="94">
        <f t="shared" si="9"/>
        <v>894908</v>
      </c>
      <c r="H80" s="109">
        <f>H81+H88+H92</f>
        <v>382394</v>
      </c>
      <c r="I80" s="137">
        <f>I81+I88+I92</f>
        <v>512514</v>
      </c>
      <c r="J80" s="144">
        <f>J81+J88+J92</f>
        <v>0</v>
      </c>
      <c r="K80" s="107" t="str">
        <f t="shared" si="7"/>
        <v>Program 7:   Komunikácie</v>
      </c>
      <c r="L80" s="108"/>
      <c r="M80" s="94">
        <f t="shared" si="10"/>
        <v>246797</v>
      </c>
      <c r="N80" s="109">
        <f>N81+N88+N92</f>
        <v>181571</v>
      </c>
      <c r="O80" s="137">
        <f>O81+O88+O92</f>
        <v>65226</v>
      </c>
      <c r="P80" s="144">
        <f>P81+P88+P92</f>
        <v>0</v>
      </c>
      <c r="Q80" s="94">
        <f t="shared" si="11"/>
        <v>371938</v>
      </c>
      <c r="R80" s="109">
        <f>R81+R88+R92</f>
        <v>268871</v>
      </c>
      <c r="S80" s="137">
        <f>S81+S88+S92</f>
        <v>103067</v>
      </c>
      <c r="T80" s="144">
        <f>T81+T88+T92</f>
        <v>0</v>
      </c>
    </row>
    <row r="81" spans="1:20" ht="12.75">
      <c r="A81" s="111" t="s">
        <v>258</v>
      </c>
      <c r="B81" s="110" t="s">
        <v>259</v>
      </c>
      <c r="C81" s="112">
        <f t="shared" si="8"/>
        <v>1152493</v>
      </c>
      <c r="D81" s="113">
        <f>SUM(D82:D87)</f>
        <v>0</v>
      </c>
      <c r="E81" s="138">
        <f>SUM(E82:E87)</f>
        <v>1152493</v>
      </c>
      <c r="F81" s="145">
        <f>SUM(F82:F87)</f>
        <v>0</v>
      </c>
      <c r="G81" s="112">
        <f t="shared" si="9"/>
        <v>512514</v>
      </c>
      <c r="H81" s="113">
        <f>SUM(H82:H87)</f>
        <v>0</v>
      </c>
      <c r="I81" s="138">
        <f>SUM(I82:I87)</f>
        <v>512514</v>
      </c>
      <c r="J81" s="145">
        <f>SUM(J82:J87)</f>
        <v>0</v>
      </c>
      <c r="K81" s="111" t="str">
        <f t="shared" si="7"/>
        <v>Podprog 7.1</v>
      </c>
      <c r="L81" s="110" t="s">
        <v>259</v>
      </c>
      <c r="M81" s="112">
        <f t="shared" si="10"/>
        <v>65226</v>
      </c>
      <c r="N81" s="113">
        <f>SUM(N82:N87)</f>
        <v>0</v>
      </c>
      <c r="O81" s="138">
        <f>SUM(O82:O87)</f>
        <v>65226</v>
      </c>
      <c r="P81" s="145">
        <f>SUM(P82:P87)</f>
        <v>0</v>
      </c>
      <c r="Q81" s="112">
        <f t="shared" si="11"/>
        <v>103067</v>
      </c>
      <c r="R81" s="113">
        <f>SUM(R82:R87)</f>
        <v>0</v>
      </c>
      <c r="S81" s="138">
        <f>SUM(S82:S87)</f>
        <v>103067</v>
      </c>
      <c r="T81" s="145">
        <f>SUM(T82:T87)</f>
        <v>0</v>
      </c>
    </row>
    <row r="82" spans="1:20" ht="12.75">
      <c r="A82" s="114" t="s">
        <v>433</v>
      </c>
      <c r="B82" s="106" t="s">
        <v>260</v>
      </c>
      <c r="C82" s="115">
        <f t="shared" si="8"/>
        <v>992166</v>
      </c>
      <c r="D82" s="116">
        <f>ROUND('Programový rozpočet'!D82/30.126*1000,0)</f>
        <v>0</v>
      </c>
      <c r="E82" s="139">
        <f>ROUND('Programový rozpočet'!E82/30.126*1000,0)</f>
        <v>992166</v>
      </c>
      <c r="F82" s="146">
        <f>ROUND('Programový rozpočet'!F82/30.126*1000,0)</f>
        <v>0</v>
      </c>
      <c r="G82" s="115">
        <f t="shared" si="9"/>
        <v>319989</v>
      </c>
      <c r="H82" s="116">
        <f>ROUND('Programový rozpočet'!H82/30.126*1000,0)</f>
        <v>0</v>
      </c>
      <c r="I82" s="139">
        <f>ROUND('Programový rozpočet'!I82/30.126*1000,0)</f>
        <v>319989</v>
      </c>
      <c r="J82" s="146">
        <f>ROUND('Programový rozpočet'!J82/30.126*1000,0)</f>
        <v>0</v>
      </c>
      <c r="K82" s="114" t="str">
        <f t="shared" si="7"/>
        <v>Prvok 7.1.1</v>
      </c>
      <c r="L82" s="106" t="s">
        <v>260</v>
      </c>
      <c r="M82" s="115">
        <f t="shared" si="10"/>
        <v>65226</v>
      </c>
      <c r="N82" s="116">
        <f>ROUND('Programový rozpočet'!N82/30.126*1000,0)</f>
        <v>0</v>
      </c>
      <c r="O82" s="139">
        <f>ROUND('Programový rozpočet'!O82/30.126*1000,0)</f>
        <v>65226</v>
      </c>
      <c r="P82" s="146">
        <f>ROUND('Programový rozpočet'!P82/30.126*1000,0)</f>
        <v>0</v>
      </c>
      <c r="Q82" s="115">
        <f t="shared" si="11"/>
        <v>103067</v>
      </c>
      <c r="R82" s="116">
        <f>ROUND('Programový rozpočet'!R82/30.126*1000,0)</f>
        <v>0</v>
      </c>
      <c r="S82" s="139">
        <f>ROUND('Programový rozpočet'!S82/30.126*1000,0)</f>
        <v>103067</v>
      </c>
      <c r="T82" s="146">
        <f>ROUND('Programový rozpočet'!T82/30.126*1000,0)</f>
        <v>0</v>
      </c>
    </row>
    <row r="83" spans="1:20" ht="12.75">
      <c r="A83" s="114" t="s">
        <v>434</v>
      </c>
      <c r="B83" s="106" t="s">
        <v>261</v>
      </c>
      <c r="C83" s="115">
        <f t="shared" si="8"/>
        <v>160327</v>
      </c>
      <c r="D83" s="116">
        <f>ROUND('Programový rozpočet'!D83/30.126*1000,0)</f>
        <v>0</v>
      </c>
      <c r="E83" s="139">
        <f>ROUND('Programový rozpočet'!E83/30.126*1000,0)</f>
        <v>160327</v>
      </c>
      <c r="F83" s="146">
        <f>ROUND('Programový rozpočet'!F83/30.126*1000,0)</f>
        <v>0</v>
      </c>
      <c r="G83" s="115">
        <f t="shared" si="9"/>
        <v>60413</v>
      </c>
      <c r="H83" s="116">
        <f>ROUND('Programový rozpočet'!H83/30.126*1000,0)</f>
        <v>0</v>
      </c>
      <c r="I83" s="139">
        <f>ROUND('Programový rozpočet'!I83/30.126*1000,0)</f>
        <v>60413</v>
      </c>
      <c r="J83" s="146">
        <f>ROUND('Programový rozpočet'!J83/30.126*1000,0)</f>
        <v>0</v>
      </c>
      <c r="K83" s="114" t="str">
        <f t="shared" si="7"/>
        <v>Prvok 7.1.2</v>
      </c>
      <c r="L83" s="106" t="s">
        <v>261</v>
      </c>
      <c r="M83" s="115">
        <f t="shared" si="10"/>
        <v>0</v>
      </c>
      <c r="N83" s="116">
        <f>ROUND('Programový rozpočet'!N83/30.126*1000,0)</f>
        <v>0</v>
      </c>
      <c r="O83" s="139">
        <f>ROUND('Programový rozpočet'!O83/30.126*1000,0)</f>
        <v>0</v>
      </c>
      <c r="P83" s="146">
        <f>ROUND('Programový rozpočet'!P83/30.126*1000,0)</f>
        <v>0</v>
      </c>
      <c r="Q83" s="115">
        <f t="shared" si="11"/>
        <v>0</v>
      </c>
      <c r="R83" s="116">
        <f>ROUND('Programový rozpočet'!R83/30.126*1000,0)</f>
        <v>0</v>
      </c>
      <c r="S83" s="139">
        <f>ROUND('Programový rozpočet'!S83/30.126*1000,0)</f>
        <v>0</v>
      </c>
      <c r="T83" s="146">
        <f>ROUND('Programový rozpočet'!T83/30.126*1000,0)</f>
        <v>0</v>
      </c>
    </row>
    <row r="84" spans="1:20" ht="12.75">
      <c r="A84" s="114" t="s">
        <v>435</v>
      </c>
      <c r="B84" s="106" t="s">
        <v>262</v>
      </c>
      <c r="C84" s="115">
        <f t="shared" si="8"/>
        <v>0</v>
      </c>
      <c r="D84" s="116">
        <f>ROUND('Programový rozpočet'!D84/30.126*1000,0)</f>
        <v>0</v>
      </c>
      <c r="E84" s="139">
        <f>ROUND('Programový rozpočet'!E84/30.126*1000,0)</f>
        <v>0</v>
      </c>
      <c r="F84" s="146">
        <f>ROUND('Programový rozpočet'!F84/30.126*1000,0)</f>
        <v>0</v>
      </c>
      <c r="G84" s="115">
        <f t="shared" si="9"/>
        <v>72363</v>
      </c>
      <c r="H84" s="116">
        <f>ROUND('Programový rozpočet'!H84/30.126*1000,0)</f>
        <v>0</v>
      </c>
      <c r="I84" s="139">
        <f>ROUND('Programový rozpočet'!I84/30.126*1000,0)</f>
        <v>72363</v>
      </c>
      <c r="J84" s="146">
        <f>ROUND('Programový rozpočet'!J84/30.126*1000,0)</f>
        <v>0</v>
      </c>
      <c r="K84" s="114" t="str">
        <f t="shared" si="7"/>
        <v>Prvok 7.1.3</v>
      </c>
      <c r="L84" s="106" t="s">
        <v>262</v>
      </c>
      <c r="M84" s="115">
        <f t="shared" si="10"/>
        <v>0</v>
      </c>
      <c r="N84" s="116">
        <f>ROUND('Programový rozpočet'!N84/30.126*1000,0)</f>
        <v>0</v>
      </c>
      <c r="O84" s="139">
        <f>ROUND('Programový rozpočet'!O84/30.126*1000,0)</f>
        <v>0</v>
      </c>
      <c r="P84" s="146">
        <f>ROUND('Programový rozpočet'!P84/30.126*1000,0)</f>
        <v>0</v>
      </c>
      <c r="Q84" s="115">
        <f t="shared" si="11"/>
        <v>0</v>
      </c>
      <c r="R84" s="116">
        <f>ROUND('Programový rozpočet'!R84/30.126*1000,0)</f>
        <v>0</v>
      </c>
      <c r="S84" s="139">
        <f>ROUND('Programový rozpočet'!S84/30.126*1000,0)</f>
        <v>0</v>
      </c>
      <c r="T84" s="146">
        <f>ROUND('Programový rozpočet'!T84/30.126*1000,0)</f>
        <v>0</v>
      </c>
    </row>
    <row r="85" spans="1:20" ht="12.75">
      <c r="A85" s="114" t="s">
        <v>549</v>
      </c>
      <c r="B85" s="106" t="s">
        <v>525</v>
      </c>
      <c r="C85" s="115">
        <f t="shared" si="8"/>
        <v>0</v>
      </c>
      <c r="D85" s="116">
        <f>ROUND('Programový rozpočet'!D85/30.126*1000,0)</f>
        <v>0</v>
      </c>
      <c r="E85" s="139">
        <f>ROUND('Programový rozpočet'!E85/30.126*1000,0)</f>
        <v>0</v>
      </c>
      <c r="F85" s="146">
        <f>ROUND('Programový rozpočet'!F85/30.126*1000,0)</f>
        <v>0</v>
      </c>
      <c r="G85" s="115">
        <f t="shared" si="9"/>
        <v>59749</v>
      </c>
      <c r="H85" s="116">
        <f>ROUND('Programový rozpočet'!H85/30.126*1000,0)</f>
        <v>0</v>
      </c>
      <c r="I85" s="139">
        <f>ROUND('Programový rozpočet'!I85/30.126*1000,0)</f>
        <v>59749</v>
      </c>
      <c r="J85" s="146">
        <f>ROUND('Programový rozpočet'!J85/30.126*1000,0)</f>
        <v>0</v>
      </c>
      <c r="K85" s="114" t="str">
        <f t="shared" si="7"/>
        <v>Projekt 7.1.4</v>
      </c>
      <c r="L85" s="106" t="s">
        <v>525</v>
      </c>
      <c r="M85" s="115">
        <f t="shared" si="10"/>
        <v>0</v>
      </c>
      <c r="N85" s="116">
        <f>ROUND('Programový rozpočet'!N85/30.126*1000,0)</f>
        <v>0</v>
      </c>
      <c r="O85" s="139">
        <f>ROUND('Programový rozpočet'!O85/30.126*1000,0)</f>
        <v>0</v>
      </c>
      <c r="P85" s="146">
        <f>ROUND('Programový rozpočet'!P85/30.126*1000,0)</f>
        <v>0</v>
      </c>
      <c r="Q85" s="115">
        <f t="shared" si="11"/>
        <v>0</v>
      </c>
      <c r="R85" s="116">
        <f>ROUND('Programový rozpočet'!R85/30.126*1000,0)</f>
        <v>0</v>
      </c>
      <c r="S85" s="139">
        <f>ROUND('Programový rozpočet'!S85/30.126*1000,0)</f>
        <v>0</v>
      </c>
      <c r="T85" s="146">
        <f>ROUND('Programový rozpočet'!T85/30.126*1000,0)</f>
        <v>0</v>
      </c>
    </row>
    <row r="86" spans="1:20" ht="12.75">
      <c r="A86" s="114" t="s">
        <v>547</v>
      </c>
      <c r="B86" s="106" t="s">
        <v>526</v>
      </c>
      <c r="C86" s="115">
        <f t="shared" si="8"/>
        <v>0</v>
      </c>
      <c r="D86" s="116">
        <f>ROUND('Programový rozpočet'!D86/30.126*1000,0)</f>
        <v>0</v>
      </c>
      <c r="E86" s="139">
        <f>ROUND('Programový rozpočet'!E86/30.126*1000,0)</f>
        <v>0</v>
      </c>
      <c r="F86" s="146">
        <f>ROUND('Programový rozpočet'!F86/30.126*1000,0)</f>
        <v>0</v>
      </c>
      <c r="G86" s="115">
        <f t="shared" si="9"/>
        <v>0</v>
      </c>
      <c r="H86" s="116">
        <f>ROUND('Programový rozpočet'!H86/30.126*1000,0)</f>
        <v>0</v>
      </c>
      <c r="I86" s="139">
        <f>ROUND('Programový rozpočet'!I86/30.126*1000,0)</f>
        <v>0</v>
      </c>
      <c r="J86" s="146">
        <f>ROUND('Programový rozpočet'!J86/30.126*1000,0)</f>
        <v>0</v>
      </c>
      <c r="K86" s="114" t="str">
        <f t="shared" si="7"/>
        <v>Projekt 7.1.5</v>
      </c>
      <c r="L86" s="106" t="s">
        <v>526</v>
      </c>
      <c r="M86" s="115">
        <f t="shared" si="10"/>
        <v>0</v>
      </c>
      <c r="N86" s="116">
        <f>ROUND('Programový rozpočet'!N86/30.126*1000,0)</f>
        <v>0</v>
      </c>
      <c r="O86" s="139">
        <f>ROUND('Programový rozpočet'!O86/30.126*1000,0)</f>
        <v>0</v>
      </c>
      <c r="P86" s="146">
        <f>ROUND('Programový rozpočet'!P86/30.126*1000,0)</f>
        <v>0</v>
      </c>
      <c r="Q86" s="115">
        <f t="shared" si="11"/>
        <v>0</v>
      </c>
      <c r="R86" s="116">
        <f>ROUND('Programový rozpočet'!R86/30.126*1000,0)</f>
        <v>0</v>
      </c>
      <c r="S86" s="139">
        <f>ROUND('Programový rozpočet'!S86/30.126*1000,0)</f>
        <v>0</v>
      </c>
      <c r="T86" s="146">
        <f>ROUND('Programový rozpočet'!T86/30.126*1000,0)</f>
        <v>0</v>
      </c>
    </row>
    <row r="87" spans="1:20" ht="12.75">
      <c r="A87" s="114" t="s">
        <v>548</v>
      </c>
      <c r="B87" s="106" t="s">
        <v>527</v>
      </c>
      <c r="C87" s="115">
        <f t="shared" si="8"/>
        <v>0</v>
      </c>
      <c r="D87" s="116">
        <f>ROUND('Programový rozpočet'!D87/30.126*1000,0)</f>
        <v>0</v>
      </c>
      <c r="E87" s="139">
        <f>ROUND('Programový rozpočet'!E87/30.126*1000,0)</f>
        <v>0</v>
      </c>
      <c r="F87" s="146">
        <f>ROUND('Programový rozpočet'!F87/30.126*1000,0)</f>
        <v>0</v>
      </c>
      <c r="G87" s="115">
        <f t="shared" si="9"/>
        <v>0</v>
      </c>
      <c r="H87" s="116">
        <f>ROUND('Programový rozpočet'!H87/30.126*1000,0)</f>
        <v>0</v>
      </c>
      <c r="I87" s="139">
        <f>ROUND('Programový rozpočet'!I87/30.126*1000,0)</f>
        <v>0</v>
      </c>
      <c r="J87" s="146">
        <f>ROUND('Programový rozpočet'!J87/30.126*1000,0)</f>
        <v>0</v>
      </c>
      <c r="K87" s="114" t="str">
        <f t="shared" si="7"/>
        <v>Projekt 7.1.6</v>
      </c>
      <c r="L87" s="106" t="s">
        <v>527</v>
      </c>
      <c r="M87" s="115">
        <f t="shared" si="10"/>
        <v>0</v>
      </c>
      <c r="N87" s="116">
        <f>ROUND('Programový rozpočet'!N87/30.126*1000,0)</f>
        <v>0</v>
      </c>
      <c r="O87" s="139">
        <f>ROUND('Programový rozpočet'!O87/30.126*1000,0)</f>
        <v>0</v>
      </c>
      <c r="P87" s="146">
        <f>ROUND('Programový rozpočet'!P87/30.126*1000,0)</f>
        <v>0</v>
      </c>
      <c r="Q87" s="115">
        <f t="shared" si="11"/>
        <v>0</v>
      </c>
      <c r="R87" s="116">
        <f>ROUND('Programový rozpočet'!R87/30.126*1000,0)</f>
        <v>0</v>
      </c>
      <c r="S87" s="139">
        <f>ROUND('Programový rozpočet'!S87/30.126*1000,0)</f>
        <v>0</v>
      </c>
      <c r="T87" s="146">
        <f>ROUND('Programový rozpočet'!T87/30.126*1000,0)</f>
        <v>0</v>
      </c>
    </row>
    <row r="88" spans="1:20" ht="12.75">
      <c r="A88" s="111" t="s">
        <v>263</v>
      </c>
      <c r="B88" s="110" t="s">
        <v>264</v>
      </c>
      <c r="C88" s="112">
        <f t="shared" si="8"/>
        <v>264888</v>
      </c>
      <c r="D88" s="113">
        <f>SUM(D89:D91)</f>
        <v>264888</v>
      </c>
      <c r="E88" s="138">
        <f>SUM(E89:E91)</f>
        <v>0</v>
      </c>
      <c r="F88" s="145">
        <f>SUM(F89:F91)</f>
        <v>0</v>
      </c>
      <c r="G88" s="112">
        <f t="shared" si="9"/>
        <v>370776</v>
      </c>
      <c r="H88" s="113">
        <f>SUM(H89:H91)</f>
        <v>370776</v>
      </c>
      <c r="I88" s="138">
        <f>SUM(I89:I91)</f>
        <v>0</v>
      </c>
      <c r="J88" s="145">
        <f>SUM(J89:J91)</f>
        <v>0</v>
      </c>
      <c r="K88" s="111" t="str">
        <f t="shared" si="7"/>
        <v>Podprog 7.2</v>
      </c>
      <c r="L88" s="110" t="s">
        <v>264</v>
      </c>
      <c r="M88" s="112">
        <f t="shared" si="10"/>
        <v>169289</v>
      </c>
      <c r="N88" s="113">
        <f>SUM(N89:N91)</f>
        <v>169289</v>
      </c>
      <c r="O88" s="138">
        <f>SUM(O89:O91)</f>
        <v>0</v>
      </c>
      <c r="P88" s="145">
        <f>SUM(P89:P91)</f>
        <v>0</v>
      </c>
      <c r="Q88" s="112">
        <f t="shared" si="11"/>
        <v>255593</v>
      </c>
      <c r="R88" s="113">
        <f>SUM(R89:R91)</f>
        <v>255593</v>
      </c>
      <c r="S88" s="138">
        <f>SUM(S89:S91)</f>
        <v>0</v>
      </c>
      <c r="T88" s="145">
        <f>SUM(T89:T91)</f>
        <v>0</v>
      </c>
    </row>
    <row r="89" spans="1:20" ht="12.75">
      <c r="A89" s="114" t="s">
        <v>436</v>
      </c>
      <c r="B89" s="106" t="s">
        <v>559</v>
      </c>
      <c r="C89" s="115">
        <f t="shared" si="8"/>
        <v>121158</v>
      </c>
      <c r="D89" s="116">
        <f>ROUND('Programový rozpočet'!D89/30.126*1000,0)</f>
        <v>121158</v>
      </c>
      <c r="E89" s="139">
        <f>ROUND('Programový rozpočet'!E89/30.126*1000,0)</f>
        <v>0</v>
      </c>
      <c r="F89" s="146">
        <f>ROUND('Programový rozpočet'!F89/30.126*1000,0)</f>
        <v>0</v>
      </c>
      <c r="G89" s="115">
        <f t="shared" si="9"/>
        <v>219080</v>
      </c>
      <c r="H89" s="116">
        <f>ROUND('Programový rozpočet'!H89/30.126*1000,0)</f>
        <v>219080</v>
      </c>
      <c r="I89" s="139">
        <f>ROUND('Programový rozpočet'!I89/30.126*1000,0)</f>
        <v>0</v>
      </c>
      <c r="J89" s="146">
        <f>ROUND('Programový rozpočet'!J89/30.126*1000,0)</f>
        <v>0</v>
      </c>
      <c r="K89" s="114" t="str">
        <f t="shared" si="7"/>
        <v>Prvok 7.2.1</v>
      </c>
      <c r="L89" s="106" t="s">
        <v>559</v>
      </c>
      <c r="M89" s="115">
        <f t="shared" si="10"/>
        <v>132776</v>
      </c>
      <c r="N89" s="116">
        <f>ROUND('Programový rozpočet'!N89/30.126*1000,0)</f>
        <v>132776</v>
      </c>
      <c r="O89" s="139">
        <f>ROUND('Programový rozpočet'!O89/30.126*1000,0)</f>
        <v>0</v>
      </c>
      <c r="P89" s="146">
        <f>ROUND('Programový rozpočet'!P89/30.126*1000,0)</f>
        <v>0</v>
      </c>
      <c r="Q89" s="115">
        <f t="shared" si="11"/>
        <v>219080</v>
      </c>
      <c r="R89" s="116">
        <f>ROUND('Programový rozpočet'!R89/30.126*1000,0)</f>
        <v>219080</v>
      </c>
      <c r="S89" s="139">
        <f>ROUND('Programový rozpočet'!S89/30.126*1000,0)</f>
        <v>0</v>
      </c>
      <c r="T89" s="146">
        <f>ROUND('Programový rozpočet'!T89/30.126*1000,0)</f>
        <v>0</v>
      </c>
    </row>
    <row r="90" spans="1:20" ht="12.75">
      <c r="A90" s="114" t="s">
        <v>437</v>
      </c>
      <c r="B90" s="106" t="s">
        <v>560</v>
      </c>
      <c r="C90" s="115">
        <f t="shared" si="8"/>
        <v>24232</v>
      </c>
      <c r="D90" s="116">
        <f>ROUND('Programový rozpočet'!D90/30.126*1000,0)</f>
        <v>24232</v>
      </c>
      <c r="E90" s="139">
        <f>ROUND('Programový rozpočet'!E90/30.126*1000,0)</f>
        <v>0</v>
      </c>
      <c r="F90" s="146">
        <f>ROUND('Programový rozpočet'!F90/30.126*1000,0)</f>
        <v>0</v>
      </c>
      <c r="G90" s="115">
        <f t="shared" si="9"/>
        <v>32198</v>
      </c>
      <c r="H90" s="116">
        <f>ROUND('Programový rozpočet'!H90/30.126*1000,0)</f>
        <v>32198</v>
      </c>
      <c r="I90" s="139">
        <f>ROUND('Programový rozpočet'!I90/30.126*1000,0)</f>
        <v>0</v>
      </c>
      <c r="J90" s="146">
        <f>ROUND('Programový rozpočet'!J90/30.126*1000,0)</f>
        <v>0</v>
      </c>
      <c r="K90" s="114" t="str">
        <f t="shared" si="7"/>
        <v>Prvok 7.2.2</v>
      </c>
      <c r="L90" s="106" t="s">
        <v>560</v>
      </c>
      <c r="M90" s="115">
        <f t="shared" si="10"/>
        <v>36513</v>
      </c>
      <c r="N90" s="116">
        <f>ROUND('Programový rozpočet'!N90/30.126*1000,0)</f>
        <v>36513</v>
      </c>
      <c r="O90" s="139">
        <f>ROUND('Programový rozpočet'!O90/30.126*1000,0)</f>
        <v>0</v>
      </c>
      <c r="P90" s="146">
        <f>ROUND('Programový rozpočet'!P90/30.126*1000,0)</f>
        <v>0</v>
      </c>
      <c r="Q90" s="115">
        <f t="shared" si="11"/>
        <v>36513</v>
      </c>
      <c r="R90" s="116">
        <f>ROUND('Programový rozpočet'!R90/30.126*1000,0)</f>
        <v>36513</v>
      </c>
      <c r="S90" s="139">
        <f>ROUND('Programový rozpočet'!S90/30.126*1000,0)</f>
        <v>0</v>
      </c>
      <c r="T90" s="146">
        <f>ROUND('Programový rozpočet'!T90/30.126*1000,0)</f>
        <v>0</v>
      </c>
    </row>
    <row r="91" spans="1:20" ht="12.75">
      <c r="A91" s="114" t="s">
        <v>562</v>
      </c>
      <c r="B91" s="106" t="s">
        <v>265</v>
      </c>
      <c r="C91" s="115">
        <f t="shared" si="8"/>
        <v>119498</v>
      </c>
      <c r="D91" s="116">
        <f>ROUND('Programový rozpočet'!D91/30.126*1000,0)</f>
        <v>119498</v>
      </c>
      <c r="E91" s="139">
        <f>ROUND('Programový rozpočet'!E91/30.126*1000,0)</f>
        <v>0</v>
      </c>
      <c r="F91" s="146">
        <f>ROUND('Programový rozpočet'!F91/30.126*1000,0)</f>
        <v>0</v>
      </c>
      <c r="G91" s="115">
        <f t="shared" si="9"/>
        <v>119498</v>
      </c>
      <c r="H91" s="116">
        <f>ROUND('Programový rozpočet'!H91/30.126*1000,0)</f>
        <v>119498</v>
      </c>
      <c r="I91" s="139">
        <f>ROUND('Programový rozpočet'!I91/30.126*1000,0)</f>
        <v>0</v>
      </c>
      <c r="J91" s="146">
        <f>ROUND('Programový rozpočet'!J91/30.126*1000,0)</f>
        <v>0</v>
      </c>
      <c r="K91" s="114" t="str">
        <f t="shared" si="7"/>
        <v>Projekt 7.2.3</v>
      </c>
      <c r="L91" s="106" t="s">
        <v>265</v>
      </c>
      <c r="M91" s="115">
        <f t="shared" si="10"/>
        <v>0</v>
      </c>
      <c r="N91" s="116">
        <f>ROUND('Programový rozpočet'!N91/30.126*1000,0)</f>
        <v>0</v>
      </c>
      <c r="O91" s="139">
        <f>ROUND('Programový rozpočet'!O91/30.126*1000,0)</f>
        <v>0</v>
      </c>
      <c r="P91" s="146">
        <f>ROUND('Programový rozpočet'!P91/30.126*1000,0)</f>
        <v>0</v>
      </c>
      <c r="Q91" s="115">
        <f t="shared" si="11"/>
        <v>0</v>
      </c>
      <c r="R91" s="116">
        <f>ROUND('Programový rozpočet'!R91/30.126*1000,0)</f>
        <v>0</v>
      </c>
      <c r="S91" s="139">
        <f>ROUND('Programový rozpočet'!S91/30.126*1000,0)</f>
        <v>0</v>
      </c>
      <c r="T91" s="146">
        <f>ROUND('Programový rozpočet'!T91/30.126*1000,0)</f>
        <v>0</v>
      </c>
    </row>
    <row r="92" spans="1:20" ht="13.5" thickBot="1">
      <c r="A92" s="111" t="s">
        <v>552</v>
      </c>
      <c r="B92" s="110" t="s">
        <v>528</v>
      </c>
      <c r="C92" s="112">
        <f t="shared" si="8"/>
        <v>10622</v>
      </c>
      <c r="D92" s="113">
        <f>ROUND('Programový rozpočet'!D92/30.126*1000,0)</f>
        <v>10622</v>
      </c>
      <c r="E92" s="138">
        <f>ROUND('Programový rozpočet'!E92/30.126*1000,0)</f>
        <v>0</v>
      </c>
      <c r="F92" s="145">
        <f>ROUND('Programový rozpočet'!F92/30.126*1000,0)</f>
        <v>0</v>
      </c>
      <c r="G92" s="112">
        <f t="shared" si="9"/>
        <v>11618</v>
      </c>
      <c r="H92" s="113">
        <f>ROUND('Programový rozpočet'!H92/30.126*1000,0)</f>
        <v>11618</v>
      </c>
      <c r="I92" s="138">
        <f>ROUND('Programový rozpočet'!I92/30.126*1000,0)</f>
        <v>0</v>
      </c>
      <c r="J92" s="145">
        <f>ROUND('Programový rozpočet'!J92/30.126*1000,0)</f>
        <v>0</v>
      </c>
      <c r="K92" s="111" t="str">
        <f t="shared" si="7"/>
        <v>Podprog 7.3</v>
      </c>
      <c r="L92" s="110" t="s">
        <v>528</v>
      </c>
      <c r="M92" s="112">
        <f t="shared" si="10"/>
        <v>12282</v>
      </c>
      <c r="N92" s="113">
        <f>ROUND('Programový rozpočet'!N92/30.126*1000,0)</f>
        <v>12282</v>
      </c>
      <c r="O92" s="138">
        <f>ROUND('Programový rozpočet'!O92/30.126*1000,0)</f>
        <v>0</v>
      </c>
      <c r="P92" s="145">
        <f>ROUND('Programový rozpočet'!P92/30.126*1000,0)</f>
        <v>0</v>
      </c>
      <c r="Q92" s="112">
        <f t="shared" si="11"/>
        <v>13278</v>
      </c>
      <c r="R92" s="113">
        <f>ROUND('Programový rozpočet'!R92/30.126*1000,0)</f>
        <v>13278</v>
      </c>
      <c r="S92" s="138">
        <f>ROUND('Programový rozpočet'!S92/30.126*1000,0)</f>
        <v>0</v>
      </c>
      <c r="T92" s="145">
        <f>ROUND('Programový rozpočet'!T92/30.126*1000,0)</f>
        <v>0</v>
      </c>
    </row>
    <row r="93" spans="1:20" ht="12.75">
      <c r="A93" s="107" t="s">
        <v>266</v>
      </c>
      <c r="B93" s="108"/>
      <c r="C93" s="94">
        <f t="shared" si="8"/>
        <v>24896</v>
      </c>
      <c r="D93" s="109">
        <f>SUM(D94:D95)</f>
        <v>24896</v>
      </c>
      <c r="E93" s="137">
        <f>SUM(E94:E95)</f>
        <v>0</v>
      </c>
      <c r="F93" s="144">
        <f>SUM(F94:F95)</f>
        <v>0</v>
      </c>
      <c r="G93" s="94">
        <f t="shared" si="9"/>
        <v>27883</v>
      </c>
      <c r="H93" s="109">
        <f>SUM(H94:H95)</f>
        <v>27883</v>
      </c>
      <c r="I93" s="137">
        <f>SUM(I94:I95)</f>
        <v>0</v>
      </c>
      <c r="J93" s="144">
        <f>SUM(J94:J95)</f>
        <v>0</v>
      </c>
      <c r="K93" s="107" t="str">
        <f t="shared" si="7"/>
        <v>Program 8:   Doprava</v>
      </c>
      <c r="L93" s="108"/>
      <c r="M93" s="94">
        <f t="shared" si="10"/>
        <v>29543</v>
      </c>
      <c r="N93" s="109">
        <f>SUM(N94:N95)</f>
        <v>29543</v>
      </c>
      <c r="O93" s="137">
        <f>SUM(O94:O95)</f>
        <v>0</v>
      </c>
      <c r="P93" s="144">
        <f>SUM(P94:P95)</f>
        <v>0</v>
      </c>
      <c r="Q93" s="94">
        <f t="shared" si="11"/>
        <v>31203</v>
      </c>
      <c r="R93" s="109">
        <f>SUM(R94:R95)</f>
        <v>31203</v>
      </c>
      <c r="S93" s="137">
        <f>SUM(S94:S95)</f>
        <v>0</v>
      </c>
      <c r="T93" s="144">
        <f>SUM(T94:T95)</f>
        <v>0</v>
      </c>
    </row>
    <row r="94" spans="1:20" ht="12.75">
      <c r="A94" s="111" t="s">
        <v>267</v>
      </c>
      <c r="B94" s="110" t="s">
        <v>268</v>
      </c>
      <c r="C94" s="112">
        <f t="shared" si="8"/>
        <v>23568</v>
      </c>
      <c r="D94" s="113">
        <f>ROUND('Programový rozpočet'!D94/30.126*1000,0)</f>
        <v>23568</v>
      </c>
      <c r="E94" s="138">
        <f>ROUND('Programový rozpočet'!E94/30.126*1000,0)</f>
        <v>0</v>
      </c>
      <c r="F94" s="145">
        <f>ROUND('Programový rozpočet'!F94/30.126*1000,0)</f>
        <v>0</v>
      </c>
      <c r="G94" s="112">
        <f t="shared" si="9"/>
        <v>26555</v>
      </c>
      <c r="H94" s="113">
        <f>ROUND('Programový rozpočet'!H94/30.126*1000,0)</f>
        <v>26555</v>
      </c>
      <c r="I94" s="138">
        <f>ROUND('Programový rozpočet'!I94/30.126*1000,0)</f>
        <v>0</v>
      </c>
      <c r="J94" s="145">
        <f>ROUND('Programový rozpočet'!J94/30.126*1000,0)</f>
        <v>0</v>
      </c>
      <c r="K94" s="111" t="str">
        <f t="shared" si="7"/>
        <v>Podprog 8.1</v>
      </c>
      <c r="L94" s="110" t="s">
        <v>268</v>
      </c>
      <c r="M94" s="112">
        <f t="shared" si="10"/>
        <v>28215</v>
      </c>
      <c r="N94" s="113">
        <f>ROUND('Programový rozpočet'!N94/30.126*1000,0)</f>
        <v>28215</v>
      </c>
      <c r="O94" s="138">
        <f>ROUND('Programový rozpočet'!O94/30.126*1000,0)</f>
        <v>0</v>
      </c>
      <c r="P94" s="145">
        <f>ROUND('Programový rozpočet'!P94/30.126*1000,0)</f>
        <v>0</v>
      </c>
      <c r="Q94" s="112">
        <f t="shared" si="11"/>
        <v>29875</v>
      </c>
      <c r="R94" s="113">
        <f>ROUND('Programový rozpočet'!R94/30.126*1000,0)</f>
        <v>29875</v>
      </c>
      <c r="S94" s="138">
        <f>ROUND('Programový rozpočet'!S94/30.126*1000,0)</f>
        <v>0</v>
      </c>
      <c r="T94" s="145">
        <f>ROUND('Programový rozpočet'!T94/30.126*1000,0)</f>
        <v>0</v>
      </c>
    </row>
    <row r="95" spans="1:20" ht="13.5" thickBot="1">
      <c r="A95" s="111" t="s">
        <v>269</v>
      </c>
      <c r="B95" s="110" t="s">
        <v>270</v>
      </c>
      <c r="C95" s="112">
        <f t="shared" si="8"/>
        <v>1328</v>
      </c>
      <c r="D95" s="113">
        <f>ROUND('Programový rozpočet'!D95/30.126*1000,0)</f>
        <v>1328</v>
      </c>
      <c r="E95" s="138">
        <f>ROUND('Programový rozpočet'!E95/30.126*1000,0)</f>
        <v>0</v>
      </c>
      <c r="F95" s="145">
        <f>ROUND('Programový rozpočet'!F95/30.126*1000,0)</f>
        <v>0</v>
      </c>
      <c r="G95" s="112">
        <f t="shared" si="9"/>
        <v>1328</v>
      </c>
      <c r="H95" s="113">
        <f>ROUND('Programový rozpočet'!H95/30.126*1000,0)</f>
        <v>1328</v>
      </c>
      <c r="I95" s="138">
        <f>ROUND('Programový rozpočet'!I95/30.126*1000,0)</f>
        <v>0</v>
      </c>
      <c r="J95" s="145">
        <f>ROUND('Programový rozpočet'!J95/30.126*1000,0)</f>
        <v>0</v>
      </c>
      <c r="K95" s="111" t="str">
        <f t="shared" si="7"/>
        <v>Podprog 8.2</v>
      </c>
      <c r="L95" s="110" t="s">
        <v>270</v>
      </c>
      <c r="M95" s="112">
        <f t="shared" si="10"/>
        <v>1328</v>
      </c>
      <c r="N95" s="113">
        <f>ROUND('Programový rozpočet'!N95/30.126*1000,0)</f>
        <v>1328</v>
      </c>
      <c r="O95" s="138">
        <f>ROUND('Programový rozpočet'!O95/30.126*1000,0)</f>
        <v>0</v>
      </c>
      <c r="P95" s="145">
        <f>ROUND('Programový rozpočet'!P95/30.126*1000,0)</f>
        <v>0</v>
      </c>
      <c r="Q95" s="112">
        <f t="shared" si="11"/>
        <v>1328</v>
      </c>
      <c r="R95" s="113">
        <f>ROUND('Programový rozpočet'!R95/30.126*1000,0)</f>
        <v>1328</v>
      </c>
      <c r="S95" s="138">
        <f>ROUND('Programový rozpočet'!S95/30.126*1000,0)</f>
        <v>0</v>
      </c>
      <c r="T95" s="145">
        <f>ROUND('Programový rozpočet'!T95/30.126*1000,0)</f>
        <v>0</v>
      </c>
    </row>
    <row r="96" spans="1:20" ht="12.75">
      <c r="A96" s="107" t="s">
        <v>271</v>
      </c>
      <c r="B96" s="108"/>
      <c r="C96" s="94">
        <f t="shared" si="8"/>
        <v>5027949</v>
      </c>
      <c r="D96" s="109">
        <f>D97+D105+D111+D116+D119+D120+D121+D122+D123+D124</f>
        <v>4165936</v>
      </c>
      <c r="E96" s="137">
        <f>E97+E105+E111+E116+E119+E120+E121+E122+E123+E124</f>
        <v>862013</v>
      </c>
      <c r="F96" s="144">
        <f>F97+F105+F111+F116+F119+F120+F121+F122+F123+F124</f>
        <v>0</v>
      </c>
      <c r="G96" s="94">
        <f t="shared" si="9"/>
        <v>5082654</v>
      </c>
      <c r="H96" s="109">
        <f>H97+H105+H111+H116+H119+H120+H121+H122+H123+H124</f>
        <v>4668693</v>
      </c>
      <c r="I96" s="137">
        <f>I97+I105+I111+I116+I119+I120+I121+I122+I123+I124</f>
        <v>413961</v>
      </c>
      <c r="J96" s="144">
        <f>J97+J105+J111+J116+J119+J120+J121+J122+J123+J124</f>
        <v>0</v>
      </c>
      <c r="K96" s="107" t="str">
        <f t="shared" si="7"/>
        <v>Program 9:   Vzdelávanie</v>
      </c>
      <c r="L96" s="108"/>
      <c r="M96" s="94">
        <f t="shared" si="10"/>
        <v>5575086</v>
      </c>
      <c r="N96" s="109">
        <f>N97+N105+N111+N116+N119+N120+N121+N122+N123+N124</f>
        <v>5101873</v>
      </c>
      <c r="O96" s="137">
        <f>O97+O105+O111+O116+O119+O120+O121+O122+O123+O124</f>
        <v>473213</v>
      </c>
      <c r="P96" s="144">
        <f>P97+P105+P111+P116+P119+P120+P121+P122+P123+P124</f>
        <v>0</v>
      </c>
      <c r="Q96" s="94">
        <f t="shared" si="11"/>
        <v>5998575</v>
      </c>
      <c r="R96" s="109">
        <f>R97+R105+R111+R116+R119+R120+R121+R122+R123+R124</f>
        <v>5476833</v>
      </c>
      <c r="S96" s="137">
        <f>S97+S105+S111+S116+S119+S120+S121+S122+S123+S124</f>
        <v>521742</v>
      </c>
      <c r="T96" s="144">
        <f>T97+T105+T111+T116+T119+T120+T121+T122+T123+T124</f>
        <v>0</v>
      </c>
    </row>
    <row r="97" spans="1:20" ht="12.75">
      <c r="A97" s="111" t="s">
        <v>272</v>
      </c>
      <c r="B97" s="110" t="s">
        <v>273</v>
      </c>
      <c r="C97" s="112">
        <f t="shared" si="8"/>
        <v>848502</v>
      </c>
      <c r="D97" s="113">
        <f>SUM(D98:D104)</f>
        <v>848502</v>
      </c>
      <c r="E97" s="138">
        <f>SUM(E98:E104)</f>
        <v>0</v>
      </c>
      <c r="F97" s="145">
        <f>SUM(F98:F104)</f>
        <v>0</v>
      </c>
      <c r="G97" s="112">
        <f t="shared" si="9"/>
        <v>1044713</v>
      </c>
      <c r="H97" s="113">
        <f>SUM(H98:H104)</f>
        <v>1044713</v>
      </c>
      <c r="I97" s="138">
        <f>SUM(I98:I104)</f>
        <v>0</v>
      </c>
      <c r="J97" s="145">
        <f>SUM(J98:J104)</f>
        <v>0</v>
      </c>
      <c r="K97" s="111" t="str">
        <f t="shared" si="7"/>
        <v>Podprog 9.1</v>
      </c>
      <c r="L97" s="110" t="s">
        <v>273</v>
      </c>
      <c r="M97" s="112">
        <f t="shared" si="10"/>
        <v>1190466</v>
      </c>
      <c r="N97" s="113">
        <f>SUM(N98:N104)</f>
        <v>1190466</v>
      </c>
      <c r="O97" s="138">
        <f>SUM(O98:O104)</f>
        <v>0</v>
      </c>
      <c r="P97" s="145">
        <f>SUM(P98:P104)</f>
        <v>0</v>
      </c>
      <c r="Q97" s="112">
        <f t="shared" si="11"/>
        <v>1308439</v>
      </c>
      <c r="R97" s="113">
        <f>SUM(R98:R104)</f>
        <v>1308439</v>
      </c>
      <c r="S97" s="138">
        <f>SUM(S98:S104)</f>
        <v>0</v>
      </c>
      <c r="T97" s="145">
        <f>SUM(T98:T104)</f>
        <v>0</v>
      </c>
    </row>
    <row r="98" spans="1:20" ht="12.75">
      <c r="A98" s="114" t="s">
        <v>438</v>
      </c>
      <c r="B98" s="106" t="s">
        <v>274</v>
      </c>
      <c r="C98" s="115">
        <f t="shared" si="8"/>
        <v>144593</v>
      </c>
      <c r="D98" s="116">
        <f>ROUND('Programový rozpočet'!D98/30.126*1000,0)</f>
        <v>144593</v>
      </c>
      <c r="E98" s="139">
        <f>ROUND('Programový rozpočet'!E98/30.126*1000,0)</f>
        <v>0</v>
      </c>
      <c r="F98" s="146">
        <f>ROUND('Programový rozpočet'!F98/30.126*1000,0)</f>
        <v>0</v>
      </c>
      <c r="G98" s="115">
        <f t="shared" si="9"/>
        <v>176061</v>
      </c>
      <c r="H98" s="116">
        <f>ROUND('Programový rozpočet'!H98/30.126*1000,0)</f>
        <v>176061</v>
      </c>
      <c r="I98" s="139">
        <f>ROUND('Programový rozpočet'!I98/30.126*1000,0)</f>
        <v>0</v>
      </c>
      <c r="J98" s="146">
        <f>ROUND('Programový rozpočet'!J98/30.126*1000,0)</f>
        <v>0</v>
      </c>
      <c r="K98" s="114" t="str">
        <f t="shared" si="7"/>
        <v>Prvok 9.1.1</v>
      </c>
      <c r="L98" s="106" t="s">
        <v>274</v>
      </c>
      <c r="M98" s="115">
        <f t="shared" si="10"/>
        <v>200989</v>
      </c>
      <c r="N98" s="116">
        <f>ROUND('Programový rozpočet'!N98/30.126*1000,0)</f>
        <v>200989</v>
      </c>
      <c r="O98" s="139">
        <f>ROUND('Programový rozpočet'!O98/30.126*1000,0)</f>
        <v>0</v>
      </c>
      <c r="P98" s="146">
        <f>ROUND('Programový rozpočet'!P98/30.126*1000,0)</f>
        <v>0</v>
      </c>
      <c r="Q98" s="115">
        <f t="shared" si="11"/>
        <v>220939</v>
      </c>
      <c r="R98" s="116">
        <f>ROUND('Programový rozpočet'!R98/30.126*1000,0)</f>
        <v>220939</v>
      </c>
      <c r="S98" s="139">
        <f>ROUND('Programový rozpočet'!S98/30.126*1000,0)</f>
        <v>0</v>
      </c>
      <c r="T98" s="146">
        <f>ROUND('Programový rozpočet'!T98/30.126*1000,0)</f>
        <v>0</v>
      </c>
    </row>
    <row r="99" spans="1:20" ht="12.75">
      <c r="A99" s="114" t="s">
        <v>439</v>
      </c>
      <c r="B99" s="106" t="s">
        <v>275</v>
      </c>
      <c r="C99" s="115">
        <f t="shared" si="8"/>
        <v>166799</v>
      </c>
      <c r="D99" s="116">
        <f>ROUND('Programový rozpočet'!D99/30.126*1000,0)</f>
        <v>166799</v>
      </c>
      <c r="E99" s="139">
        <f>ROUND('Programový rozpočet'!E99/30.126*1000,0)</f>
        <v>0</v>
      </c>
      <c r="F99" s="146">
        <f>ROUND('Programový rozpočet'!F99/30.126*1000,0)</f>
        <v>0</v>
      </c>
      <c r="G99" s="115">
        <f t="shared" si="9"/>
        <v>199529</v>
      </c>
      <c r="H99" s="116">
        <f>ROUND('Programový rozpočet'!H99/30.126*1000,0)</f>
        <v>199529</v>
      </c>
      <c r="I99" s="139">
        <f>ROUND('Programový rozpočet'!I99/30.126*1000,0)</f>
        <v>0</v>
      </c>
      <c r="J99" s="146">
        <f>ROUND('Programový rozpočet'!J99/30.126*1000,0)</f>
        <v>0</v>
      </c>
      <c r="K99" s="114" t="str">
        <f t="shared" si="7"/>
        <v>Prvok 9.1.2</v>
      </c>
      <c r="L99" s="106" t="s">
        <v>275</v>
      </c>
      <c r="M99" s="115">
        <f t="shared" si="10"/>
        <v>227909</v>
      </c>
      <c r="N99" s="116">
        <f>ROUND('Programový rozpočet'!N99/30.126*1000,0)</f>
        <v>227909</v>
      </c>
      <c r="O99" s="139">
        <f>ROUND('Programový rozpočet'!O99/30.126*1000,0)</f>
        <v>0</v>
      </c>
      <c r="P99" s="146">
        <f>ROUND('Programový rozpočet'!P99/30.126*1000,0)</f>
        <v>0</v>
      </c>
      <c r="Q99" s="115">
        <f t="shared" si="11"/>
        <v>250581</v>
      </c>
      <c r="R99" s="116">
        <f>ROUND('Programový rozpočet'!R99/30.126*1000,0)</f>
        <v>250581</v>
      </c>
      <c r="S99" s="139">
        <f>ROUND('Programový rozpočet'!S99/30.126*1000,0)</f>
        <v>0</v>
      </c>
      <c r="T99" s="146">
        <f>ROUND('Programový rozpočet'!T99/30.126*1000,0)</f>
        <v>0</v>
      </c>
    </row>
    <row r="100" spans="1:20" ht="12.75">
      <c r="A100" s="114" t="s">
        <v>440</v>
      </c>
      <c r="B100" s="106" t="s">
        <v>276</v>
      </c>
      <c r="C100" s="115">
        <f t="shared" si="8"/>
        <v>272356</v>
      </c>
      <c r="D100" s="116">
        <f>ROUND('Programový rozpočet'!D100/30.126*1000,0)</f>
        <v>272356</v>
      </c>
      <c r="E100" s="139">
        <f>ROUND('Programový rozpočet'!E100/30.126*1000,0)</f>
        <v>0</v>
      </c>
      <c r="F100" s="146">
        <f>ROUND('Programový rozpočet'!F100/30.126*1000,0)</f>
        <v>0</v>
      </c>
      <c r="G100" s="115">
        <f t="shared" si="9"/>
        <v>303027</v>
      </c>
      <c r="H100" s="116">
        <f>ROUND('Programový rozpočet'!H100/30.126*1000,0)</f>
        <v>303027</v>
      </c>
      <c r="I100" s="139">
        <f>ROUND('Programový rozpočet'!I100/30.126*1000,0)</f>
        <v>0</v>
      </c>
      <c r="J100" s="146">
        <f>ROUND('Programový rozpočet'!J100/30.126*1000,0)</f>
        <v>0</v>
      </c>
      <c r="K100" s="114" t="str">
        <f t="shared" si="7"/>
        <v>Prvok 9.1.3</v>
      </c>
      <c r="L100" s="106" t="s">
        <v>276</v>
      </c>
      <c r="M100" s="115">
        <f t="shared" si="10"/>
        <v>342827</v>
      </c>
      <c r="N100" s="116">
        <f>ROUND('Programový rozpočet'!N100/30.126*1000,0)</f>
        <v>342827</v>
      </c>
      <c r="O100" s="139">
        <f>ROUND('Programový rozpočet'!O100/30.126*1000,0)</f>
        <v>0</v>
      </c>
      <c r="P100" s="146">
        <f>ROUND('Programový rozpočet'!P100/30.126*1000,0)</f>
        <v>0</v>
      </c>
      <c r="Q100" s="115">
        <f t="shared" si="11"/>
        <v>375788</v>
      </c>
      <c r="R100" s="116">
        <f>ROUND('Programový rozpočet'!R100/30.126*1000,0)</f>
        <v>375788</v>
      </c>
      <c r="S100" s="139">
        <f>ROUND('Programový rozpočet'!S100/30.126*1000,0)</f>
        <v>0</v>
      </c>
      <c r="T100" s="146">
        <f>ROUND('Programový rozpočet'!T100/30.126*1000,0)</f>
        <v>0</v>
      </c>
    </row>
    <row r="101" spans="1:20" ht="12.75">
      <c r="A101" s="114" t="s">
        <v>441</v>
      </c>
      <c r="B101" s="106" t="s">
        <v>277</v>
      </c>
      <c r="C101" s="115">
        <f t="shared" si="8"/>
        <v>138186</v>
      </c>
      <c r="D101" s="116">
        <f>ROUND('Programový rozpočet'!D101/30.126*1000,0)</f>
        <v>138186</v>
      </c>
      <c r="E101" s="139">
        <f>ROUND('Programový rozpočet'!E101/30.126*1000,0)</f>
        <v>0</v>
      </c>
      <c r="F101" s="146">
        <f>ROUND('Programový rozpočet'!F101/30.126*1000,0)</f>
        <v>0</v>
      </c>
      <c r="G101" s="115">
        <f t="shared" si="9"/>
        <v>143763</v>
      </c>
      <c r="H101" s="116">
        <f>ROUND('Programový rozpočet'!H101/30.126*1000,0)</f>
        <v>143763</v>
      </c>
      <c r="I101" s="139">
        <f>ROUND('Programový rozpočet'!I101/30.126*1000,0)</f>
        <v>0</v>
      </c>
      <c r="J101" s="146">
        <f>ROUND('Programový rozpočet'!J101/30.126*1000,0)</f>
        <v>0</v>
      </c>
      <c r="K101" s="114" t="str">
        <f t="shared" si="7"/>
        <v>Prvok 9.1.4</v>
      </c>
      <c r="L101" s="106" t="s">
        <v>277</v>
      </c>
      <c r="M101" s="115">
        <f t="shared" si="10"/>
        <v>164277</v>
      </c>
      <c r="N101" s="116">
        <f>ROUND('Programový rozpočet'!N101/30.126*1000,0)</f>
        <v>164277</v>
      </c>
      <c r="O101" s="139">
        <f>ROUND('Programový rozpočet'!O101/30.126*1000,0)</f>
        <v>0</v>
      </c>
      <c r="P101" s="146">
        <f>ROUND('Programový rozpočet'!P101/30.126*1000,0)</f>
        <v>0</v>
      </c>
      <c r="Q101" s="115">
        <f t="shared" si="11"/>
        <v>180675</v>
      </c>
      <c r="R101" s="116">
        <f>ROUND('Programový rozpočet'!R101/30.126*1000,0)</f>
        <v>180675</v>
      </c>
      <c r="S101" s="139">
        <f>ROUND('Programový rozpočet'!S101/30.126*1000,0)</f>
        <v>0</v>
      </c>
      <c r="T101" s="146">
        <f>ROUND('Programový rozpočet'!T101/30.126*1000,0)</f>
        <v>0</v>
      </c>
    </row>
    <row r="102" spans="1:20" ht="12.75">
      <c r="A102" s="114" t="s">
        <v>442</v>
      </c>
      <c r="B102" s="106" t="s">
        <v>520</v>
      </c>
      <c r="C102" s="115">
        <f t="shared" si="8"/>
        <v>42986</v>
      </c>
      <c r="D102" s="116">
        <f>ROUND('Programový rozpočet'!D102/30.126*1000,0)</f>
        <v>42986</v>
      </c>
      <c r="E102" s="139">
        <f>ROUND('Programový rozpočet'!E102/30.126*1000,0)</f>
        <v>0</v>
      </c>
      <c r="F102" s="146">
        <f>ROUND('Programový rozpočet'!F102/30.126*1000,0)</f>
        <v>0</v>
      </c>
      <c r="G102" s="115">
        <f t="shared" si="9"/>
        <v>78371</v>
      </c>
      <c r="H102" s="116">
        <f>ROUND('Programový rozpočet'!H102/30.126*1000,0)</f>
        <v>78371</v>
      </c>
      <c r="I102" s="139">
        <f>ROUND('Programový rozpočet'!I102/30.126*1000,0)</f>
        <v>0</v>
      </c>
      <c r="J102" s="146">
        <f>ROUND('Programový rozpočet'!J102/30.126*1000,0)</f>
        <v>0</v>
      </c>
      <c r="K102" s="114" t="str">
        <f t="shared" si="7"/>
        <v>Prvok 9.1.5</v>
      </c>
      <c r="L102" s="106" t="s">
        <v>520</v>
      </c>
      <c r="M102" s="115">
        <f t="shared" si="10"/>
        <v>89723</v>
      </c>
      <c r="N102" s="116">
        <f>ROUND('Programový rozpočet'!N102/30.126*1000,0)</f>
        <v>89723</v>
      </c>
      <c r="O102" s="139">
        <f>ROUND('Programový rozpočet'!O102/30.126*1000,0)</f>
        <v>0</v>
      </c>
      <c r="P102" s="146">
        <f>ROUND('Programový rozpočet'!P102/30.126*1000,0)</f>
        <v>0</v>
      </c>
      <c r="Q102" s="115">
        <f t="shared" si="11"/>
        <v>98885</v>
      </c>
      <c r="R102" s="116">
        <f>ROUND('Programový rozpočet'!R102/30.126*1000,0)</f>
        <v>98885</v>
      </c>
      <c r="S102" s="139">
        <f>ROUND('Programový rozpočet'!S102/30.126*1000,0)</f>
        <v>0</v>
      </c>
      <c r="T102" s="146">
        <f>ROUND('Programový rozpočet'!T102/30.126*1000,0)</f>
        <v>0</v>
      </c>
    </row>
    <row r="103" spans="1:20" ht="12.75">
      <c r="A103" s="114" t="s">
        <v>443</v>
      </c>
      <c r="B103" s="106" t="s">
        <v>278</v>
      </c>
      <c r="C103" s="115">
        <f t="shared" si="8"/>
        <v>49724</v>
      </c>
      <c r="D103" s="116">
        <f>ROUND('Programový rozpočet'!D103/30.126*1000,0)</f>
        <v>49724</v>
      </c>
      <c r="E103" s="139">
        <f>ROUND('Programový rozpočet'!E103/30.126*1000,0)</f>
        <v>0</v>
      </c>
      <c r="F103" s="146">
        <f>ROUND('Programový rozpočet'!F103/30.126*1000,0)</f>
        <v>0</v>
      </c>
      <c r="G103" s="115">
        <f t="shared" si="9"/>
        <v>72695</v>
      </c>
      <c r="H103" s="116">
        <f>ROUND('Programový rozpočet'!H103/30.126*1000,0)</f>
        <v>72695</v>
      </c>
      <c r="I103" s="139">
        <f>ROUND('Programový rozpočet'!I103/30.126*1000,0)</f>
        <v>0</v>
      </c>
      <c r="J103" s="146">
        <f>ROUND('Programový rozpočet'!J103/30.126*1000,0)</f>
        <v>0</v>
      </c>
      <c r="K103" s="114" t="str">
        <f t="shared" si="7"/>
        <v>Prvok 9.1.6</v>
      </c>
      <c r="L103" s="106" t="s">
        <v>278</v>
      </c>
      <c r="M103" s="115">
        <f t="shared" si="10"/>
        <v>83184</v>
      </c>
      <c r="N103" s="116">
        <f>ROUND('Programový rozpočet'!N103/30.126*1000,0)</f>
        <v>83184</v>
      </c>
      <c r="O103" s="139">
        <f>ROUND('Programový rozpočet'!O103/30.126*1000,0)</f>
        <v>0</v>
      </c>
      <c r="P103" s="146">
        <f>ROUND('Programový rozpočet'!P103/30.126*1000,0)</f>
        <v>0</v>
      </c>
      <c r="Q103" s="115">
        <f t="shared" si="11"/>
        <v>91682</v>
      </c>
      <c r="R103" s="116">
        <f>ROUND('Programový rozpočet'!R103/30.126*1000,0)</f>
        <v>91682</v>
      </c>
      <c r="S103" s="139">
        <f>ROUND('Programový rozpočet'!S103/30.126*1000,0)</f>
        <v>0</v>
      </c>
      <c r="T103" s="146">
        <f>ROUND('Programový rozpočet'!T103/30.126*1000,0)</f>
        <v>0</v>
      </c>
    </row>
    <row r="104" spans="1:20" ht="12.75">
      <c r="A104" s="114" t="s">
        <v>444</v>
      </c>
      <c r="B104" s="106" t="s">
        <v>279</v>
      </c>
      <c r="C104" s="115">
        <f t="shared" si="8"/>
        <v>33858</v>
      </c>
      <c r="D104" s="116">
        <f>ROUND('Programový rozpočet'!D104/30.126*1000,0)</f>
        <v>33858</v>
      </c>
      <c r="E104" s="139">
        <f>ROUND('Programový rozpočet'!E104/30.126*1000,0)</f>
        <v>0</v>
      </c>
      <c r="F104" s="146">
        <f>ROUND('Programový rozpočet'!F104/30.126*1000,0)</f>
        <v>0</v>
      </c>
      <c r="G104" s="115">
        <f t="shared" si="9"/>
        <v>71267</v>
      </c>
      <c r="H104" s="116">
        <f>ROUND('Programový rozpočet'!H104/30.126*1000,0)</f>
        <v>71267</v>
      </c>
      <c r="I104" s="139">
        <f>ROUND('Programový rozpočet'!I104/30.126*1000,0)</f>
        <v>0</v>
      </c>
      <c r="J104" s="146">
        <f>ROUND('Programový rozpočet'!J104/30.126*1000,0)</f>
        <v>0</v>
      </c>
      <c r="K104" s="114" t="str">
        <f t="shared" si="7"/>
        <v>Prvok 9.1.7</v>
      </c>
      <c r="L104" s="106" t="s">
        <v>279</v>
      </c>
      <c r="M104" s="115">
        <f t="shared" si="10"/>
        <v>81557</v>
      </c>
      <c r="N104" s="116">
        <f>ROUND('Programový rozpočet'!N104/30.126*1000,0)</f>
        <v>81557</v>
      </c>
      <c r="O104" s="139">
        <f>ROUND('Programový rozpočet'!O104/30.126*1000,0)</f>
        <v>0</v>
      </c>
      <c r="P104" s="146">
        <f>ROUND('Programový rozpočet'!P104/30.126*1000,0)</f>
        <v>0</v>
      </c>
      <c r="Q104" s="115">
        <f t="shared" si="11"/>
        <v>89889</v>
      </c>
      <c r="R104" s="116">
        <f>ROUND('Programový rozpočet'!R104/30.126*1000,0)</f>
        <v>89889</v>
      </c>
      <c r="S104" s="139">
        <f>ROUND('Programový rozpočet'!S104/30.126*1000,0)</f>
        <v>0</v>
      </c>
      <c r="T104" s="146">
        <f>ROUND('Programový rozpočet'!T104/30.126*1000,0)</f>
        <v>0</v>
      </c>
    </row>
    <row r="105" spans="1:20" ht="12.75">
      <c r="A105" s="111" t="s">
        <v>280</v>
      </c>
      <c r="B105" s="110" t="s">
        <v>281</v>
      </c>
      <c r="C105" s="112">
        <f t="shared" si="8"/>
        <v>2988017</v>
      </c>
      <c r="D105" s="113">
        <f>SUM(D106:D110)</f>
        <v>2490108</v>
      </c>
      <c r="E105" s="138">
        <f>SUM(E106:E110)</f>
        <v>497909</v>
      </c>
      <c r="F105" s="145">
        <f>SUM(F106:F110)</f>
        <v>0</v>
      </c>
      <c r="G105" s="112">
        <f t="shared" si="9"/>
        <v>2609076</v>
      </c>
      <c r="H105" s="113">
        <f>SUM(H106:H110)</f>
        <v>2609076</v>
      </c>
      <c r="I105" s="138">
        <f>SUM(I106:I110)</f>
        <v>0</v>
      </c>
      <c r="J105" s="145">
        <f>SUM(J106:J110)</f>
        <v>0</v>
      </c>
      <c r="K105" s="111" t="str">
        <f t="shared" si="7"/>
        <v>Podprog 9.2</v>
      </c>
      <c r="L105" s="110" t="s">
        <v>281</v>
      </c>
      <c r="M105" s="112">
        <f t="shared" si="10"/>
        <v>2760706</v>
      </c>
      <c r="N105" s="113">
        <f>SUM(N106:N110)</f>
        <v>2760706</v>
      </c>
      <c r="O105" s="138">
        <f>SUM(O106:O110)</f>
        <v>0</v>
      </c>
      <c r="P105" s="145">
        <f>SUM(P106:P110)</f>
        <v>0</v>
      </c>
      <c r="Q105" s="112">
        <f t="shared" si="11"/>
        <v>2910775</v>
      </c>
      <c r="R105" s="113">
        <f>SUM(R106:R110)</f>
        <v>2910775</v>
      </c>
      <c r="S105" s="138">
        <f>SUM(S106:S110)</f>
        <v>0</v>
      </c>
      <c r="T105" s="145">
        <f>SUM(T106:T110)</f>
        <v>0</v>
      </c>
    </row>
    <row r="106" spans="1:20" ht="12.75">
      <c r="A106" s="114" t="s">
        <v>445</v>
      </c>
      <c r="B106" s="106" t="s">
        <v>282</v>
      </c>
      <c r="C106" s="115">
        <f t="shared" si="8"/>
        <v>1013676</v>
      </c>
      <c r="D106" s="116">
        <f>ROUND('Programový rozpočet'!D106/30.126*1000,0)</f>
        <v>1013676</v>
      </c>
      <c r="E106" s="139">
        <f>ROUND('Programový rozpočet'!E106/30.126*1000,0)</f>
        <v>0</v>
      </c>
      <c r="F106" s="146">
        <f>ROUND('Programový rozpočet'!F106/30.126*1000,0)</f>
        <v>0</v>
      </c>
      <c r="G106" s="115">
        <f t="shared" si="9"/>
        <v>1061608</v>
      </c>
      <c r="H106" s="116">
        <f>ROUND('Programový rozpočet'!H106/30.126*1000,0)</f>
        <v>1061608</v>
      </c>
      <c r="I106" s="139">
        <f>ROUND('Programový rozpočet'!I106/30.126*1000,0)</f>
        <v>0</v>
      </c>
      <c r="J106" s="146">
        <f>ROUND('Programový rozpočet'!J106/30.126*1000,0)</f>
        <v>0</v>
      </c>
      <c r="K106" s="114" t="str">
        <f t="shared" si="7"/>
        <v>Prvok 9.2.1</v>
      </c>
      <c r="L106" s="106" t="s">
        <v>282</v>
      </c>
      <c r="M106" s="115">
        <f t="shared" si="10"/>
        <v>1122353</v>
      </c>
      <c r="N106" s="116">
        <f>ROUND('Programový rozpočet'!N106/30.126*1000,0)</f>
        <v>1122353</v>
      </c>
      <c r="O106" s="139">
        <f>ROUND('Programový rozpočet'!O106/30.126*1000,0)</f>
        <v>0</v>
      </c>
      <c r="P106" s="146">
        <f>ROUND('Programový rozpočet'!P106/30.126*1000,0)</f>
        <v>0</v>
      </c>
      <c r="Q106" s="115">
        <f t="shared" si="11"/>
        <v>1182467</v>
      </c>
      <c r="R106" s="116">
        <f>ROUND('Programový rozpočet'!R106/30.126*1000,0)</f>
        <v>1182467</v>
      </c>
      <c r="S106" s="139">
        <f>ROUND('Programový rozpočet'!S106/30.126*1000,0)</f>
        <v>0</v>
      </c>
      <c r="T106" s="146">
        <f>ROUND('Programový rozpočet'!T106/30.126*1000,0)</f>
        <v>0</v>
      </c>
    </row>
    <row r="107" spans="1:20" ht="12.75">
      <c r="A107" s="114" t="s">
        <v>446</v>
      </c>
      <c r="B107" s="106" t="s">
        <v>283</v>
      </c>
      <c r="C107" s="115">
        <f t="shared" si="8"/>
        <v>591947</v>
      </c>
      <c r="D107" s="116">
        <f>ROUND('Programový rozpočet'!D107/30.126*1000,0)</f>
        <v>591947</v>
      </c>
      <c r="E107" s="139">
        <f>ROUND('Programový rozpočet'!E107/30.126*1000,0)</f>
        <v>0</v>
      </c>
      <c r="F107" s="146">
        <f>ROUND('Programový rozpočet'!F107/30.126*1000,0)</f>
        <v>0</v>
      </c>
      <c r="G107" s="115">
        <f t="shared" si="9"/>
        <v>618104</v>
      </c>
      <c r="H107" s="116">
        <f>ROUND('Programový rozpočet'!H107/30.126*1000,0)</f>
        <v>618104</v>
      </c>
      <c r="I107" s="139">
        <f>ROUND('Programový rozpočet'!I107/30.126*1000,0)</f>
        <v>0</v>
      </c>
      <c r="J107" s="146">
        <f>ROUND('Programový rozpočet'!J107/30.126*1000,0)</f>
        <v>0</v>
      </c>
      <c r="K107" s="114" t="str">
        <f t="shared" si="7"/>
        <v>Prvok 9.2.2</v>
      </c>
      <c r="L107" s="106" t="s">
        <v>283</v>
      </c>
      <c r="M107" s="115">
        <f t="shared" si="10"/>
        <v>651597</v>
      </c>
      <c r="N107" s="116">
        <f>ROUND('Programový rozpočet'!N107/30.126*1000,0)</f>
        <v>651597</v>
      </c>
      <c r="O107" s="139">
        <f>ROUND('Programový rozpočet'!O107/30.126*1000,0)</f>
        <v>0</v>
      </c>
      <c r="P107" s="146">
        <f>ROUND('Programový rozpočet'!P107/30.126*1000,0)</f>
        <v>0</v>
      </c>
      <c r="Q107" s="115">
        <f t="shared" si="11"/>
        <v>685687</v>
      </c>
      <c r="R107" s="116">
        <f>ROUND('Programový rozpočet'!R107/30.126*1000,0)</f>
        <v>685687</v>
      </c>
      <c r="S107" s="139">
        <f>ROUND('Programový rozpočet'!S107/30.126*1000,0)</f>
        <v>0</v>
      </c>
      <c r="T107" s="146">
        <f>ROUND('Programový rozpočet'!T107/30.126*1000,0)</f>
        <v>0</v>
      </c>
    </row>
    <row r="108" spans="1:20" ht="12.75">
      <c r="A108" s="114" t="s">
        <v>447</v>
      </c>
      <c r="B108" s="106" t="s">
        <v>284</v>
      </c>
      <c r="C108" s="115">
        <f t="shared" si="8"/>
        <v>1292538</v>
      </c>
      <c r="D108" s="116">
        <f>ROUND('Programový rozpočet'!D108/30.126*1000,0)</f>
        <v>794629</v>
      </c>
      <c r="E108" s="139">
        <f>ROUND('Programový rozpočet'!E108/30.126*1000,0)</f>
        <v>497909</v>
      </c>
      <c r="F108" s="146">
        <f>ROUND('Programový rozpočet'!F108/30.126*1000,0)</f>
        <v>0</v>
      </c>
      <c r="G108" s="115">
        <f t="shared" si="9"/>
        <v>836620</v>
      </c>
      <c r="H108" s="116">
        <f>ROUND('Programový rozpočet'!H108/30.126*1000,0)</f>
        <v>836620</v>
      </c>
      <c r="I108" s="139">
        <f>ROUND('Programový rozpočet'!I108/30.126*1000,0)</f>
        <v>0</v>
      </c>
      <c r="J108" s="146">
        <f>ROUND('Programový rozpočet'!J108/30.126*1000,0)</f>
        <v>0</v>
      </c>
      <c r="K108" s="114" t="str">
        <f t="shared" si="7"/>
        <v>Prvok 9.2.3</v>
      </c>
      <c r="L108" s="106" t="s">
        <v>284</v>
      </c>
      <c r="M108" s="115">
        <f t="shared" si="10"/>
        <v>886012</v>
      </c>
      <c r="N108" s="116">
        <f>ROUND('Programový rozpočet'!N108/30.126*1000,0)</f>
        <v>886012</v>
      </c>
      <c r="O108" s="139">
        <f>ROUND('Programový rozpočet'!O108/30.126*1000,0)</f>
        <v>0</v>
      </c>
      <c r="P108" s="146">
        <f>ROUND('Programový rozpočet'!P108/30.126*1000,0)</f>
        <v>0</v>
      </c>
      <c r="Q108" s="115">
        <f t="shared" si="11"/>
        <v>934741</v>
      </c>
      <c r="R108" s="116">
        <f>ROUND('Programový rozpočet'!R108/30.126*1000,0)</f>
        <v>934741</v>
      </c>
      <c r="S108" s="139">
        <f>ROUND('Programový rozpočet'!S108/30.126*1000,0)</f>
        <v>0</v>
      </c>
      <c r="T108" s="146">
        <f>ROUND('Programový rozpočet'!T108/30.126*1000,0)</f>
        <v>0</v>
      </c>
    </row>
    <row r="109" spans="1:20" ht="12.75">
      <c r="A109" s="114" t="s">
        <v>448</v>
      </c>
      <c r="B109" s="106" t="s">
        <v>285</v>
      </c>
      <c r="C109" s="115">
        <f t="shared" si="8"/>
        <v>35584</v>
      </c>
      <c r="D109" s="116">
        <f>ROUND('Programový rozpočet'!D109/30.126*1000,0)</f>
        <v>35584</v>
      </c>
      <c r="E109" s="139">
        <f>ROUND('Programový rozpočet'!E109/30.126*1000,0)</f>
        <v>0</v>
      </c>
      <c r="F109" s="146">
        <f>ROUND('Programový rozpočet'!F109/30.126*1000,0)</f>
        <v>0</v>
      </c>
      <c r="G109" s="115">
        <f t="shared" si="9"/>
        <v>35750</v>
      </c>
      <c r="H109" s="116">
        <f>ROUND('Programový rozpočet'!H109/30.126*1000,0)</f>
        <v>35750</v>
      </c>
      <c r="I109" s="139">
        <f>ROUND('Programový rozpočet'!I109/30.126*1000,0)</f>
        <v>0</v>
      </c>
      <c r="J109" s="146">
        <f>ROUND('Programový rozpočet'!J109/30.126*1000,0)</f>
        <v>0</v>
      </c>
      <c r="K109" s="114" t="str">
        <f t="shared" si="7"/>
        <v>Prvok 9.2.4</v>
      </c>
      <c r="L109" s="106" t="s">
        <v>285</v>
      </c>
      <c r="M109" s="115">
        <f t="shared" si="10"/>
        <v>40895</v>
      </c>
      <c r="N109" s="116">
        <f>ROUND('Programový rozpočet'!N109/30.126*1000,0)</f>
        <v>40895</v>
      </c>
      <c r="O109" s="139">
        <f>ROUND('Programový rozpočet'!O109/30.126*1000,0)</f>
        <v>0</v>
      </c>
      <c r="P109" s="146">
        <f>ROUND('Programový rozpočet'!P109/30.126*1000,0)</f>
        <v>0</v>
      </c>
      <c r="Q109" s="115">
        <f t="shared" si="11"/>
        <v>45044</v>
      </c>
      <c r="R109" s="116">
        <f>ROUND('Programový rozpočet'!R109/30.126*1000,0)</f>
        <v>45044</v>
      </c>
      <c r="S109" s="139">
        <f>ROUND('Programový rozpočet'!S109/30.126*1000,0)</f>
        <v>0</v>
      </c>
      <c r="T109" s="146">
        <f>ROUND('Programový rozpočet'!T109/30.126*1000,0)</f>
        <v>0</v>
      </c>
    </row>
    <row r="110" spans="1:20" ht="12.75">
      <c r="A110" s="114" t="s">
        <v>449</v>
      </c>
      <c r="B110" s="106" t="s">
        <v>489</v>
      </c>
      <c r="C110" s="115">
        <f t="shared" si="8"/>
        <v>54272</v>
      </c>
      <c r="D110" s="116">
        <f>ROUND('Programový rozpočet'!D110/30.126*1000,0)</f>
        <v>54272</v>
      </c>
      <c r="E110" s="139">
        <f>ROUND('Programový rozpočet'!E110/30.126*1000,0)</f>
        <v>0</v>
      </c>
      <c r="F110" s="146">
        <f>ROUND('Programový rozpočet'!F110/30.126*1000,0)</f>
        <v>0</v>
      </c>
      <c r="G110" s="115">
        <f t="shared" si="9"/>
        <v>56994</v>
      </c>
      <c r="H110" s="116">
        <f>ROUND('Programový rozpočet'!H110/30.126*1000,0)</f>
        <v>56994</v>
      </c>
      <c r="I110" s="139">
        <f>ROUND('Programový rozpočet'!I110/30.126*1000,0)</f>
        <v>0</v>
      </c>
      <c r="J110" s="146">
        <f>ROUND('Programový rozpočet'!J110/30.126*1000,0)</f>
        <v>0</v>
      </c>
      <c r="K110" s="114" t="str">
        <f t="shared" si="7"/>
        <v>Prvok 9.2.5</v>
      </c>
      <c r="L110" s="106" t="s">
        <v>489</v>
      </c>
      <c r="M110" s="115">
        <f t="shared" si="10"/>
        <v>59849</v>
      </c>
      <c r="N110" s="116">
        <f>ROUND('Programový rozpočet'!N110/30.126*1000,0)</f>
        <v>59849</v>
      </c>
      <c r="O110" s="139">
        <f>ROUND('Programový rozpočet'!O110/30.126*1000,0)</f>
        <v>0</v>
      </c>
      <c r="P110" s="146">
        <f>ROUND('Programový rozpočet'!P110/30.126*1000,0)</f>
        <v>0</v>
      </c>
      <c r="Q110" s="115">
        <f t="shared" si="11"/>
        <v>62836</v>
      </c>
      <c r="R110" s="116">
        <f>ROUND('Programový rozpočet'!R110/30.126*1000,0)</f>
        <v>62836</v>
      </c>
      <c r="S110" s="139">
        <f>ROUND('Programový rozpočet'!S110/30.126*1000,0)</f>
        <v>0</v>
      </c>
      <c r="T110" s="146">
        <f>ROUND('Programový rozpočet'!T110/30.126*1000,0)</f>
        <v>0</v>
      </c>
    </row>
    <row r="111" spans="1:20" ht="12.75">
      <c r="A111" s="111" t="s">
        <v>286</v>
      </c>
      <c r="B111" s="110" t="s">
        <v>287</v>
      </c>
      <c r="C111" s="112">
        <f t="shared" si="8"/>
        <v>325965</v>
      </c>
      <c r="D111" s="113">
        <f>SUM(D112:D115)</f>
        <v>325965</v>
      </c>
      <c r="E111" s="138">
        <f>SUM(E112:E115)</f>
        <v>0</v>
      </c>
      <c r="F111" s="145">
        <f>SUM(F112:F115)</f>
        <v>0</v>
      </c>
      <c r="G111" s="112">
        <f t="shared" si="9"/>
        <v>361615</v>
      </c>
      <c r="H111" s="113">
        <f>SUM(H112:H115)</f>
        <v>361615</v>
      </c>
      <c r="I111" s="138">
        <f>SUM(I112:I115)</f>
        <v>0</v>
      </c>
      <c r="J111" s="145">
        <f>SUM(J112:J115)</f>
        <v>0</v>
      </c>
      <c r="K111" s="111" t="str">
        <f t="shared" si="7"/>
        <v>Podprog 9.3</v>
      </c>
      <c r="L111" s="110" t="s">
        <v>287</v>
      </c>
      <c r="M111" s="112">
        <f t="shared" si="10"/>
        <v>410974</v>
      </c>
      <c r="N111" s="113">
        <f>SUM(N112:N115)</f>
        <v>410974</v>
      </c>
      <c r="O111" s="138">
        <f>SUM(O112:O115)</f>
        <v>0</v>
      </c>
      <c r="P111" s="145">
        <f>SUM(P112:P115)</f>
        <v>0</v>
      </c>
      <c r="Q111" s="112">
        <f t="shared" si="11"/>
        <v>450906</v>
      </c>
      <c r="R111" s="113">
        <f>SUM(R112:R115)</f>
        <v>450906</v>
      </c>
      <c r="S111" s="138">
        <f>SUM(S112:S115)</f>
        <v>0</v>
      </c>
      <c r="T111" s="145">
        <f>SUM(T112:T115)</f>
        <v>0</v>
      </c>
    </row>
    <row r="112" spans="1:20" ht="12.75">
      <c r="A112" s="114" t="s">
        <v>450</v>
      </c>
      <c r="B112" s="106" t="s">
        <v>87</v>
      </c>
      <c r="C112" s="115">
        <f t="shared" si="8"/>
        <v>187712</v>
      </c>
      <c r="D112" s="116">
        <f>ROUND('Programový rozpočet'!D112/30.126*1000,0)</f>
        <v>187712</v>
      </c>
      <c r="E112" s="139">
        <f>ROUND('Programový rozpočet'!E112/30.126*1000,0)</f>
        <v>0</v>
      </c>
      <c r="F112" s="146">
        <f>ROUND('Programový rozpočet'!F112/30.126*1000,0)</f>
        <v>0</v>
      </c>
      <c r="G112" s="115">
        <f t="shared" si="9"/>
        <v>171613</v>
      </c>
      <c r="H112" s="116">
        <f>ROUND('Programový rozpočet'!H112/30.126*1000,0)</f>
        <v>171613</v>
      </c>
      <c r="I112" s="139">
        <f>ROUND('Programový rozpočet'!I112/30.126*1000,0)</f>
        <v>0</v>
      </c>
      <c r="J112" s="146">
        <f>ROUND('Programový rozpočet'!J112/30.126*1000,0)</f>
        <v>0</v>
      </c>
      <c r="K112" s="114" t="str">
        <f t="shared" si="7"/>
        <v>Prvok 9.3.1</v>
      </c>
      <c r="L112" s="106" t="s">
        <v>87</v>
      </c>
      <c r="M112" s="115">
        <f t="shared" si="10"/>
        <v>194815</v>
      </c>
      <c r="N112" s="116">
        <f>ROUND('Programový rozpočet'!N112/30.126*1000,0)</f>
        <v>194815</v>
      </c>
      <c r="O112" s="139">
        <f>ROUND('Programový rozpočet'!O112/30.126*1000,0)</f>
        <v>0</v>
      </c>
      <c r="P112" s="146">
        <f>ROUND('Programový rozpočet'!P112/30.126*1000,0)</f>
        <v>0</v>
      </c>
      <c r="Q112" s="115">
        <f t="shared" si="11"/>
        <v>213636</v>
      </c>
      <c r="R112" s="116">
        <f>ROUND('Programový rozpočet'!R112/30.126*1000,0)</f>
        <v>213636</v>
      </c>
      <c r="S112" s="139">
        <f>ROUND('Programový rozpočet'!S112/30.126*1000,0)</f>
        <v>0</v>
      </c>
      <c r="T112" s="146">
        <f>ROUND('Programový rozpočet'!T112/30.126*1000,0)</f>
        <v>0</v>
      </c>
    </row>
    <row r="113" spans="1:20" ht="12.75">
      <c r="A113" s="114" t="s">
        <v>451</v>
      </c>
      <c r="B113" s="106" t="s">
        <v>490</v>
      </c>
      <c r="C113" s="115">
        <f t="shared" si="8"/>
        <v>39202</v>
      </c>
      <c r="D113" s="116">
        <f>ROUND('Programový rozpočet'!D113/30.126*1000,0)</f>
        <v>39202</v>
      </c>
      <c r="E113" s="139">
        <f>ROUND('Programový rozpočet'!E113/30.126*1000,0)</f>
        <v>0</v>
      </c>
      <c r="F113" s="146">
        <f>ROUND('Programový rozpočet'!F113/30.126*1000,0)</f>
        <v>0</v>
      </c>
      <c r="G113" s="115">
        <f t="shared" si="9"/>
        <v>34621</v>
      </c>
      <c r="H113" s="116">
        <f>ROUND('Programový rozpočet'!H113/30.126*1000,0)</f>
        <v>34621</v>
      </c>
      <c r="I113" s="139">
        <f>ROUND('Programový rozpočet'!I113/30.126*1000,0)</f>
        <v>0</v>
      </c>
      <c r="J113" s="146">
        <f>ROUND('Programový rozpočet'!J113/30.126*1000,0)</f>
        <v>0</v>
      </c>
      <c r="K113" s="114" t="str">
        <f t="shared" si="7"/>
        <v>Prvok 9.3.2</v>
      </c>
      <c r="L113" s="106" t="s">
        <v>490</v>
      </c>
      <c r="M113" s="115">
        <f t="shared" si="10"/>
        <v>39268</v>
      </c>
      <c r="N113" s="116">
        <f>ROUND('Programový rozpočet'!N113/30.126*1000,0)</f>
        <v>39268</v>
      </c>
      <c r="O113" s="139">
        <f>ROUND('Programový rozpočet'!O113/30.126*1000,0)</f>
        <v>0</v>
      </c>
      <c r="P113" s="146">
        <f>ROUND('Programový rozpočet'!P113/30.126*1000,0)</f>
        <v>0</v>
      </c>
      <c r="Q113" s="115">
        <f t="shared" si="11"/>
        <v>43019</v>
      </c>
      <c r="R113" s="116">
        <f>ROUND('Programový rozpočet'!R113/30.126*1000,0)</f>
        <v>43019</v>
      </c>
      <c r="S113" s="139">
        <f>ROUND('Programový rozpočet'!S113/30.126*1000,0)</f>
        <v>0</v>
      </c>
      <c r="T113" s="146">
        <f>ROUND('Programový rozpočet'!T113/30.126*1000,0)</f>
        <v>0</v>
      </c>
    </row>
    <row r="114" spans="1:20" ht="12.75">
      <c r="A114" s="114" t="s">
        <v>452</v>
      </c>
      <c r="B114" s="106" t="s">
        <v>491</v>
      </c>
      <c r="C114" s="115">
        <f t="shared" si="8"/>
        <v>77209</v>
      </c>
      <c r="D114" s="116">
        <f>ROUND('Programový rozpočet'!D114/30.126*1000,0)</f>
        <v>77209</v>
      </c>
      <c r="E114" s="139">
        <f>ROUND('Programový rozpočet'!E114/30.126*1000,0)</f>
        <v>0</v>
      </c>
      <c r="F114" s="146">
        <f>ROUND('Programový rozpočet'!F114/30.126*1000,0)</f>
        <v>0</v>
      </c>
      <c r="G114" s="115">
        <f t="shared" si="9"/>
        <v>97557</v>
      </c>
      <c r="H114" s="116">
        <f>ROUND('Programový rozpočet'!H114/30.126*1000,0)</f>
        <v>97557</v>
      </c>
      <c r="I114" s="139">
        <f>ROUND('Programový rozpočet'!I114/30.126*1000,0)</f>
        <v>0</v>
      </c>
      <c r="J114" s="146">
        <f>ROUND('Programový rozpočet'!J114/30.126*1000,0)</f>
        <v>0</v>
      </c>
      <c r="K114" s="114" t="str">
        <f t="shared" si="7"/>
        <v>Prvok 9.3.3</v>
      </c>
      <c r="L114" s="106" t="s">
        <v>491</v>
      </c>
      <c r="M114" s="115">
        <f t="shared" si="10"/>
        <v>110702</v>
      </c>
      <c r="N114" s="116">
        <f>ROUND('Programový rozpočet'!N114/30.126*1000,0)</f>
        <v>110702</v>
      </c>
      <c r="O114" s="139">
        <f>ROUND('Programový rozpočet'!O114/30.126*1000,0)</f>
        <v>0</v>
      </c>
      <c r="P114" s="146">
        <f>ROUND('Programový rozpočet'!P114/30.126*1000,0)</f>
        <v>0</v>
      </c>
      <c r="Q114" s="115">
        <f t="shared" si="11"/>
        <v>121291</v>
      </c>
      <c r="R114" s="116">
        <f>ROUND('Programový rozpočet'!R114/30.126*1000,0)</f>
        <v>121291</v>
      </c>
      <c r="S114" s="139">
        <f>ROUND('Programový rozpočet'!S114/30.126*1000,0)</f>
        <v>0</v>
      </c>
      <c r="T114" s="146">
        <f>ROUND('Programový rozpočet'!T114/30.126*1000,0)</f>
        <v>0</v>
      </c>
    </row>
    <row r="115" spans="1:20" ht="12.75">
      <c r="A115" s="114" t="s">
        <v>453</v>
      </c>
      <c r="B115" s="106" t="s">
        <v>492</v>
      </c>
      <c r="C115" s="115">
        <f t="shared" si="8"/>
        <v>21842</v>
      </c>
      <c r="D115" s="116">
        <f>ROUND('Programový rozpočet'!D115/30.126*1000,0)</f>
        <v>21842</v>
      </c>
      <c r="E115" s="139">
        <f>ROUND('Programový rozpočet'!E115/30.126*1000,0)</f>
        <v>0</v>
      </c>
      <c r="F115" s="146">
        <f>ROUND('Programový rozpočet'!F115/30.126*1000,0)</f>
        <v>0</v>
      </c>
      <c r="G115" s="115">
        <f t="shared" si="9"/>
        <v>57824</v>
      </c>
      <c r="H115" s="116">
        <f>ROUND('Programový rozpočet'!H115/30.126*1000,0)</f>
        <v>57824</v>
      </c>
      <c r="I115" s="139">
        <f>ROUND('Programový rozpočet'!I115/30.126*1000,0)</f>
        <v>0</v>
      </c>
      <c r="J115" s="146">
        <f>ROUND('Programový rozpočet'!J115/30.126*1000,0)</f>
        <v>0</v>
      </c>
      <c r="K115" s="114" t="str">
        <f t="shared" si="7"/>
        <v>Prvok 9.3.4</v>
      </c>
      <c r="L115" s="106" t="s">
        <v>492</v>
      </c>
      <c r="M115" s="115">
        <f t="shared" si="10"/>
        <v>66189</v>
      </c>
      <c r="N115" s="116">
        <f>ROUND('Programový rozpočet'!N115/30.126*1000,0)</f>
        <v>66189</v>
      </c>
      <c r="O115" s="139">
        <f>ROUND('Programový rozpočet'!O115/30.126*1000,0)</f>
        <v>0</v>
      </c>
      <c r="P115" s="146">
        <f>ROUND('Programový rozpočet'!P115/30.126*1000,0)</f>
        <v>0</v>
      </c>
      <c r="Q115" s="115">
        <f t="shared" si="11"/>
        <v>72960</v>
      </c>
      <c r="R115" s="116">
        <f>ROUND('Programový rozpočet'!R115/30.126*1000,0)</f>
        <v>72960</v>
      </c>
      <c r="S115" s="139">
        <f>ROUND('Programový rozpočet'!S115/30.126*1000,0)</f>
        <v>0</v>
      </c>
      <c r="T115" s="146">
        <f>ROUND('Programový rozpočet'!T115/30.126*1000,0)</f>
        <v>0</v>
      </c>
    </row>
    <row r="116" spans="1:20" ht="12.75">
      <c r="A116" s="111" t="s">
        <v>288</v>
      </c>
      <c r="B116" s="110" t="s">
        <v>289</v>
      </c>
      <c r="C116" s="112">
        <f t="shared" si="8"/>
        <v>377747</v>
      </c>
      <c r="D116" s="113">
        <f>D117+D118</f>
        <v>377747</v>
      </c>
      <c r="E116" s="138">
        <f>E117+E118</f>
        <v>0</v>
      </c>
      <c r="F116" s="145">
        <f>F117+F118</f>
        <v>0</v>
      </c>
      <c r="G116" s="112">
        <f t="shared" si="9"/>
        <v>486390</v>
      </c>
      <c r="H116" s="113">
        <f>H117+H118</f>
        <v>486390</v>
      </c>
      <c r="I116" s="138">
        <f>I117+I118</f>
        <v>0</v>
      </c>
      <c r="J116" s="145">
        <f>J117+J118</f>
        <v>0</v>
      </c>
      <c r="K116" s="111" t="str">
        <f t="shared" si="7"/>
        <v>Podprog 9.4</v>
      </c>
      <c r="L116" s="110" t="s">
        <v>289</v>
      </c>
      <c r="M116" s="112">
        <f t="shared" si="10"/>
        <v>552247</v>
      </c>
      <c r="N116" s="113">
        <f>N117+N118</f>
        <v>552247</v>
      </c>
      <c r="O116" s="138">
        <f>O117+O118</f>
        <v>0</v>
      </c>
      <c r="P116" s="145">
        <f>P117+P118</f>
        <v>0</v>
      </c>
      <c r="Q116" s="112">
        <f t="shared" si="11"/>
        <v>605590</v>
      </c>
      <c r="R116" s="113">
        <f>R117+R118</f>
        <v>605590</v>
      </c>
      <c r="S116" s="138">
        <f>S117+S118</f>
        <v>0</v>
      </c>
      <c r="T116" s="145">
        <f>T117+T118</f>
        <v>0</v>
      </c>
    </row>
    <row r="117" spans="1:20" ht="12.75">
      <c r="A117" s="114" t="s">
        <v>454</v>
      </c>
      <c r="B117" s="106" t="s">
        <v>290</v>
      </c>
      <c r="C117" s="115">
        <f t="shared" si="8"/>
        <v>273120</v>
      </c>
      <c r="D117" s="116">
        <f>ROUND('Programový rozpočet'!D117/30.126*1000,0)</f>
        <v>273120</v>
      </c>
      <c r="E117" s="139">
        <f>ROUND('Programový rozpočet'!E117/30.126*1000,0)</f>
        <v>0</v>
      </c>
      <c r="F117" s="146">
        <f>ROUND('Programový rozpočet'!F117/30.126*1000,0)</f>
        <v>0</v>
      </c>
      <c r="G117" s="115">
        <f t="shared" si="9"/>
        <v>308504</v>
      </c>
      <c r="H117" s="116">
        <f>ROUND('Programový rozpočet'!H117/30.126*1000,0)</f>
        <v>308504</v>
      </c>
      <c r="I117" s="139">
        <f>ROUND('Programový rozpočet'!I117/30.126*1000,0)</f>
        <v>0</v>
      </c>
      <c r="J117" s="146">
        <f>ROUND('Programový rozpočet'!J117/30.126*1000,0)</f>
        <v>0</v>
      </c>
      <c r="K117" s="114" t="str">
        <f t="shared" si="7"/>
        <v>Prvok 9.4.1</v>
      </c>
      <c r="L117" s="106" t="s">
        <v>290</v>
      </c>
      <c r="M117" s="115">
        <f t="shared" si="10"/>
        <v>350262</v>
      </c>
      <c r="N117" s="116">
        <f>ROUND('Programový rozpočet'!N117/30.126*1000,0)</f>
        <v>350262</v>
      </c>
      <c r="O117" s="139">
        <f>ROUND('Programový rozpočet'!O117/30.126*1000,0)</f>
        <v>0</v>
      </c>
      <c r="P117" s="146">
        <f>ROUND('Programový rozpočet'!P117/30.126*1000,0)</f>
        <v>0</v>
      </c>
      <c r="Q117" s="115">
        <f t="shared" si="11"/>
        <v>384087</v>
      </c>
      <c r="R117" s="116">
        <f>ROUND('Programový rozpočet'!R117/30.126*1000,0)</f>
        <v>384087</v>
      </c>
      <c r="S117" s="139">
        <f>ROUND('Programový rozpočet'!S117/30.126*1000,0)</f>
        <v>0</v>
      </c>
      <c r="T117" s="146">
        <f>ROUND('Programový rozpočet'!T117/30.126*1000,0)</f>
        <v>0</v>
      </c>
    </row>
    <row r="118" spans="1:20" ht="12.75">
      <c r="A118" s="114" t="s">
        <v>455</v>
      </c>
      <c r="B118" s="106" t="s">
        <v>291</v>
      </c>
      <c r="C118" s="115">
        <f t="shared" si="8"/>
        <v>104627</v>
      </c>
      <c r="D118" s="116">
        <f>ROUND('Programový rozpočet'!D118/30.126*1000,0)</f>
        <v>104627</v>
      </c>
      <c r="E118" s="139">
        <f>ROUND('Programový rozpočet'!E118/30.126*1000,0)</f>
        <v>0</v>
      </c>
      <c r="F118" s="146">
        <f>ROUND('Programový rozpočet'!F118/30.126*1000,0)</f>
        <v>0</v>
      </c>
      <c r="G118" s="115">
        <f t="shared" si="9"/>
        <v>177886</v>
      </c>
      <c r="H118" s="116">
        <f>ROUND('Programový rozpočet'!H118/30.126*1000,0)</f>
        <v>177886</v>
      </c>
      <c r="I118" s="139">
        <f>ROUND('Programový rozpočet'!I118/30.126*1000,0)</f>
        <v>0</v>
      </c>
      <c r="J118" s="146">
        <f>ROUND('Programový rozpočet'!J118/30.126*1000,0)</f>
        <v>0</v>
      </c>
      <c r="K118" s="114" t="str">
        <f t="shared" si="7"/>
        <v>Prvok 9.4.2</v>
      </c>
      <c r="L118" s="106" t="s">
        <v>291</v>
      </c>
      <c r="M118" s="115">
        <f t="shared" si="10"/>
        <v>201985</v>
      </c>
      <c r="N118" s="116">
        <f>ROUND('Programový rozpočet'!N118/30.126*1000,0)</f>
        <v>201985</v>
      </c>
      <c r="O118" s="139">
        <f>ROUND('Programový rozpočet'!O118/30.126*1000,0)</f>
        <v>0</v>
      </c>
      <c r="P118" s="146">
        <f>ROUND('Programový rozpočet'!P118/30.126*1000,0)</f>
        <v>0</v>
      </c>
      <c r="Q118" s="115">
        <f t="shared" si="11"/>
        <v>221503</v>
      </c>
      <c r="R118" s="116">
        <f>ROUND('Programový rozpočet'!R118/30.126*1000,0)</f>
        <v>221503</v>
      </c>
      <c r="S118" s="139">
        <f>ROUND('Programový rozpočet'!S118/30.126*1000,0)</f>
        <v>0</v>
      </c>
      <c r="T118" s="146">
        <f>ROUND('Programový rozpočet'!T118/30.126*1000,0)</f>
        <v>0</v>
      </c>
    </row>
    <row r="119" spans="1:20" ht="12.75">
      <c r="A119" s="111" t="s">
        <v>292</v>
      </c>
      <c r="B119" s="110" t="s">
        <v>293</v>
      </c>
      <c r="C119" s="112">
        <f t="shared" si="8"/>
        <v>1494</v>
      </c>
      <c r="D119" s="113">
        <f>ROUND('Programový rozpočet'!D119/30.126*1000,0)</f>
        <v>1494</v>
      </c>
      <c r="E119" s="138">
        <f>ROUND('Programový rozpočet'!E119/30.126*1000,0)</f>
        <v>0</v>
      </c>
      <c r="F119" s="145">
        <f>ROUND('Programový rozpočet'!F119/30.126*1000,0)</f>
        <v>0</v>
      </c>
      <c r="G119" s="112">
        <f t="shared" si="9"/>
        <v>1660</v>
      </c>
      <c r="H119" s="113">
        <f>ROUND('Programový rozpočet'!H119/30.126*1000,0)</f>
        <v>1660</v>
      </c>
      <c r="I119" s="138">
        <f>ROUND('Programový rozpočet'!I119/30.126*1000,0)</f>
        <v>0</v>
      </c>
      <c r="J119" s="145">
        <f>ROUND('Programový rozpočet'!J119/30.126*1000,0)</f>
        <v>0</v>
      </c>
      <c r="K119" s="111" t="str">
        <f t="shared" si="7"/>
        <v>Podprog 9.5</v>
      </c>
      <c r="L119" s="110" t="s">
        <v>293</v>
      </c>
      <c r="M119" s="112">
        <f t="shared" si="10"/>
        <v>1660</v>
      </c>
      <c r="N119" s="113">
        <f>ROUND('Programový rozpočet'!N119/30.126*1000,0)</f>
        <v>1660</v>
      </c>
      <c r="O119" s="138">
        <f>ROUND('Programový rozpočet'!O119/30.126*1000,0)</f>
        <v>0</v>
      </c>
      <c r="P119" s="145">
        <f>ROUND('Programový rozpočet'!P119/30.126*1000,0)</f>
        <v>0</v>
      </c>
      <c r="Q119" s="112">
        <f t="shared" si="11"/>
        <v>1826</v>
      </c>
      <c r="R119" s="113">
        <f>ROUND('Programový rozpočet'!R119/30.126*1000,0)</f>
        <v>1826</v>
      </c>
      <c r="S119" s="138">
        <f>ROUND('Programový rozpočet'!S119/30.126*1000,0)</f>
        <v>0</v>
      </c>
      <c r="T119" s="145">
        <f>ROUND('Programový rozpočet'!T119/30.126*1000,0)</f>
        <v>0</v>
      </c>
    </row>
    <row r="120" spans="1:20" ht="12.75">
      <c r="A120" s="111" t="s">
        <v>294</v>
      </c>
      <c r="B120" s="110" t="s">
        <v>295</v>
      </c>
      <c r="C120" s="112">
        <f t="shared" si="8"/>
        <v>10157</v>
      </c>
      <c r="D120" s="113">
        <f>ROUND('Programový rozpočet'!D120/30.126*1000,0)</f>
        <v>10157</v>
      </c>
      <c r="E120" s="138">
        <f>ROUND('Programový rozpočet'!E120/30.126*1000,0)</f>
        <v>0</v>
      </c>
      <c r="F120" s="145">
        <f>ROUND('Programový rozpočet'!F120/30.126*1000,0)</f>
        <v>0</v>
      </c>
      <c r="G120" s="112">
        <f t="shared" si="9"/>
        <v>16597</v>
      </c>
      <c r="H120" s="113">
        <f>ROUND('Programový rozpočet'!H120/30.126*1000,0)</f>
        <v>16597</v>
      </c>
      <c r="I120" s="138">
        <f>ROUND('Programový rozpočet'!I120/30.126*1000,0)</f>
        <v>0</v>
      </c>
      <c r="J120" s="145">
        <f>ROUND('Programový rozpočet'!J120/30.126*1000,0)</f>
        <v>0</v>
      </c>
      <c r="K120" s="111" t="str">
        <f t="shared" si="7"/>
        <v>Podprog 9.6</v>
      </c>
      <c r="L120" s="110" t="s">
        <v>295</v>
      </c>
      <c r="M120" s="112">
        <f t="shared" si="10"/>
        <v>16597</v>
      </c>
      <c r="N120" s="113">
        <f>ROUND('Programový rozpočet'!N120/30.126*1000,0)</f>
        <v>16597</v>
      </c>
      <c r="O120" s="138">
        <f>ROUND('Programový rozpočet'!O120/30.126*1000,0)</f>
        <v>0</v>
      </c>
      <c r="P120" s="145">
        <f>ROUND('Programový rozpočet'!P120/30.126*1000,0)</f>
        <v>0</v>
      </c>
      <c r="Q120" s="112">
        <f t="shared" si="11"/>
        <v>16597</v>
      </c>
      <c r="R120" s="113">
        <f>ROUND('Programový rozpočet'!R120/30.126*1000,0)</f>
        <v>16597</v>
      </c>
      <c r="S120" s="138">
        <f>ROUND('Programový rozpočet'!S120/30.126*1000,0)</f>
        <v>0</v>
      </c>
      <c r="T120" s="145">
        <f>ROUND('Programový rozpočet'!T120/30.126*1000,0)</f>
        <v>0</v>
      </c>
    </row>
    <row r="121" spans="1:20" ht="12.75">
      <c r="A121" s="111" t="s">
        <v>296</v>
      </c>
      <c r="B121" s="110" t="s">
        <v>297</v>
      </c>
      <c r="C121" s="112">
        <f t="shared" si="8"/>
        <v>332</v>
      </c>
      <c r="D121" s="113">
        <f>ROUND('Programový rozpočet'!D121/30.126*1000,0)</f>
        <v>332</v>
      </c>
      <c r="E121" s="138">
        <f>ROUND('Programový rozpočet'!E121/30.126*1000,0)</f>
        <v>0</v>
      </c>
      <c r="F121" s="145">
        <f>ROUND('Programový rozpočet'!F121/30.126*1000,0)</f>
        <v>0</v>
      </c>
      <c r="G121" s="112">
        <f t="shared" si="9"/>
        <v>332</v>
      </c>
      <c r="H121" s="113">
        <f>ROUND('Programový rozpočet'!H121/30.126*1000,0)</f>
        <v>332</v>
      </c>
      <c r="I121" s="138">
        <f>ROUND('Programový rozpočet'!I121/30.126*1000,0)</f>
        <v>0</v>
      </c>
      <c r="J121" s="145">
        <f>ROUND('Programový rozpočet'!J121/30.126*1000,0)</f>
        <v>0</v>
      </c>
      <c r="K121" s="111" t="str">
        <f t="shared" si="7"/>
        <v>Podprog 9.7</v>
      </c>
      <c r="L121" s="110" t="s">
        <v>297</v>
      </c>
      <c r="M121" s="112">
        <f t="shared" si="10"/>
        <v>332</v>
      </c>
      <c r="N121" s="113">
        <f>ROUND('Programový rozpočet'!N121/30.126*1000,0)</f>
        <v>332</v>
      </c>
      <c r="O121" s="138">
        <f>ROUND('Programový rozpočet'!O121/30.126*1000,0)</f>
        <v>0</v>
      </c>
      <c r="P121" s="145">
        <f>ROUND('Programový rozpočet'!P121/30.126*1000,0)</f>
        <v>0</v>
      </c>
      <c r="Q121" s="112">
        <f t="shared" si="11"/>
        <v>332</v>
      </c>
      <c r="R121" s="113">
        <f>ROUND('Programový rozpočet'!R121/30.126*1000,0)</f>
        <v>332</v>
      </c>
      <c r="S121" s="138">
        <f>ROUND('Programový rozpočet'!S121/30.126*1000,0)</f>
        <v>0</v>
      </c>
      <c r="T121" s="145">
        <f>ROUND('Programový rozpočet'!T121/30.126*1000,0)</f>
        <v>0</v>
      </c>
    </row>
    <row r="122" spans="1:20" ht="12.75">
      <c r="A122" s="111" t="s">
        <v>298</v>
      </c>
      <c r="B122" s="110" t="s">
        <v>299</v>
      </c>
      <c r="C122" s="112">
        <f t="shared" si="8"/>
        <v>22871</v>
      </c>
      <c r="D122" s="113">
        <f>ROUND('Programový rozpočet'!D122/30.126*1000,0)</f>
        <v>22871</v>
      </c>
      <c r="E122" s="138">
        <f>ROUND('Programový rozpočet'!E122/30.126*1000,0)</f>
        <v>0</v>
      </c>
      <c r="F122" s="145">
        <f>ROUND('Programový rozpočet'!F122/30.126*1000,0)</f>
        <v>0</v>
      </c>
      <c r="G122" s="112">
        <f t="shared" si="9"/>
        <v>37708</v>
      </c>
      <c r="H122" s="113">
        <f>ROUND('Programový rozpočet'!H122/30.126*1000,0)</f>
        <v>37708</v>
      </c>
      <c r="I122" s="138">
        <f>ROUND('Programový rozpočet'!I122/30.126*1000,0)</f>
        <v>0</v>
      </c>
      <c r="J122" s="145">
        <f>ROUND('Programový rozpočet'!J122/30.126*1000,0)</f>
        <v>0</v>
      </c>
      <c r="K122" s="111" t="str">
        <f t="shared" si="7"/>
        <v>Podprog 9.8</v>
      </c>
      <c r="L122" s="110" t="s">
        <v>299</v>
      </c>
      <c r="M122" s="112">
        <f t="shared" si="10"/>
        <v>39600</v>
      </c>
      <c r="N122" s="113">
        <f>ROUND('Programový rozpočet'!N122/30.126*1000,0)</f>
        <v>39600</v>
      </c>
      <c r="O122" s="138">
        <f>ROUND('Programový rozpočet'!O122/30.126*1000,0)</f>
        <v>0</v>
      </c>
      <c r="P122" s="145">
        <f>ROUND('Programový rozpočet'!P122/30.126*1000,0)</f>
        <v>0</v>
      </c>
      <c r="Q122" s="112">
        <f t="shared" si="11"/>
        <v>41592</v>
      </c>
      <c r="R122" s="113">
        <f>ROUND('Programový rozpočet'!R122/30.126*1000,0)</f>
        <v>41592</v>
      </c>
      <c r="S122" s="138">
        <f>ROUND('Programový rozpočet'!S122/30.126*1000,0)</f>
        <v>0</v>
      </c>
      <c r="T122" s="145">
        <f>ROUND('Programový rozpočet'!T122/30.126*1000,0)</f>
        <v>0</v>
      </c>
    </row>
    <row r="123" spans="1:20" ht="12.75">
      <c r="A123" s="111" t="s">
        <v>300</v>
      </c>
      <c r="B123" s="110" t="s">
        <v>301</v>
      </c>
      <c r="C123" s="112">
        <f t="shared" si="8"/>
        <v>8298</v>
      </c>
      <c r="D123" s="113">
        <f>ROUND('Programový rozpočet'!D123/30.126*1000,0)</f>
        <v>8298</v>
      </c>
      <c r="E123" s="138">
        <f>ROUND('Programový rozpočet'!E123/30.126*1000,0)</f>
        <v>0</v>
      </c>
      <c r="F123" s="145">
        <f>ROUND('Programový rozpočet'!F123/30.126*1000,0)</f>
        <v>0</v>
      </c>
      <c r="G123" s="112">
        <f t="shared" si="9"/>
        <v>996</v>
      </c>
      <c r="H123" s="113">
        <f>ROUND('Programový rozpočet'!H123/30.126*1000,0)</f>
        <v>996</v>
      </c>
      <c r="I123" s="138">
        <f>ROUND('Programový rozpočet'!I123/30.126*1000,0)</f>
        <v>0</v>
      </c>
      <c r="J123" s="145">
        <f>ROUND('Programový rozpočet'!J123/30.126*1000,0)</f>
        <v>0</v>
      </c>
      <c r="K123" s="111" t="str">
        <f t="shared" si="7"/>
        <v>Podprog 9.9</v>
      </c>
      <c r="L123" s="110" t="s">
        <v>301</v>
      </c>
      <c r="M123" s="112">
        <f t="shared" si="10"/>
        <v>1162</v>
      </c>
      <c r="N123" s="113">
        <f>ROUND('Programový rozpočet'!N123/30.126*1000,0)</f>
        <v>1162</v>
      </c>
      <c r="O123" s="138">
        <f>ROUND('Programový rozpočet'!O123/30.126*1000,0)</f>
        <v>0</v>
      </c>
      <c r="P123" s="145">
        <f>ROUND('Programový rozpočet'!P123/30.126*1000,0)</f>
        <v>0</v>
      </c>
      <c r="Q123" s="112">
        <f t="shared" si="11"/>
        <v>1328</v>
      </c>
      <c r="R123" s="113">
        <f>ROUND('Programový rozpočet'!R123/30.126*1000,0)</f>
        <v>1328</v>
      </c>
      <c r="S123" s="138">
        <f>ROUND('Programový rozpočet'!S123/30.126*1000,0)</f>
        <v>0</v>
      </c>
      <c r="T123" s="145">
        <f>ROUND('Programový rozpočet'!T123/30.126*1000,0)</f>
        <v>0</v>
      </c>
    </row>
    <row r="124" spans="1:20" ht="13.5" thickBot="1">
      <c r="A124" s="111" t="s">
        <v>302</v>
      </c>
      <c r="B124" s="110" t="s">
        <v>303</v>
      </c>
      <c r="C124" s="112">
        <f t="shared" si="8"/>
        <v>444566</v>
      </c>
      <c r="D124" s="113">
        <f>ROUND('Programový rozpočet'!D124/30.126*1000,0)</f>
        <v>80462</v>
      </c>
      <c r="E124" s="138">
        <f>ROUND('Programový rozpočet'!E124/30.126*1000,0)</f>
        <v>364104</v>
      </c>
      <c r="F124" s="145">
        <f>ROUND('Programový rozpočet'!F124/30.126*1000,0)</f>
        <v>0</v>
      </c>
      <c r="G124" s="112">
        <f t="shared" si="9"/>
        <v>523567</v>
      </c>
      <c r="H124" s="113">
        <f>ROUND('Programový rozpočet'!H124/30.126*1000,0)</f>
        <v>109606</v>
      </c>
      <c r="I124" s="138">
        <f>ROUND('Programový rozpočet'!I124/30.126*1000,0)</f>
        <v>413961</v>
      </c>
      <c r="J124" s="145">
        <f>ROUND('Programový rozpočet'!J124/30.126*1000,0)</f>
        <v>0</v>
      </c>
      <c r="K124" s="111" t="str">
        <f t="shared" si="7"/>
        <v>Podprog 9.10</v>
      </c>
      <c r="L124" s="110" t="s">
        <v>303</v>
      </c>
      <c r="M124" s="112">
        <f t="shared" si="10"/>
        <v>601342</v>
      </c>
      <c r="N124" s="113">
        <f>ROUND('Programový rozpočet'!N124/30.126*1000,0)</f>
        <v>128129</v>
      </c>
      <c r="O124" s="138">
        <f>ROUND('Programový rozpočet'!O124/30.126*1000,0)</f>
        <v>473213</v>
      </c>
      <c r="P124" s="145">
        <f>ROUND('Programový rozpočet'!P124/30.126*1000,0)</f>
        <v>0</v>
      </c>
      <c r="Q124" s="112">
        <f t="shared" si="11"/>
        <v>661190</v>
      </c>
      <c r="R124" s="113">
        <f>ROUND('Programový rozpočet'!R124/30.126*1000,0)</f>
        <v>139448</v>
      </c>
      <c r="S124" s="138">
        <f>ROUND('Programový rozpočet'!S124/30.126*1000,0)</f>
        <v>521742</v>
      </c>
      <c r="T124" s="145">
        <f>ROUND('Programový rozpočet'!T124/30.126*1000,0)</f>
        <v>0</v>
      </c>
    </row>
    <row r="125" spans="1:20" ht="12.75">
      <c r="A125" s="107" t="s">
        <v>304</v>
      </c>
      <c r="B125" s="108"/>
      <c r="C125" s="94">
        <f t="shared" si="8"/>
        <v>865963</v>
      </c>
      <c r="D125" s="109">
        <f>D126+D127+D128+D129+D136+D140</f>
        <v>542821</v>
      </c>
      <c r="E125" s="137">
        <f>E126+E127+E128+E129+E136+E140</f>
        <v>57591</v>
      </c>
      <c r="F125" s="144">
        <f>F126+F127+F128+F129+F136+F140</f>
        <v>265551</v>
      </c>
      <c r="G125" s="94">
        <f t="shared" si="9"/>
        <v>2491316</v>
      </c>
      <c r="H125" s="109">
        <f>H126+H127+H128+H129+H136+H140</f>
        <v>711048</v>
      </c>
      <c r="I125" s="137">
        <f>I126+I127+I128+I129+I136+I140</f>
        <v>1514717</v>
      </c>
      <c r="J125" s="144">
        <f>J126+J127+J128+J129+J136+J140</f>
        <v>265551</v>
      </c>
      <c r="K125" s="107" t="str">
        <f t="shared" si="7"/>
        <v>Program 10: Šport</v>
      </c>
      <c r="L125" s="108"/>
      <c r="M125" s="94">
        <f t="shared" si="10"/>
        <v>798812</v>
      </c>
      <c r="N125" s="109">
        <f>N126+N127+N128+N129+N136+N140</f>
        <v>798812</v>
      </c>
      <c r="O125" s="137">
        <f>O126+O127+O128+O129+O136+O140</f>
        <v>0</v>
      </c>
      <c r="P125" s="144">
        <f>P126+P127+P128+P129+P136+P140</f>
        <v>0</v>
      </c>
      <c r="Q125" s="94">
        <f t="shared" si="11"/>
        <v>800471</v>
      </c>
      <c r="R125" s="109">
        <f>R126+R127+R128+R129+R136+R140</f>
        <v>800471</v>
      </c>
      <c r="S125" s="137">
        <f>S126+S127+S128+S129+S136+S140</f>
        <v>0</v>
      </c>
      <c r="T125" s="144">
        <f>T126+T127+T128+T129+T136+T140</f>
        <v>0</v>
      </c>
    </row>
    <row r="126" spans="1:20" ht="12.75">
      <c r="A126" s="111" t="s">
        <v>305</v>
      </c>
      <c r="B126" s="110" t="s">
        <v>306</v>
      </c>
      <c r="C126" s="112">
        <f t="shared" si="8"/>
        <v>3651</v>
      </c>
      <c r="D126" s="113">
        <f>ROUND('Programový rozpočet'!D126/30.126*1000,0)</f>
        <v>3651</v>
      </c>
      <c r="E126" s="138">
        <f>ROUND('Programový rozpočet'!E126/30.126*1000,0)</f>
        <v>0</v>
      </c>
      <c r="F126" s="145">
        <f>ROUND('Programový rozpočet'!F126/30.126*1000,0)</f>
        <v>0</v>
      </c>
      <c r="G126" s="112">
        <f t="shared" si="9"/>
        <v>1826</v>
      </c>
      <c r="H126" s="113">
        <f>ROUND('Programový rozpočet'!H126/30.126*1000,0)</f>
        <v>1826</v>
      </c>
      <c r="I126" s="138">
        <f>ROUND('Programový rozpočet'!I126/30.126*1000,0)</f>
        <v>0</v>
      </c>
      <c r="J126" s="145">
        <f>ROUND('Programový rozpočet'!J126/30.126*1000,0)</f>
        <v>0</v>
      </c>
      <c r="K126" s="111" t="str">
        <f t="shared" si="7"/>
        <v>Podprog 10.1</v>
      </c>
      <c r="L126" s="110" t="s">
        <v>306</v>
      </c>
      <c r="M126" s="112">
        <f t="shared" si="10"/>
        <v>1992</v>
      </c>
      <c r="N126" s="113">
        <f>ROUND('Programový rozpočet'!N126/30.126*1000,0)</f>
        <v>1992</v>
      </c>
      <c r="O126" s="138">
        <f>ROUND('Programový rozpočet'!O126/30.126*1000,0)</f>
        <v>0</v>
      </c>
      <c r="P126" s="145">
        <f>ROUND('Programový rozpočet'!P126/30.126*1000,0)</f>
        <v>0</v>
      </c>
      <c r="Q126" s="112">
        <f t="shared" si="11"/>
        <v>1992</v>
      </c>
      <c r="R126" s="113">
        <f>ROUND('Programový rozpočet'!R126/30.126*1000,0)</f>
        <v>1992</v>
      </c>
      <c r="S126" s="138">
        <f>ROUND('Programový rozpočet'!S126/30.126*1000,0)</f>
        <v>0</v>
      </c>
      <c r="T126" s="145">
        <f>ROUND('Programový rozpočet'!T126/30.126*1000,0)</f>
        <v>0</v>
      </c>
    </row>
    <row r="127" spans="1:20" ht="12.75">
      <c r="A127" s="111" t="s">
        <v>307</v>
      </c>
      <c r="B127" s="110" t="s">
        <v>146</v>
      </c>
      <c r="C127" s="112">
        <f t="shared" si="8"/>
        <v>16597</v>
      </c>
      <c r="D127" s="113">
        <f>ROUND('Programový rozpočet'!D127/30.126*1000,0)</f>
        <v>16597</v>
      </c>
      <c r="E127" s="138">
        <f>ROUND('Programový rozpočet'!E127/30.126*1000,0)</f>
        <v>0</v>
      </c>
      <c r="F127" s="145">
        <f>ROUND('Programový rozpočet'!F127/30.126*1000,0)</f>
        <v>0</v>
      </c>
      <c r="G127" s="112">
        <f t="shared" si="9"/>
        <v>16597</v>
      </c>
      <c r="H127" s="113">
        <f>ROUND('Programový rozpočet'!H127/30.126*1000,0)</f>
        <v>16597</v>
      </c>
      <c r="I127" s="138">
        <f>ROUND('Programový rozpočet'!I127/30.126*1000,0)</f>
        <v>0</v>
      </c>
      <c r="J127" s="145">
        <f>ROUND('Programový rozpočet'!J127/30.126*1000,0)</f>
        <v>0</v>
      </c>
      <c r="K127" s="111" t="str">
        <f t="shared" si="7"/>
        <v>Podprog 10.2</v>
      </c>
      <c r="L127" s="110" t="s">
        <v>146</v>
      </c>
      <c r="M127" s="112">
        <f t="shared" si="10"/>
        <v>3319</v>
      </c>
      <c r="N127" s="113">
        <f>ROUND('Programový rozpočet'!N127/30.126*1000,0)</f>
        <v>3319</v>
      </c>
      <c r="O127" s="138">
        <f>ROUND('Programový rozpočet'!O127/30.126*1000,0)</f>
        <v>0</v>
      </c>
      <c r="P127" s="145">
        <f>ROUND('Programový rozpočet'!P127/30.126*1000,0)</f>
        <v>0</v>
      </c>
      <c r="Q127" s="112">
        <f t="shared" si="11"/>
        <v>3319</v>
      </c>
      <c r="R127" s="113">
        <f>ROUND('Programový rozpočet'!R127/30.126*1000,0)</f>
        <v>3319</v>
      </c>
      <c r="S127" s="138">
        <f>ROUND('Programový rozpočet'!S127/30.126*1000,0)</f>
        <v>0</v>
      </c>
      <c r="T127" s="145">
        <f>ROUND('Programový rozpočet'!T127/30.126*1000,0)</f>
        <v>0</v>
      </c>
    </row>
    <row r="128" spans="1:20" ht="12.75">
      <c r="A128" s="111" t="s">
        <v>308</v>
      </c>
      <c r="B128" s="110" t="s">
        <v>309</v>
      </c>
      <c r="C128" s="112">
        <f t="shared" si="8"/>
        <v>82985</v>
      </c>
      <c r="D128" s="113">
        <f>ROUND('Programový rozpočet'!D128/30.126*1000,0)</f>
        <v>82985</v>
      </c>
      <c r="E128" s="138">
        <f>ROUND('Programový rozpočet'!E128/30.126*1000,0)</f>
        <v>0</v>
      </c>
      <c r="F128" s="145">
        <f>ROUND('Programový rozpočet'!F128/30.126*1000,0)</f>
        <v>0</v>
      </c>
      <c r="G128" s="112">
        <f t="shared" si="9"/>
        <v>149373</v>
      </c>
      <c r="H128" s="113">
        <f>ROUND('Programový rozpočet'!H128/30.126*1000,0)</f>
        <v>149373</v>
      </c>
      <c r="I128" s="138">
        <f>ROUND('Programový rozpočet'!I128/30.126*1000,0)</f>
        <v>0</v>
      </c>
      <c r="J128" s="145">
        <f>ROUND('Programový rozpočet'!J128/30.126*1000,0)</f>
        <v>0</v>
      </c>
      <c r="K128" s="111" t="str">
        <f t="shared" si="7"/>
        <v>Podprog 10.3</v>
      </c>
      <c r="L128" s="110" t="s">
        <v>309</v>
      </c>
      <c r="M128" s="112">
        <f t="shared" si="10"/>
        <v>149373</v>
      </c>
      <c r="N128" s="113">
        <f>ROUND('Programový rozpočet'!N128/30.126*1000,0)</f>
        <v>149373</v>
      </c>
      <c r="O128" s="138">
        <f>ROUND('Programový rozpočet'!O128/30.126*1000,0)</f>
        <v>0</v>
      </c>
      <c r="P128" s="145">
        <f>ROUND('Programový rozpočet'!P128/30.126*1000,0)</f>
        <v>0</v>
      </c>
      <c r="Q128" s="112">
        <f t="shared" si="11"/>
        <v>149373</v>
      </c>
      <c r="R128" s="113">
        <f>ROUND('Programový rozpočet'!R128/30.126*1000,0)</f>
        <v>149373</v>
      </c>
      <c r="S128" s="138">
        <f>ROUND('Programový rozpočet'!S128/30.126*1000,0)</f>
        <v>0</v>
      </c>
      <c r="T128" s="145">
        <f>ROUND('Programový rozpočet'!T128/30.126*1000,0)</f>
        <v>0</v>
      </c>
    </row>
    <row r="129" spans="1:20" ht="12.75">
      <c r="A129" s="111" t="s">
        <v>310</v>
      </c>
      <c r="B129" s="110" t="s">
        <v>311</v>
      </c>
      <c r="C129" s="112">
        <f t="shared" si="8"/>
        <v>454126</v>
      </c>
      <c r="D129" s="113">
        <f>SUM(D130:D135)</f>
        <v>396535</v>
      </c>
      <c r="E129" s="138">
        <f>SUM(E130:E135)</f>
        <v>57591</v>
      </c>
      <c r="F129" s="145">
        <f>SUM(F130:F135)</f>
        <v>0</v>
      </c>
      <c r="G129" s="112">
        <f t="shared" si="9"/>
        <v>2047845</v>
      </c>
      <c r="H129" s="113">
        <f>SUM(H130:H135)</f>
        <v>533128</v>
      </c>
      <c r="I129" s="138">
        <f>SUM(I130:I135)</f>
        <v>1514717</v>
      </c>
      <c r="J129" s="145">
        <f>SUM(J130:J135)</f>
        <v>0</v>
      </c>
      <c r="K129" s="111" t="str">
        <f t="shared" si="7"/>
        <v>Podprog 10.4</v>
      </c>
      <c r="L129" s="110" t="s">
        <v>311</v>
      </c>
      <c r="M129" s="112">
        <f t="shared" si="10"/>
        <v>635663</v>
      </c>
      <c r="N129" s="113">
        <f>SUM(N130:N135)</f>
        <v>635663</v>
      </c>
      <c r="O129" s="138">
        <f>SUM(O130:O135)</f>
        <v>0</v>
      </c>
      <c r="P129" s="145">
        <f>SUM(P130:P135)</f>
        <v>0</v>
      </c>
      <c r="Q129" s="112">
        <f t="shared" si="11"/>
        <v>638982</v>
      </c>
      <c r="R129" s="113">
        <f>SUM(R130:R135)</f>
        <v>638982</v>
      </c>
      <c r="S129" s="138">
        <f>SUM(S130:S135)</f>
        <v>0</v>
      </c>
      <c r="T129" s="145">
        <f>SUM(T130:T135)</f>
        <v>0</v>
      </c>
    </row>
    <row r="130" spans="1:20" ht="12.75">
      <c r="A130" s="114" t="s">
        <v>456</v>
      </c>
      <c r="B130" s="106" t="s">
        <v>312</v>
      </c>
      <c r="C130" s="115">
        <f t="shared" si="8"/>
        <v>78835</v>
      </c>
      <c r="D130" s="116">
        <f>ROUND('Programový rozpočet'!D130/30.126*1000,0)</f>
        <v>26555</v>
      </c>
      <c r="E130" s="139">
        <f>ROUND('Programový rozpočet'!E130/30.126*1000,0)</f>
        <v>52280</v>
      </c>
      <c r="F130" s="146">
        <f>ROUND('Programový rozpočet'!F130/30.126*1000,0)</f>
        <v>0</v>
      </c>
      <c r="G130" s="115">
        <f t="shared" si="9"/>
        <v>39833</v>
      </c>
      <c r="H130" s="116">
        <f>ROUND('Programový rozpočet'!H130/30.126*1000,0)</f>
        <v>39833</v>
      </c>
      <c r="I130" s="139">
        <f>ROUND('Programový rozpočet'!I130/30.126*1000,0)</f>
        <v>0</v>
      </c>
      <c r="J130" s="146">
        <f>ROUND('Programový rozpočet'!J130/30.126*1000,0)</f>
        <v>0</v>
      </c>
      <c r="K130" s="114" t="str">
        <f t="shared" si="7"/>
        <v>Prvok 10.4.1</v>
      </c>
      <c r="L130" s="106" t="s">
        <v>312</v>
      </c>
      <c r="M130" s="115">
        <f t="shared" si="10"/>
        <v>39833</v>
      </c>
      <c r="N130" s="116">
        <f>ROUND('Programový rozpočet'!N130/30.126*1000,0)</f>
        <v>39833</v>
      </c>
      <c r="O130" s="139">
        <f>ROUND('Programový rozpočet'!O130/30.126*1000,0)</f>
        <v>0</v>
      </c>
      <c r="P130" s="146">
        <f>ROUND('Programový rozpočet'!P130/30.126*1000,0)</f>
        <v>0</v>
      </c>
      <c r="Q130" s="115">
        <f t="shared" si="11"/>
        <v>39833</v>
      </c>
      <c r="R130" s="116">
        <f>ROUND('Programový rozpočet'!R130/30.126*1000,0)</f>
        <v>39833</v>
      </c>
      <c r="S130" s="139">
        <f>ROUND('Programový rozpočet'!S130/30.126*1000,0)</f>
        <v>0</v>
      </c>
      <c r="T130" s="146">
        <f>ROUND('Programový rozpočet'!T130/30.126*1000,0)</f>
        <v>0</v>
      </c>
    </row>
    <row r="131" spans="1:20" ht="12.75">
      <c r="A131" s="114" t="s">
        <v>457</v>
      </c>
      <c r="B131" s="106" t="s">
        <v>313</v>
      </c>
      <c r="C131" s="115">
        <f t="shared" si="8"/>
        <v>0</v>
      </c>
      <c r="D131" s="116">
        <f>ROUND('Programový rozpočet'!D131/30.126*1000,0)</f>
        <v>0</v>
      </c>
      <c r="E131" s="139">
        <f>ROUND('Programový rozpočet'!E131/30.126*1000,0)</f>
        <v>0</v>
      </c>
      <c r="F131" s="146">
        <f>ROUND('Programový rozpočet'!F131/30.126*1000,0)</f>
        <v>0</v>
      </c>
      <c r="G131" s="115">
        <f t="shared" si="9"/>
        <v>0</v>
      </c>
      <c r="H131" s="116">
        <f>ROUND('Programový rozpočet'!H131/30.126*1000,0)</f>
        <v>0</v>
      </c>
      <c r="I131" s="139">
        <f>ROUND('Programový rozpočet'!I131/30.126*1000,0)</f>
        <v>0</v>
      </c>
      <c r="J131" s="146">
        <f>ROUND('Programový rozpočet'!J131/30.126*1000,0)</f>
        <v>0</v>
      </c>
      <c r="K131" s="114" t="str">
        <f t="shared" si="7"/>
        <v>Prvok 10.4.2</v>
      </c>
      <c r="L131" s="106" t="s">
        <v>313</v>
      </c>
      <c r="M131" s="115">
        <f t="shared" si="10"/>
        <v>6639</v>
      </c>
      <c r="N131" s="116">
        <f>ROUND('Programový rozpočet'!N131/30.126*1000,0)</f>
        <v>6639</v>
      </c>
      <c r="O131" s="139">
        <f>ROUND('Programový rozpočet'!O131/30.126*1000,0)</f>
        <v>0</v>
      </c>
      <c r="P131" s="146">
        <f>ROUND('Programový rozpočet'!P131/30.126*1000,0)</f>
        <v>0</v>
      </c>
      <c r="Q131" s="115">
        <f t="shared" si="11"/>
        <v>8298</v>
      </c>
      <c r="R131" s="116">
        <f>ROUND('Programový rozpočet'!R131/30.126*1000,0)</f>
        <v>8298</v>
      </c>
      <c r="S131" s="139">
        <f>ROUND('Programový rozpočet'!S131/30.126*1000,0)</f>
        <v>0</v>
      </c>
      <c r="T131" s="146">
        <f>ROUND('Programový rozpočet'!T131/30.126*1000,0)</f>
        <v>0</v>
      </c>
    </row>
    <row r="132" spans="1:20" ht="12.75">
      <c r="A132" s="114" t="s">
        <v>458</v>
      </c>
      <c r="B132" s="106" t="s">
        <v>314</v>
      </c>
      <c r="C132" s="115">
        <f t="shared" si="8"/>
        <v>202350</v>
      </c>
      <c r="D132" s="116">
        <f>ROUND('Programový rozpočet'!D132/30.126*1000,0)</f>
        <v>202350</v>
      </c>
      <c r="E132" s="139">
        <f>ROUND('Programový rozpočet'!E132/30.126*1000,0)</f>
        <v>0</v>
      </c>
      <c r="F132" s="146">
        <f>ROUND('Programový rozpočet'!F132/30.126*1000,0)</f>
        <v>0</v>
      </c>
      <c r="G132" s="115">
        <f t="shared" si="9"/>
        <v>1241452</v>
      </c>
      <c r="H132" s="116">
        <f>ROUND('Programový rozpočet'!H132/30.126*1000,0)</f>
        <v>348536</v>
      </c>
      <c r="I132" s="139">
        <f>ROUND('Programový rozpočet'!I132/30.126*1000,0)</f>
        <v>892916</v>
      </c>
      <c r="J132" s="146">
        <f>ROUND('Programový rozpočet'!J132/30.126*1000,0)</f>
        <v>0</v>
      </c>
      <c r="K132" s="114" t="str">
        <f t="shared" si="7"/>
        <v>Prvok 10.4.3</v>
      </c>
      <c r="L132" s="106" t="s">
        <v>314</v>
      </c>
      <c r="M132" s="115">
        <f t="shared" si="10"/>
        <v>348536</v>
      </c>
      <c r="N132" s="116">
        <f>ROUND('Programový rozpočet'!N132/30.126*1000,0)</f>
        <v>348536</v>
      </c>
      <c r="O132" s="139">
        <f>ROUND('Programový rozpočet'!O132/30.126*1000,0)</f>
        <v>0</v>
      </c>
      <c r="P132" s="146">
        <f>ROUND('Programový rozpočet'!P132/30.126*1000,0)</f>
        <v>0</v>
      </c>
      <c r="Q132" s="115">
        <f t="shared" si="11"/>
        <v>348536</v>
      </c>
      <c r="R132" s="116">
        <f>ROUND('Programový rozpočet'!R132/30.126*1000,0)</f>
        <v>348536</v>
      </c>
      <c r="S132" s="139">
        <f>ROUND('Programový rozpočet'!S132/30.126*1000,0)</f>
        <v>0</v>
      </c>
      <c r="T132" s="146">
        <f>ROUND('Programový rozpočet'!T132/30.126*1000,0)</f>
        <v>0</v>
      </c>
    </row>
    <row r="133" spans="1:20" ht="12.75">
      <c r="A133" s="114" t="s">
        <v>459</v>
      </c>
      <c r="B133" s="106" t="s">
        <v>315</v>
      </c>
      <c r="C133" s="115">
        <f t="shared" si="8"/>
        <v>6971</v>
      </c>
      <c r="D133" s="116">
        <f>ROUND('Programový rozpočet'!D133/30.126*1000,0)</f>
        <v>1660</v>
      </c>
      <c r="E133" s="139">
        <f>ROUND('Programový rozpočet'!E133/30.126*1000,0)</f>
        <v>5311</v>
      </c>
      <c r="F133" s="146">
        <f>ROUND('Programový rozpočet'!F133/30.126*1000,0)</f>
        <v>0</v>
      </c>
      <c r="G133" s="115">
        <f t="shared" si="9"/>
        <v>1660</v>
      </c>
      <c r="H133" s="116">
        <f>ROUND('Programový rozpočet'!H133/30.126*1000,0)</f>
        <v>1660</v>
      </c>
      <c r="I133" s="139">
        <f>ROUND('Programový rozpočet'!I133/30.126*1000,0)</f>
        <v>0</v>
      </c>
      <c r="J133" s="146">
        <f>ROUND('Programový rozpočet'!J133/30.126*1000,0)</f>
        <v>0</v>
      </c>
      <c r="K133" s="114" t="str">
        <f t="shared" si="7"/>
        <v>Prvok 10.4.4</v>
      </c>
      <c r="L133" s="106" t="s">
        <v>315</v>
      </c>
      <c r="M133" s="115">
        <f t="shared" si="10"/>
        <v>4979</v>
      </c>
      <c r="N133" s="116">
        <f>ROUND('Programový rozpočet'!N133/30.126*1000,0)</f>
        <v>4979</v>
      </c>
      <c r="O133" s="139">
        <f>ROUND('Programový rozpočet'!O133/30.126*1000,0)</f>
        <v>0</v>
      </c>
      <c r="P133" s="146">
        <f>ROUND('Programový rozpočet'!P133/30.126*1000,0)</f>
        <v>0</v>
      </c>
      <c r="Q133" s="115">
        <f t="shared" si="11"/>
        <v>6639</v>
      </c>
      <c r="R133" s="116">
        <f>ROUND('Programový rozpočet'!R133/30.126*1000,0)</f>
        <v>6639</v>
      </c>
      <c r="S133" s="139">
        <f>ROUND('Programový rozpočet'!S133/30.126*1000,0)</f>
        <v>0</v>
      </c>
      <c r="T133" s="146">
        <f>ROUND('Programový rozpočet'!T133/30.126*1000,0)</f>
        <v>0</v>
      </c>
    </row>
    <row r="134" spans="1:20" ht="12.75">
      <c r="A134" s="114" t="s">
        <v>460</v>
      </c>
      <c r="B134" s="106" t="s">
        <v>316</v>
      </c>
      <c r="C134" s="115">
        <f t="shared" si="8"/>
        <v>165970</v>
      </c>
      <c r="D134" s="116">
        <f>ROUND('Programový rozpočet'!D134/30.126*1000,0)</f>
        <v>165970</v>
      </c>
      <c r="E134" s="139">
        <f>ROUND('Programový rozpočet'!E134/30.126*1000,0)</f>
        <v>0</v>
      </c>
      <c r="F134" s="146">
        <f>ROUND('Programový rozpočet'!F134/30.126*1000,0)</f>
        <v>0</v>
      </c>
      <c r="G134" s="115">
        <f t="shared" si="9"/>
        <v>681915</v>
      </c>
      <c r="H134" s="116">
        <f>ROUND('Programový rozpočet'!H134/30.126*1000,0)</f>
        <v>143099</v>
      </c>
      <c r="I134" s="139">
        <f>ROUND('Programový rozpočet'!I134/30.126*1000,0)+12</f>
        <v>538816</v>
      </c>
      <c r="J134" s="146">
        <f>ROUND('Programový rozpočet'!J134/30.126*1000,0)</f>
        <v>0</v>
      </c>
      <c r="K134" s="114" t="str">
        <f t="shared" si="7"/>
        <v>Prvok 10.4.5</v>
      </c>
      <c r="L134" s="106" t="s">
        <v>316</v>
      </c>
      <c r="M134" s="115">
        <f t="shared" si="10"/>
        <v>232357</v>
      </c>
      <c r="N134" s="116">
        <f>ROUND('Programový rozpočet'!N134/30.126*1000,0)</f>
        <v>232357</v>
      </c>
      <c r="O134" s="139">
        <f>ROUND('Programový rozpočet'!O134/30.126*1000,0)</f>
        <v>0</v>
      </c>
      <c r="P134" s="146">
        <f>ROUND('Programový rozpočet'!P134/30.126*1000,0)</f>
        <v>0</v>
      </c>
      <c r="Q134" s="115">
        <f t="shared" si="11"/>
        <v>232357</v>
      </c>
      <c r="R134" s="116">
        <f>ROUND('Programový rozpočet'!R134/30.126*1000,0)</f>
        <v>232357</v>
      </c>
      <c r="S134" s="139">
        <f>ROUND('Programový rozpočet'!S134/30.126*1000,0)</f>
        <v>0</v>
      </c>
      <c r="T134" s="146">
        <f>ROUND('Programový rozpočet'!T134/30.126*1000,0)</f>
        <v>0</v>
      </c>
    </row>
    <row r="135" spans="1:20" ht="12.75">
      <c r="A135" s="114" t="s">
        <v>524</v>
      </c>
      <c r="B135" s="106" t="s">
        <v>533</v>
      </c>
      <c r="C135" s="115">
        <f t="shared" si="8"/>
        <v>0</v>
      </c>
      <c r="D135" s="116">
        <f>ROUND('Programový rozpočet'!D135/30.126*1000,0)</f>
        <v>0</v>
      </c>
      <c r="E135" s="139">
        <f>ROUND('Programový rozpočet'!E135/30.126*1000,0)</f>
        <v>0</v>
      </c>
      <c r="F135" s="146">
        <f>ROUND('Programový rozpočet'!F135/30.126*1000,0)</f>
        <v>0</v>
      </c>
      <c r="G135" s="115">
        <f t="shared" si="9"/>
        <v>82985</v>
      </c>
      <c r="H135" s="116">
        <f>ROUND('Programový rozpočet'!H135/30.126*1000,0)</f>
        <v>0</v>
      </c>
      <c r="I135" s="139">
        <f>ROUND('Programový rozpočet'!I135/30.126*1000,0)</f>
        <v>82985</v>
      </c>
      <c r="J135" s="146">
        <f>ROUND('Programový rozpočet'!J135/30.126*1000,0)</f>
        <v>0</v>
      </c>
      <c r="K135" s="114" t="str">
        <f t="shared" si="7"/>
        <v>Prvok 10.4.6</v>
      </c>
      <c r="L135" s="106" t="s">
        <v>533</v>
      </c>
      <c r="M135" s="115">
        <f t="shared" si="10"/>
        <v>3319</v>
      </c>
      <c r="N135" s="116">
        <f>ROUND('Programový rozpočet'!N135/30.126*1000,0)</f>
        <v>3319</v>
      </c>
      <c r="O135" s="139">
        <f>ROUND('Programový rozpočet'!O135/30.126*1000,0)</f>
        <v>0</v>
      </c>
      <c r="P135" s="146">
        <f>ROUND('Programový rozpočet'!P135/30.126*1000,0)</f>
        <v>0</v>
      </c>
      <c r="Q135" s="115">
        <f t="shared" si="11"/>
        <v>3319</v>
      </c>
      <c r="R135" s="116">
        <f>ROUND('Programový rozpočet'!R135/30.126*1000,0)</f>
        <v>3319</v>
      </c>
      <c r="S135" s="139">
        <f>ROUND('Programový rozpočet'!S135/30.126*1000,0)</f>
        <v>0</v>
      </c>
      <c r="T135" s="146">
        <f>ROUND('Programový rozpočet'!T135/30.126*1000,0)</f>
        <v>0</v>
      </c>
    </row>
    <row r="136" spans="1:20" ht="12.75">
      <c r="A136" s="111" t="s">
        <v>317</v>
      </c>
      <c r="B136" s="110" t="s">
        <v>318</v>
      </c>
      <c r="C136" s="112">
        <f t="shared" si="8"/>
        <v>1195</v>
      </c>
      <c r="D136" s="113">
        <f>SUM(D137:D139)</f>
        <v>1195</v>
      </c>
      <c r="E136" s="138">
        <f>SUM(E137:E139)</f>
        <v>0</v>
      </c>
      <c r="F136" s="145">
        <f>SUM(F137:F139)</f>
        <v>0</v>
      </c>
      <c r="G136" s="112">
        <f t="shared" si="9"/>
        <v>1494</v>
      </c>
      <c r="H136" s="113">
        <f>SUM(H137:H139)</f>
        <v>1494</v>
      </c>
      <c r="I136" s="138">
        <f>SUM(I137:I139)</f>
        <v>0</v>
      </c>
      <c r="J136" s="145">
        <f>SUM(J137:J139)</f>
        <v>0</v>
      </c>
      <c r="K136" s="111" t="str">
        <f aca="true" t="shared" si="12" ref="K136:K200">A136</f>
        <v>Podprog 10.5</v>
      </c>
      <c r="L136" s="110" t="s">
        <v>318</v>
      </c>
      <c r="M136" s="112">
        <f t="shared" si="10"/>
        <v>1494</v>
      </c>
      <c r="N136" s="113">
        <f>SUM(N137:N139)</f>
        <v>1494</v>
      </c>
      <c r="O136" s="138">
        <f>SUM(O137:O139)</f>
        <v>0</v>
      </c>
      <c r="P136" s="145">
        <f>SUM(P137:P139)</f>
        <v>0</v>
      </c>
      <c r="Q136" s="112">
        <f t="shared" si="11"/>
        <v>1494</v>
      </c>
      <c r="R136" s="113">
        <f>SUM(R137:R139)</f>
        <v>1494</v>
      </c>
      <c r="S136" s="138">
        <f>SUM(S137:S139)</f>
        <v>0</v>
      </c>
      <c r="T136" s="145">
        <f>SUM(T137:T139)</f>
        <v>0</v>
      </c>
    </row>
    <row r="137" spans="1:20" ht="12.75">
      <c r="A137" s="114" t="s">
        <v>461</v>
      </c>
      <c r="B137" s="106" t="s">
        <v>319</v>
      </c>
      <c r="C137" s="115">
        <f t="shared" si="8"/>
        <v>531</v>
      </c>
      <c r="D137" s="116">
        <f>ROUND('Programový rozpočet'!D137/30.126*1000,0)</f>
        <v>531</v>
      </c>
      <c r="E137" s="139">
        <f>ROUND('Programový rozpočet'!E137/30.126*1000,0)</f>
        <v>0</v>
      </c>
      <c r="F137" s="146">
        <f>ROUND('Programový rozpočet'!F137/30.126*1000,0)</f>
        <v>0</v>
      </c>
      <c r="G137" s="115">
        <f t="shared" si="9"/>
        <v>498</v>
      </c>
      <c r="H137" s="116">
        <f>ROUND('Programový rozpočet'!H137/30.126*1000,0)</f>
        <v>498</v>
      </c>
      <c r="I137" s="139">
        <f>ROUND('Programový rozpočet'!I137/30.126*1000,0)</f>
        <v>0</v>
      </c>
      <c r="J137" s="146">
        <f>ROUND('Programový rozpočet'!J137/30.126*1000,0)</f>
        <v>0</v>
      </c>
      <c r="K137" s="114" t="str">
        <f t="shared" si="12"/>
        <v>Prvok 10.5.1</v>
      </c>
      <c r="L137" s="106" t="s">
        <v>319</v>
      </c>
      <c r="M137" s="115">
        <f t="shared" si="10"/>
        <v>498</v>
      </c>
      <c r="N137" s="116">
        <f>ROUND('Programový rozpočet'!N137/30.126*1000,0)</f>
        <v>498</v>
      </c>
      <c r="O137" s="139">
        <f>ROUND('Programový rozpočet'!O137/30.126*1000,0)</f>
        <v>0</v>
      </c>
      <c r="P137" s="146">
        <f>ROUND('Programový rozpočet'!P137/30.126*1000,0)</f>
        <v>0</v>
      </c>
      <c r="Q137" s="115">
        <f t="shared" si="11"/>
        <v>498</v>
      </c>
      <c r="R137" s="116">
        <f>ROUND('Programový rozpočet'!R137/30.126*1000,0)</f>
        <v>498</v>
      </c>
      <c r="S137" s="139">
        <f>ROUND('Programový rozpočet'!S137/30.126*1000,0)</f>
        <v>0</v>
      </c>
      <c r="T137" s="146">
        <f>ROUND('Programový rozpočet'!T137/30.126*1000,0)</f>
        <v>0</v>
      </c>
    </row>
    <row r="138" spans="1:20" ht="12.75">
      <c r="A138" s="114" t="s">
        <v>462</v>
      </c>
      <c r="B138" s="106" t="s">
        <v>320</v>
      </c>
      <c r="C138" s="115">
        <f t="shared" si="8"/>
        <v>332</v>
      </c>
      <c r="D138" s="116">
        <f>ROUND('Programový rozpočet'!D138/30.126*1000,0)</f>
        <v>332</v>
      </c>
      <c r="E138" s="139">
        <f>ROUND('Programový rozpočet'!E138/30.126*1000,0)</f>
        <v>0</v>
      </c>
      <c r="F138" s="146">
        <f>ROUND('Programový rozpočet'!F138/30.126*1000,0)</f>
        <v>0</v>
      </c>
      <c r="G138" s="115">
        <f t="shared" si="9"/>
        <v>498</v>
      </c>
      <c r="H138" s="116">
        <f>ROUND('Programový rozpočet'!H138/30.126*1000,0)</f>
        <v>498</v>
      </c>
      <c r="I138" s="139">
        <f>ROUND('Programový rozpočet'!I138/30.126*1000,0)</f>
        <v>0</v>
      </c>
      <c r="J138" s="146">
        <f>ROUND('Programový rozpočet'!J138/30.126*1000,0)</f>
        <v>0</v>
      </c>
      <c r="K138" s="114" t="str">
        <f t="shared" si="12"/>
        <v>Prvok 10.5.2</v>
      </c>
      <c r="L138" s="106" t="s">
        <v>320</v>
      </c>
      <c r="M138" s="115">
        <f t="shared" si="10"/>
        <v>498</v>
      </c>
      <c r="N138" s="116">
        <f>ROUND('Programový rozpočet'!N138/30.126*1000,0)</f>
        <v>498</v>
      </c>
      <c r="O138" s="139">
        <f>ROUND('Programový rozpočet'!O138/30.126*1000,0)</f>
        <v>0</v>
      </c>
      <c r="P138" s="146">
        <f>ROUND('Programový rozpočet'!P138/30.126*1000,0)</f>
        <v>0</v>
      </c>
      <c r="Q138" s="115">
        <f t="shared" si="11"/>
        <v>498</v>
      </c>
      <c r="R138" s="116">
        <f>ROUND('Programový rozpočet'!R138/30.126*1000,0)</f>
        <v>498</v>
      </c>
      <c r="S138" s="139">
        <f>ROUND('Programový rozpočet'!S138/30.126*1000,0)</f>
        <v>0</v>
      </c>
      <c r="T138" s="146">
        <f>ROUND('Programový rozpočet'!T138/30.126*1000,0)</f>
        <v>0</v>
      </c>
    </row>
    <row r="139" spans="1:20" ht="12.75">
      <c r="A139" s="114" t="s">
        <v>463</v>
      </c>
      <c r="B139" s="106" t="s">
        <v>117</v>
      </c>
      <c r="C139" s="115">
        <f t="shared" si="8"/>
        <v>332</v>
      </c>
      <c r="D139" s="116">
        <f>ROUND('Programový rozpočet'!D139/30.126*1000,0)</f>
        <v>332</v>
      </c>
      <c r="E139" s="139">
        <f>ROUND('Programový rozpočet'!E139/30.126*1000,0)</f>
        <v>0</v>
      </c>
      <c r="F139" s="146">
        <f>ROUND('Programový rozpočet'!F139/30.126*1000,0)</f>
        <v>0</v>
      </c>
      <c r="G139" s="115">
        <f t="shared" si="9"/>
        <v>498</v>
      </c>
      <c r="H139" s="116">
        <f>ROUND('Programový rozpočet'!H139/30.126*1000,0)</f>
        <v>498</v>
      </c>
      <c r="I139" s="139">
        <f>ROUND('Programový rozpočet'!I139/30.126*1000,0)</f>
        <v>0</v>
      </c>
      <c r="J139" s="146">
        <f>ROUND('Programový rozpočet'!J139/30.126*1000,0)</f>
        <v>0</v>
      </c>
      <c r="K139" s="114" t="str">
        <f t="shared" si="12"/>
        <v>Prvok 10.5.3</v>
      </c>
      <c r="L139" s="106" t="s">
        <v>117</v>
      </c>
      <c r="M139" s="115">
        <f t="shared" si="10"/>
        <v>498</v>
      </c>
      <c r="N139" s="116">
        <f>ROUND('Programový rozpočet'!N139/30.126*1000,0)</f>
        <v>498</v>
      </c>
      <c r="O139" s="139">
        <f>ROUND('Programový rozpočet'!O139/30.126*1000,0)</f>
        <v>0</v>
      </c>
      <c r="P139" s="146">
        <f>ROUND('Programový rozpočet'!P139/30.126*1000,0)</f>
        <v>0</v>
      </c>
      <c r="Q139" s="115">
        <f t="shared" si="11"/>
        <v>498</v>
      </c>
      <c r="R139" s="116">
        <f>ROUND('Programový rozpočet'!R139/30.126*1000,0)</f>
        <v>498</v>
      </c>
      <c r="S139" s="139">
        <f>ROUND('Programový rozpočet'!S139/30.126*1000,0)</f>
        <v>0</v>
      </c>
      <c r="T139" s="146">
        <f>ROUND('Programový rozpočet'!T139/30.126*1000,0)</f>
        <v>0</v>
      </c>
    </row>
    <row r="140" spans="1:20" ht="13.5" thickBot="1">
      <c r="A140" s="111" t="s">
        <v>321</v>
      </c>
      <c r="B140" s="110" t="s">
        <v>570</v>
      </c>
      <c r="C140" s="112">
        <f t="shared" si="8"/>
        <v>307409</v>
      </c>
      <c r="D140" s="113">
        <f>ROUND('Programový rozpočet'!D140/30.126*1000,0)</f>
        <v>41858</v>
      </c>
      <c r="E140" s="138">
        <f>ROUND('Programový rozpočet'!E140/30.126*1000,0)</f>
        <v>0</v>
      </c>
      <c r="F140" s="145">
        <f>ROUND('Programový rozpočet'!F140/30.126*1000,0)</f>
        <v>265551</v>
      </c>
      <c r="G140" s="112">
        <f t="shared" si="9"/>
        <v>274181</v>
      </c>
      <c r="H140" s="113">
        <f>ROUND('Programový rozpočet'!H140/30.126*1000,0)</f>
        <v>8630</v>
      </c>
      <c r="I140" s="138">
        <f>ROUND('Programový rozpočet'!I140/30.126*1000,0)</f>
        <v>0</v>
      </c>
      <c r="J140" s="145">
        <f>ROUND('Programový rozpočet'!J140/30.126*1000,0)</f>
        <v>265551</v>
      </c>
      <c r="K140" s="111" t="str">
        <f t="shared" si="12"/>
        <v>Podprog 10.6</v>
      </c>
      <c r="L140" s="110" t="s">
        <v>570</v>
      </c>
      <c r="M140" s="112">
        <f t="shared" si="10"/>
        <v>6971</v>
      </c>
      <c r="N140" s="113">
        <f>ROUND('Programový rozpočet'!N140/30.126*1000,0)</f>
        <v>6971</v>
      </c>
      <c r="O140" s="138">
        <f>ROUND('Programový rozpočet'!O140/30.126*1000,0)</f>
        <v>0</v>
      </c>
      <c r="P140" s="145">
        <f>ROUND('Programový rozpočet'!P140/30.126*1000,0)</f>
        <v>0</v>
      </c>
      <c r="Q140" s="112">
        <f t="shared" si="11"/>
        <v>5311</v>
      </c>
      <c r="R140" s="113">
        <f>ROUND('Programový rozpočet'!R140/30.126*1000,0)</f>
        <v>5311</v>
      </c>
      <c r="S140" s="138">
        <f>ROUND('Programový rozpočet'!S140/30.126*1000,0)</f>
        <v>0</v>
      </c>
      <c r="T140" s="145">
        <f>ROUND('Programový rozpočet'!T140/30.126*1000,0)</f>
        <v>0</v>
      </c>
    </row>
    <row r="141" spans="1:20" ht="12.75">
      <c r="A141" s="107" t="s">
        <v>322</v>
      </c>
      <c r="B141" s="108"/>
      <c r="C141" s="94">
        <f t="shared" si="8"/>
        <v>234149</v>
      </c>
      <c r="D141" s="109">
        <f>D142+D143+D149+D157+D158</f>
        <v>227411</v>
      </c>
      <c r="E141" s="137">
        <f>E142+E143+E149+E157+E158</f>
        <v>6738</v>
      </c>
      <c r="F141" s="144">
        <f>F142+F143+F149+F157+F158</f>
        <v>0</v>
      </c>
      <c r="G141" s="94">
        <f t="shared" si="9"/>
        <v>295358</v>
      </c>
      <c r="H141" s="109">
        <f>H142+H143+H149+H157+H158</f>
        <v>265816</v>
      </c>
      <c r="I141" s="137">
        <f>I142+I143+I149+I157+I158</f>
        <v>29542</v>
      </c>
      <c r="J141" s="144">
        <f>J142+J143+J149+J157+J158</f>
        <v>0</v>
      </c>
      <c r="K141" s="107" t="str">
        <f t="shared" si="12"/>
        <v>Program 11: Kultúra</v>
      </c>
      <c r="L141" s="108"/>
      <c r="M141" s="94">
        <f t="shared" si="10"/>
        <v>242911</v>
      </c>
      <c r="N141" s="109">
        <f>N142+N143+N149+N157+N158</f>
        <v>242911</v>
      </c>
      <c r="O141" s="137">
        <f>O142+O143+O149+O157+O158</f>
        <v>0</v>
      </c>
      <c r="P141" s="144">
        <f>P142+P143+P149+P157+P158</f>
        <v>0</v>
      </c>
      <c r="Q141" s="94">
        <f t="shared" si="11"/>
        <v>249154</v>
      </c>
      <c r="R141" s="109">
        <f>R142+R143+R149+R157+R158</f>
        <v>249154</v>
      </c>
      <c r="S141" s="137">
        <f>S142+S143+S149+S157+S158</f>
        <v>0</v>
      </c>
      <c r="T141" s="144">
        <f>T142+T143+T149+T157+T158</f>
        <v>0</v>
      </c>
    </row>
    <row r="142" spans="1:20" ht="12.75">
      <c r="A142" s="111" t="s">
        <v>323</v>
      </c>
      <c r="B142" s="110" t="s">
        <v>324</v>
      </c>
      <c r="C142" s="112">
        <f t="shared" si="8"/>
        <v>6639</v>
      </c>
      <c r="D142" s="113">
        <f>ROUND('Programový rozpočet'!D142/30.126*1000,0)</f>
        <v>6639</v>
      </c>
      <c r="E142" s="138">
        <f>ROUND('Programový rozpočet'!E142/30.126*1000,0)</f>
        <v>0</v>
      </c>
      <c r="F142" s="145">
        <f>ROUND('Programový rozpočet'!F142/30.126*1000,0)</f>
        <v>0</v>
      </c>
      <c r="G142" s="112">
        <f t="shared" si="9"/>
        <v>6639</v>
      </c>
      <c r="H142" s="113">
        <f>ROUND('Programový rozpočet'!H142/30.126*1000,0)</f>
        <v>6639</v>
      </c>
      <c r="I142" s="138">
        <f>ROUND('Programový rozpočet'!I142/30.126*1000,0)</f>
        <v>0</v>
      </c>
      <c r="J142" s="145">
        <f>ROUND('Programový rozpočet'!J142/30.126*1000,0)</f>
        <v>0</v>
      </c>
      <c r="K142" s="111" t="str">
        <f t="shared" si="12"/>
        <v>Podprog 11.1</v>
      </c>
      <c r="L142" s="110" t="s">
        <v>324</v>
      </c>
      <c r="M142" s="112">
        <f t="shared" si="10"/>
        <v>6639</v>
      </c>
      <c r="N142" s="113">
        <f>ROUND('Programový rozpočet'!N142/30.126*1000,0)</f>
        <v>6639</v>
      </c>
      <c r="O142" s="138">
        <f>ROUND('Programový rozpočet'!O142/30.126*1000,0)</f>
        <v>0</v>
      </c>
      <c r="P142" s="145">
        <f>ROUND('Programový rozpočet'!P142/30.126*1000,0)</f>
        <v>0</v>
      </c>
      <c r="Q142" s="112">
        <f t="shared" si="11"/>
        <v>6639</v>
      </c>
      <c r="R142" s="113">
        <f>ROUND('Programový rozpočet'!R142/30.126*1000,0)</f>
        <v>6639</v>
      </c>
      <c r="S142" s="138">
        <f>ROUND('Programový rozpočet'!S142/30.126*1000,0)</f>
        <v>0</v>
      </c>
      <c r="T142" s="145">
        <f>ROUND('Programový rozpočet'!T142/30.126*1000,0)</f>
        <v>0</v>
      </c>
    </row>
    <row r="143" spans="1:20" ht="12.75">
      <c r="A143" s="111" t="s">
        <v>325</v>
      </c>
      <c r="B143" s="110" t="s">
        <v>326</v>
      </c>
      <c r="C143" s="112">
        <f t="shared" si="8"/>
        <v>20580</v>
      </c>
      <c r="D143" s="113">
        <f>SUM(D144:D148)</f>
        <v>20580</v>
      </c>
      <c r="E143" s="138">
        <f>SUM(E144:E148)</f>
        <v>0</v>
      </c>
      <c r="F143" s="145">
        <f>SUM(F144:F148)</f>
        <v>0</v>
      </c>
      <c r="G143" s="112">
        <f t="shared" si="9"/>
        <v>36678</v>
      </c>
      <c r="H143" s="113">
        <f>SUM(H144:H148)</f>
        <v>36678</v>
      </c>
      <c r="I143" s="138">
        <f>SUM(I144:I148)</f>
        <v>0</v>
      </c>
      <c r="J143" s="145">
        <f>SUM(J144:J148)</f>
        <v>0</v>
      </c>
      <c r="K143" s="111" t="str">
        <f t="shared" si="12"/>
        <v>Podprog 11.2</v>
      </c>
      <c r="L143" s="110" t="s">
        <v>326</v>
      </c>
      <c r="M143" s="112">
        <f t="shared" si="10"/>
        <v>27384</v>
      </c>
      <c r="N143" s="113">
        <f>SUM(N144:N148)</f>
        <v>27384</v>
      </c>
      <c r="O143" s="138">
        <f>SUM(O144:O148)</f>
        <v>0</v>
      </c>
      <c r="P143" s="145">
        <f>SUM(P144:P148)</f>
        <v>0</v>
      </c>
      <c r="Q143" s="112">
        <f t="shared" si="11"/>
        <v>27384</v>
      </c>
      <c r="R143" s="113">
        <f>SUM(R144:R148)</f>
        <v>27384</v>
      </c>
      <c r="S143" s="138">
        <f>SUM(S144:S148)</f>
        <v>0</v>
      </c>
      <c r="T143" s="145">
        <f>SUM(T144:T148)</f>
        <v>0</v>
      </c>
    </row>
    <row r="144" spans="1:20" ht="12.75">
      <c r="A144" s="114" t="s">
        <v>464</v>
      </c>
      <c r="B144" s="106" t="s">
        <v>327</v>
      </c>
      <c r="C144" s="115">
        <f t="shared" si="8"/>
        <v>2987</v>
      </c>
      <c r="D144" s="116">
        <f>ROUND('Programový rozpočet'!D144/30.126*1000,0)</f>
        <v>2987</v>
      </c>
      <c r="E144" s="139">
        <f>ROUND('Programový rozpočet'!E144/30.126*1000,0)</f>
        <v>0</v>
      </c>
      <c r="F144" s="146">
        <f>ROUND('Programový rozpočet'!F144/30.126*1000,0)</f>
        <v>0</v>
      </c>
      <c r="G144" s="115">
        <f t="shared" si="9"/>
        <v>3153</v>
      </c>
      <c r="H144" s="116">
        <f>ROUND('Programový rozpočet'!H144/30.126*1000,0)</f>
        <v>3153</v>
      </c>
      <c r="I144" s="139">
        <f>ROUND('Programový rozpočet'!I144/30.126*1000,0)</f>
        <v>0</v>
      </c>
      <c r="J144" s="146">
        <f>ROUND('Programový rozpočet'!J144/30.126*1000,0)</f>
        <v>0</v>
      </c>
      <c r="K144" s="114" t="str">
        <f t="shared" si="12"/>
        <v>Prvok 11.2.1</v>
      </c>
      <c r="L144" s="106" t="s">
        <v>327</v>
      </c>
      <c r="M144" s="115">
        <f t="shared" si="10"/>
        <v>3153</v>
      </c>
      <c r="N144" s="116">
        <f>ROUND('Programový rozpočet'!N144/30.126*1000,0)</f>
        <v>3153</v>
      </c>
      <c r="O144" s="139">
        <f>ROUND('Programový rozpočet'!O144/30.126*1000,0)</f>
        <v>0</v>
      </c>
      <c r="P144" s="146">
        <f>ROUND('Programový rozpočet'!P144/30.126*1000,0)</f>
        <v>0</v>
      </c>
      <c r="Q144" s="115">
        <f t="shared" si="11"/>
        <v>3153</v>
      </c>
      <c r="R144" s="116">
        <f>ROUND('Programový rozpočet'!R144/30.126*1000,0)</f>
        <v>3153</v>
      </c>
      <c r="S144" s="139">
        <f>ROUND('Programový rozpočet'!S144/30.126*1000,0)</f>
        <v>0</v>
      </c>
      <c r="T144" s="146">
        <f>ROUND('Programový rozpočet'!T144/30.126*1000,0)</f>
        <v>0</v>
      </c>
    </row>
    <row r="145" spans="1:20" ht="12.75">
      <c r="A145" s="114" t="s">
        <v>465</v>
      </c>
      <c r="B145" s="106" t="s">
        <v>493</v>
      </c>
      <c r="C145" s="115">
        <f aca="true" t="shared" si="13" ref="C145:C207">D145+E145+F145</f>
        <v>8630</v>
      </c>
      <c r="D145" s="116">
        <f>ROUND('Programový rozpočet'!D145/30.126*1000,0)</f>
        <v>8630</v>
      </c>
      <c r="E145" s="139">
        <f>ROUND('Programový rozpočet'!E145/30.126*1000,0)</f>
        <v>0</v>
      </c>
      <c r="F145" s="146">
        <f>ROUND('Programový rozpočet'!F145/30.126*1000,0)</f>
        <v>0</v>
      </c>
      <c r="G145" s="115">
        <f aca="true" t="shared" si="14" ref="G145:G207">H145+I145+J145</f>
        <v>9294</v>
      </c>
      <c r="H145" s="116">
        <f>ROUND('Programový rozpočet'!H145/30.126*1000,0)</f>
        <v>9294</v>
      </c>
      <c r="I145" s="139">
        <f>ROUND('Programový rozpočet'!I145/30.126*1000,0)</f>
        <v>0</v>
      </c>
      <c r="J145" s="146">
        <f>ROUND('Programový rozpočet'!J145/30.126*1000,0)</f>
        <v>0</v>
      </c>
      <c r="K145" s="114" t="str">
        <f t="shared" si="12"/>
        <v>Prvok 11.2.2</v>
      </c>
      <c r="L145" s="106" t="s">
        <v>493</v>
      </c>
      <c r="M145" s="115">
        <f aca="true" t="shared" si="15" ref="M145:M207">N145+O145+P145</f>
        <v>9958</v>
      </c>
      <c r="N145" s="116">
        <f>ROUND('Programový rozpočet'!N145/30.126*1000,0)</f>
        <v>9958</v>
      </c>
      <c r="O145" s="139">
        <f>ROUND('Programový rozpočet'!O145/30.126*1000,0)</f>
        <v>0</v>
      </c>
      <c r="P145" s="146">
        <f>ROUND('Programový rozpočet'!P145/30.126*1000,0)</f>
        <v>0</v>
      </c>
      <c r="Q145" s="115">
        <f aca="true" t="shared" si="16" ref="Q145:Q207">R145+S145+T145</f>
        <v>9958</v>
      </c>
      <c r="R145" s="116">
        <f>ROUND('Programový rozpočet'!R145/30.126*1000,0)</f>
        <v>9958</v>
      </c>
      <c r="S145" s="139">
        <f>ROUND('Programový rozpočet'!S145/30.126*1000,0)</f>
        <v>0</v>
      </c>
      <c r="T145" s="146">
        <f>ROUND('Programový rozpočet'!T145/30.126*1000,0)</f>
        <v>0</v>
      </c>
    </row>
    <row r="146" spans="1:20" ht="12.75">
      <c r="A146" s="114" t="s">
        <v>466</v>
      </c>
      <c r="B146" s="106" t="s">
        <v>328</v>
      </c>
      <c r="C146" s="115">
        <f t="shared" si="13"/>
        <v>996</v>
      </c>
      <c r="D146" s="116">
        <f>ROUND('Programový rozpočet'!D146/30.126*1000,0)</f>
        <v>996</v>
      </c>
      <c r="E146" s="139">
        <f>ROUND('Programový rozpočet'!E146/30.126*1000,0)</f>
        <v>0</v>
      </c>
      <c r="F146" s="146">
        <f>ROUND('Programový rozpočet'!F146/30.126*1000,0)</f>
        <v>0</v>
      </c>
      <c r="G146" s="115">
        <f t="shared" si="14"/>
        <v>10954</v>
      </c>
      <c r="H146" s="116">
        <f>ROUND('Programový rozpočet'!H146/30.126*1000,0)</f>
        <v>10954</v>
      </c>
      <c r="I146" s="139">
        <f>ROUND('Programový rozpočet'!I146/30.126*1000,0)</f>
        <v>0</v>
      </c>
      <c r="J146" s="146">
        <f>ROUND('Programový rozpočet'!J146/30.126*1000,0)</f>
        <v>0</v>
      </c>
      <c r="K146" s="114" t="str">
        <f t="shared" si="12"/>
        <v>Prvok 11.2.3</v>
      </c>
      <c r="L146" s="106" t="s">
        <v>328</v>
      </c>
      <c r="M146" s="115">
        <f t="shared" si="15"/>
        <v>10954</v>
      </c>
      <c r="N146" s="116">
        <f>ROUND('Programový rozpočet'!N146/30.126*1000,0)</f>
        <v>10954</v>
      </c>
      <c r="O146" s="139">
        <f>ROUND('Programový rozpočet'!O146/30.126*1000,0)</f>
        <v>0</v>
      </c>
      <c r="P146" s="146">
        <f>ROUND('Programový rozpočet'!P146/30.126*1000,0)</f>
        <v>0</v>
      </c>
      <c r="Q146" s="115">
        <f t="shared" si="16"/>
        <v>10954</v>
      </c>
      <c r="R146" s="116">
        <f>ROUND('Programový rozpočet'!R146/30.126*1000,0)</f>
        <v>10954</v>
      </c>
      <c r="S146" s="139">
        <f>ROUND('Programový rozpočet'!S146/30.126*1000,0)</f>
        <v>0</v>
      </c>
      <c r="T146" s="146">
        <f>ROUND('Programový rozpočet'!T146/30.126*1000,0)</f>
        <v>0</v>
      </c>
    </row>
    <row r="147" spans="1:20" ht="12.75">
      <c r="A147" s="114" t="s">
        <v>558</v>
      </c>
      <c r="B147" s="106" t="s">
        <v>563</v>
      </c>
      <c r="C147" s="115">
        <f t="shared" si="13"/>
        <v>0</v>
      </c>
      <c r="D147" s="116">
        <f>ROUND('Programový rozpočet'!D147/30.126*1000,0)</f>
        <v>0</v>
      </c>
      <c r="E147" s="139">
        <f>ROUND('Programový rozpočet'!E147/30.126*1000,0)</f>
        <v>0</v>
      </c>
      <c r="F147" s="146">
        <f>ROUND('Programový rozpočet'!F147/30.126*1000,0)</f>
        <v>0</v>
      </c>
      <c r="G147" s="115">
        <f t="shared" si="14"/>
        <v>9958</v>
      </c>
      <c r="H147" s="116">
        <f>ROUND('Programový rozpočet'!H147/30.126*1000,0)</f>
        <v>9958</v>
      </c>
      <c r="I147" s="139">
        <f>ROUND('Programový rozpočet'!I147/30.126*1000,0)</f>
        <v>0</v>
      </c>
      <c r="J147" s="146">
        <f>ROUND('Programový rozpočet'!J147/30.126*1000,0)</f>
        <v>0</v>
      </c>
      <c r="K147" s="114" t="str">
        <f t="shared" si="12"/>
        <v>Projekt 11.2.4</v>
      </c>
      <c r="L147" s="106" t="s">
        <v>563</v>
      </c>
      <c r="M147" s="115">
        <f t="shared" si="15"/>
        <v>0</v>
      </c>
      <c r="N147" s="116">
        <f>ROUND('Programový rozpočet'!N147/30.126*1000,0)</f>
        <v>0</v>
      </c>
      <c r="O147" s="139">
        <f>ROUND('Programový rozpočet'!O147/30.126*1000,0)</f>
        <v>0</v>
      </c>
      <c r="P147" s="146">
        <f>ROUND('Programový rozpočet'!P147/30.126*1000,0)</f>
        <v>0</v>
      </c>
      <c r="Q147" s="115">
        <f t="shared" si="16"/>
        <v>0</v>
      </c>
      <c r="R147" s="116">
        <f>ROUND('Programový rozpočet'!R147/30.126*1000,0)</f>
        <v>0</v>
      </c>
      <c r="S147" s="139">
        <f>ROUND('Programový rozpočet'!S147/30.126*1000,0)</f>
        <v>0</v>
      </c>
      <c r="T147" s="146">
        <f>ROUND('Programový rozpočet'!T147/30.126*1000,0)</f>
        <v>0</v>
      </c>
    </row>
    <row r="148" spans="1:20" ht="12.75">
      <c r="A148" s="114" t="s">
        <v>557</v>
      </c>
      <c r="B148" s="106" t="s">
        <v>329</v>
      </c>
      <c r="C148" s="115">
        <f t="shared" si="13"/>
        <v>7967</v>
      </c>
      <c r="D148" s="116">
        <f>ROUND('Programový rozpočet'!D148/30.126*1000,0)</f>
        <v>7967</v>
      </c>
      <c r="E148" s="139">
        <f>ROUND('Programový rozpočet'!E148/30.126*1000,0)</f>
        <v>0</v>
      </c>
      <c r="F148" s="146">
        <f>ROUND('Programový rozpočet'!F148/30.126*1000,0)</f>
        <v>0</v>
      </c>
      <c r="G148" s="115">
        <f t="shared" si="14"/>
        <v>3319</v>
      </c>
      <c r="H148" s="116">
        <f>ROUND('Programový rozpočet'!H148/30.126*1000,0)</f>
        <v>3319</v>
      </c>
      <c r="I148" s="139">
        <f>ROUND('Programový rozpočet'!I148/30.126*1000,0)</f>
        <v>0</v>
      </c>
      <c r="J148" s="146">
        <f>ROUND('Programový rozpočet'!J148/30.126*1000,0)</f>
        <v>0</v>
      </c>
      <c r="K148" s="114" t="str">
        <f t="shared" si="12"/>
        <v>Prvok 11.2.5</v>
      </c>
      <c r="L148" s="106" t="s">
        <v>329</v>
      </c>
      <c r="M148" s="115">
        <f t="shared" si="15"/>
        <v>3319</v>
      </c>
      <c r="N148" s="116">
        <f>ROUND('Programový rozpočet'!N148/30.126*1000,0)</f>
        <v>3319</v>
      </c>
      <c r="O148" s="139">
        <f>ROUND('Programový rozpočet'!O148/30.126*1000,0)</f>
        <v>0</v>
      </c>
      <c r="P148" s="146">
        <f>ROUND('Programový rozpočet'!P148/30.126*1000,0)</f>
        <v>0</v>
      </c>
      <c r="Q148" s="115">
        <f t="shared" si="16"/>
        <v>3319</v>
      </c>
      <c r="R148" s="116">
        <f>ROUND('Programový rozpočet'!R148/30.126*1000,0)</f>
        <v>3319</v>
      </c>
      <c r="S148" s="139">
        <f>ROUND('Programový rozpočet'!S148/30.126*1000,0)</f>
        <v>0</v>
      </c>
      <c r="T148" s="146">
        <f>ROUND('Programový rozpočet'!T148/30.126*1000,0)</f>
        <v>0</v>
      </c>
    </row>
    <row r="149" spans="1:20" ht="12.75">
      <c r="A149" s="111" t="s">
        <v>330</v>
      </c>
      <c r="B149" s="110" t="s">
        <v>331</v>
      </c>
      <c r="C149" s="112">
        <f t="shared" si="13"/>
        <v>186748</v>
      </c>
      <c r="D149" s="113">
        <f>SUM(D150:D156)</f>
        <v>180010</v>
      </c>
      <c r="E149" s="138">
        <f>SUM(E150:E156)</f>
        <v>6738</v>
      </c>
      <c r="F149" s="145">
        <f>SUM(F150:F156)</f>
        <v>0</v>
      </c>
      <c r="G149" s="112">
        <f t="shared" si="14"/>
        <v>223826</v>
      </c>
      <c r="H149" s="113">
        <f>SUM(H150:H156)</f>
        <v>194284</v>
      </c>
      <c r="I149" s="138">
        <f>SUM(I150:I156)</f>
        <v>29542</v>
      </c>
      <c r="J149" s="145">
        <f>SUM(J150:J156)</f>
        <v>0</v>
      </c>
      <c r="K149" s="111" t="str">
        <f t="shared" si="12"/>
        <v>Podprog 11.3</v>
      </c>
      <c r="L149" s="110" t="s">
        <v>331</v>
      </c>
      <c r="M149" s="112">
        <f t="shared" si="15"/>
        <v>187312</v>
      </c>
      <c r="N149" s="113">
        <f>SUM(N150:N156)</f>
        <v>187312</v>
      </c>
      <c r="O149" s="138">
        <f>SUM(O150:O156)</f>
        <v>0</v>
      </c>
      <c r="P149" s="145">
        <f>SUM(P150:P156)</f>
        <v>0</v>
      </c>
      <c r="Q149" s="112">
        <f t="shared" si="16"/>
        <v>193555</v>
      </c>
      <c r="R149" s="113">
        <f>SUM(R150:R156)</f>
        <v>193555</v>
      </c>
      <c r="S149" s="138">
        <f>SUM(S150:S156)</f>
        <v>0</v>
      </c>
      <c r="T149" s="145">
        <f>SUM(T150:T156)</f>
        <v>0</v>
      </c>
    </row>
    <row r="150" spans="1:20" ht="12.75">
      <c r="A150" s="114" t="s">
        <v>467</v>
      </c>
      <c r="B150" s="106" t="s">
        <v>332</v>
      </c>
      <c r="C150" s="115">
        <f t="shared" si="13"/>
        <v>3585</v>
      </c>
      <c r="D150" s="116">
        <f>ROUND('Programový rozpočet'!D150/30.126*1000,0)</f>
        <v>3585</v>
      </c>
      <c r="E150" s="139">
        <f>ROUND('Programový rozpočet'!E150/30.126*1000,0)</f>
        <v>0</v>
      </c>
      <c r="F150" s="146">
        <f>ROUND('Programový rozpočet'!F150/30.126*1000,0)</f>
        <v>0</v>
      </c>
      <c r="G150" s="115">
        <f t="shared" si="14"/>
        <v>3850</v>
      </c>
      <c r="H150" s="116">
        <f>ROUND('Programový rozpočet'!H150/30.126*1000,0)</f>
        <v>3850</v>
      </c>
      <c r="I150" s="139">
        <f>ROUND('Programový rozpočet'!I150/30.126*1000,0)</f>
        <v>0</v>
      </c>
      <c r="J150" s="146">
        <f>ROUND('Programový rozpočet'!J150/30.126*1000,0)</f>
        <v>0</v>
      </c>
      <c r="K150" s="114" t="str">
        <f t="shared" si="12"/>
        <v>Prvok 11.3.1</v>
      </c>
      <c r="L150" s="106" t="s">
        <v>332</v>
      </c>
      <c r="M150" s="115">
        <f t="shared" si="15"/>
        <v>4182</v>
      </c>
      <c r="N150" s="116">
        <f>ROUND('Programový rozpočet'!N150/30.126*1000,0)</f>
        <v>4182</v>
      </c>
      <c r="O150" s="139">
        <f>ROUND('Programový rozpočet'!O150/30.126*1000,0)</f>
        <v>0</v>
      </c>
      <c r="P150" s="146">
        <f>ROUND('Programový rozpočet'!P150/30.126*1000,0)</f>
        <v>0</v>
      </c>
      <c r="Q150" s="115">
        <f t="shared" si="16"/>
        <v>4382</v>
      </c>
      <c r="R150" s="116">
        <f>ROUND('Programový rozpočet'!R150/30.126*1000,0)</f>
        <v>4382</v>
      </c>
      <c r="S150" s="139">
        <f>ROUND('Programový rozpočet'!S150/30.126*1000,0)</f>
        <v>0</v>
      </c>
      <c r="T150" s="146">
        <f>ROUND('Programový rozpočet'!T150/30.126*1000,0)</f>
        <v>0</v>
      </c>
    </row>
    <row r="151" spans="1:20" ht="12.75">
      <c r="A151" s="114" t="s">
        <v>468</v>
      </c>
      <c r="B151" s="106" t="s">
        <v>333</v>
      </c>
      <c r="C151" s="115">
        <f t="shared" si="13"/>
        <v>48895</v>
      </c>
      <c r="D151" s="116">
        <f>ROUND('Programový rozpočet'!D151/30.126*1000,0)</f>
        <v>48895</v>
      </c>
      <c r="E151" s="139">
        <f>ROUND('Programový rozpočet'!E151/30.126*1000,0)</f>
        <v>0</v>
      </c>
      <c r="F151" s="146">
        <f>ROUND('Programový rozpočet'!F151/30.126*1000,0)</f>
        <v>0</v>
      </c>
      <c r="G151" s="115">
        <f t="shared" si="14"/>
        <v>54073</v>
      </c>
      <c r="H151" s="116">
        <f>ROUND('Programový rozpočet'!H151/30.126*1000,0)</f>
        <v>49426</v>
      </c>
      <c r="I151" s="139">
        <f>ROUND('Programový rozpočet'!I151/30.126*1000,0)</f>
        <v>4647</v>
      </c>
      <c r="J151" s="146">
        <f>ROUND('Programový rozpočet'!J151/30.126*1000,0)</f>
        <v>0</v>
      </c>
      <c r="K151" s="114" t="str">
        <f t="shared" si="12"/>
        <v>Prvok 11.3.2</v>
      </c>
      <c r="L151" s="106" t="s">
        <v>333</v>
      </c>
      <c r="M151" s="115">
        <f t="shared" si="15"/>
        <v>52977</v>
      </c>
      <c r="N151" s="116">
        <f>ROUND('Programový rozpočet'!N151/30.126*1000,0)</f>
        <v>52977</v>
      </c>
      <c r="O151" s="139">
        <f>ROUND('Programový rozpočet'!O151/30.126*1000,0)</f>
        <v>0</v>
      </c>
      <c r="P151" s="146">
        <f>ROUND('Programový rozpočet'!P151/30.126*1000,0)</f>
        <v>0</v>
      </c>
      <c r="Q151" s="115">
        <f t="shared" si="16"/>
        <v>54405</v>
      </c>
      <c r="R151" s="116">
        <f>ROUND('Programový rozpočet'!R151/30.126*1000,0)</f>
        <v>54405</v>
      </c>
      <c r="S151" s="139">
        <f>ROUND('Programový rozpočet'!S151/30.126*1000,0)</f>
        <v>0</v>
      </c>
      <c r="T151" s="146">
        <f>ROUND('Programový rozpočet'!T151/30.126*1000,0)</f>
        <v>0</v>
      </c>
    </row>
    <row r="152" spans="1:20" ht="12.75">
      <c r="A152" s="114" t="s">
        <v>553</v>
      </c>
      <c r="B152" s="106" t="s">
        <v>532</v>
      </c>
      <c r="C152" s="115">
        <f t="shared" si="13"/>
        <v>0</v>
      </c>
      <c r="D152" s="116">
        <f>ROUND('Programový rozpočet'!D152/30.126*1000,0)</f>
        <v>0</v>
      </c>
      <c r="E152" s="139">
        <f>ROUND('Programový rozpočet'!E152/30.126*1000,0)</f>
        <v>0</v>
      </c>
      <c r="F152" s="146">
        <f>ROUND('Programový rozpočet'!F152/30.126*1000,0)</f>
        <v>0</v>
      </c>
      <c r="G152" s="115">
        <f t="shared" si="14"/>
        <v>19916</v>
      </c>
      <c r="H152" s="116">
        <f>ROUND('Programový rozpočet'!H152/30.126*1000,0)</f>
        <v>0</v>
      </c>
      <c r="I152" s="139">
        <f>ROUND('Programový rozpočet'!I152/30.126*1000,0)</f>
        <v>19916</v>
      </c>
      <c r="J152" s="146">
        <f>ROUND('Programový rozpočet'!J152/30.126*1000,0)</f>
        <v>0</v>
      </c>
      <c r="K152" s="114" t="str">
        <f t="shared" si="12"/>
        <v>Projekt 11.3.3</v>
      </c>
      <c r="L152" s="106" t="s">
        <v>532</v>
      </c>
      <c r="M152" s="115">
        <f t="shared" si="15"/>
        <v>0</v>
      </c>
      <c r="N152" s="116">
        <f>ROUND('Programový rozpočet'!N152/30.126*1000,0)</f>
        <v>0</v>
      </c>
      <c r="O152" s="139">
        <f>ROUND('Programový rozpočet'!O152/30.126*1000,0)</f>
        <v>0</v>
      </c>
      <c r="P152" s="146">
        <f>ROUND('Programový rozpočet'!P152/30.126*1000,0)</f>
        <v>0</v>
      </c>
      <c r="Q152" s="115">
        <f t="shared" si="16"/>
        <v>0</v>
      </c>
      <c r="R152" s="116">
        <f>ROUND('Programový rozpočet'!R152/30.126*1000,0)</f>
        <v>0</v>
      </c>
      <c r="S152" s="139">
        <f>ROUND('Programový rozpočet'!S152/30.126*1000,0)</f>
        <v>0</v>
      </c>
      <c r="T152" s="146">
        <f>ROUND('Programový rozpočet'!T152/30.126*1000,0)</f>
        <v>0</v>
      </c>
    </row>
    <row r="153" spans="1:20" ht="12.75">
      <c r="A153" s="114" t="s">
        <v>469</v>
      </c>
      <c r="B153" s="106" t="s">
        <v>334</v>
      </c>
      <c r="C153" s="115">
        <f t="shared" si="13"/>
        <v>29642</v>
      </c>
      <c r="D153" s="116">
        <f>ROUND('Programový rozpočet'!D153/30.126*1000,0)</f>
        <v>29642</v>
      </c>
      <c r="E153" s="139">
        <f>ROUND('Programový rozpočet'!E153/30.126*1000,0)</f>
        <v>0</v>
      </c>
      <c r="F153" s="146">
        <f>ROUND('Programový rozpočet'!F153/30.126*1000,0)</f>
        <v>0</v>
      </c>
      <c r="G153" s="115">
        <f t="shared" si="14"/>
        <v>30704</v>
      </c>
      <c r="H153" s="116">
        <f>ROUND('Programový rozpočet'!H153/30.126*1000,0)</f>
        <v>30704</v>
      </c>
      <c r="I153" s="139">
        <f>ROUND('Programový rozpočet'!I153/30.126*1000,0)</f>
        <v>0</v>
      </c>
      <c r="J153" s="146">
        <f>ROUND('Programový rozpočet'!J153/30.126*1000,0)</f>
        <v>0</v>
      </c>
      <c r="K153" s="114" t="str">
        <f t="shared" si="12"/>
        <v>Prvok 11.3.4</v>
      </c>
      <c r="L153" s="106" t="s">
        <v>334</v>
      </c>
      <c r="M153" s="115">
        <f t="shared" si="15"/>
        <v>32762</v>
      </c>
      <c r="N153" s="116">
        <f>ROUND('Programový rozpočet'!N153/30.126*1000,0)</f>
        <v>32762</v>
      </c>
      <c r="O153" s="139">
        <f>ROUND('Programový rozpočet'!O153/30.126*1000,0)</f>
        <v>0</v>
      </c>
      <c r="P153" s="146">
        <f>ROUND('Programový rozpočet'!P153/30.126*1000,0)</f>
        <v>0</v>
      </c>
      <c r="Q153" s="115">
        <f t="shared" si="16"/>
        <v>33659</v>
      </c>
      <c r="R153" s="116">
        <f>ROUND('Programový rozpočet'!R153/30.126*1000,0)</f>
        <v>33659</v>
      </c>
      <c r="S153" s="139">
        <f>ROUND('Programový rozpočet'!S153/30.126*1000,0)</f>
        <v>0</v>
      </c>
      <c r="T153" s="146">
        <f>ROUND('Programový rozpočet'!T153/30.126*1000,0)</f>
        <v>0</v>
      </c>
    </row>
    <row r="154" spans="1:20" ht="12.75">
      <c r="A154" s="114" t="s">
        <v>470</v>
      </c>
      <c r="B154" s="106" t="s">
        <v>335</v>
      </c>
      <c r="C154" s="115">
        <f t="shared" si="13"/>
        <v>9759</v>
      </c>
      <c r="D154" s="116">
        <f>ROUND('Programový rozpočet'!D154/30.126*1000,0)</f>
        <v>9759</v>
      </c>
      <c r="E154" s="139">
        <f>ROUND('Programový rozpočet'!E154/30.126*1000,0)</f>
        <v>0</v>
      </c>
      <c r="F154" s="146">
        <f>ROUND('Programový rozpočet'!F154/30.126*1000,0)</f>
        <v>0</v>
      </c>
      <c r="G154" s="115">
        <f t="shared" si="14"/>
        <v>10224</v>
      </c>
      <c r="H154" s="116">
        <f>ROUND('Programový rozpočet'!H154/30.126*1000,0)</f>
        <v>10224</v>
      </c>
      <c r="I154" s="139">
        <f>ROUND('Programový rozpočet'!I154/30.126*1000,0)</f>
        <v>0</v>
      </c>
      <c r="J154" s="146">
        <f>ROUND('Programový rozpočet'!J154/30.126*1000,0)</f>
        <v>0</v>
      </c>
      <c r="K154" s="114" t="str">
        <f t="shared" si="12"/>
        <v>Prvok 11.3.5</v>
      </c>
      <c r="L154" s="106" t="s">
        <v>335</v>
      </c>
      <c r="M154" s="115">
        <f t="shared" si="15"/>
        <v>10290</v>
      </c>
      <c r="N154" s="116">
        <f>ROUND('Programový rozpočet'!N154/30.126*1000,0)</f>
        <v>10290</v>
      </c>
      <c r="O154" s="139">
        <f>ROUND('Programový rozpočet'!O154/30.126*1000,0)</f>
        <v>0</v>
      </c>
      <c r="P154" s="146">
        <f>ROUND('Programový rozpočet'!P154/30.126*1000,0)</f>
        <v>0</v>
      </c>
      <c r="Q154" s="115">
        <f t="shared" si="16"/>
        <v>10556</v>
      </c>
      <c r="R154" s="116">
        <f>ROUND('Programový rozpočet'!R154/30.126*1000,0)</f>
        <v>10556</v>
      </c>
      <c r="S154" s="139">
        <f>ROUND('Programový rozpočet'!S154/30.126*1000,0)</f>
        <v>0</v>
      </c>
      <c r="T154" s="146">
        <f>ROUND('Programový rozpočet'!T154/30.126*1000,0)</f>
        <v>0</v>
      </c>
    </row>
    <row r="155" spans="1:20" ht="12.75">
      <c r="A155" s="114" t="s">
        <v>471</v>
      </c>
      <c r="B155" s="106" t="s">
        <v>336</v>
      </c>
      <c r="C155" s="115">
        <f t="shared" si="13"/>
        <v>93938</v>
      </c>
      <c r="D155" s="116">
        <f>ROUND('Programový rozpočet'!D155/30.126*1000,0)</f>
        <v>87200</v>
      </c>
      <c r="E155" s="139">
        <f>ROUND('Programový rozpočet'!E155/30.126*1000,0)</f>
        <v>6738</v>
      </c>
      <c r="F155" s="146">
        <f>ROUND('Programový rozpočet'!F155/30.126*1000,0)</f>
        <v>0</v>
      </c>
      <c r="G155" s="115">
        <f t="shared" si="14"/>
        <v>104196</v>
      </c>
      <c r="H155" s="116">
        <f>ROUND('Programový rozpočet'!H155/30.126*1000,0)</f>
        <v>99217</v>
      </c>
      <c r="I155" s="139">
        <f>ROUND('Programový rozpočet'!I155/30.126*1000,0)</f>
        <v>4979</v>
      </c>
      <c r="J155" s="146">
        <f>ROUND('Programový rozpočet'!J155/30.126*1000,0)</f>
        <v>0</v>
      </c>
      <c r="K155" s="114" t="str">
        <f t="shared" si="12"/>
        <v>Prvok 11.3.6</v>
      </c>
      <c r="L155" s="106" t="s">
        <v>336</v>
      </c>
      <c r="M155" s="115">
        <f t="shared" si="15"/>
        <v>86205</v>
      </c>
      <c r="N155" s="116">
        <f>ROUND('Programový rozpočet'!N155/30.126*1000,0)</f>
        <v>86205</v>
      </c>
      <c r="O155" s="139">
        <f>ROUND('Programový rozpočet'!O155/30.126*1000,0)</f>
        <v>0</v>
      </c>
      <c r="P155" s="146">
        <f>ROUND('Programový rozpočet'!P155/30.126*1000,0)</f>
        <v>0</v>
      </c>
      <c r="Q155" s="115">
        <f t="shared" si="16"/>
        <v>89590</v>
      </c>
      <c r="R155" s="116">
        <f>ROUND('Programový rozpočet'!R155/30.126*1000,0)</f>
        <v>89590</v>
      </c>
      <c r="S155" s="139">
        <f>ROUND('Programový rozpočet'!S155/30.126*1000,0)</f>
        <v>0</v>
      </c>
      <c r="T155" s="146">
        <f>ROUND('Programový rozpočet'!T155/30.126*1000,0)</f>
        <v>0</v>
      </c>
    </row>
    <row r="156" spans="1:20" ht="12.75">
      <c r="A156" s="114" t="s">
        <v>554</v>
      </c>
      <c r="B156" s="106" t="s">
        <v>337</v>
      </c>
      <c r="C156" s="115">
        <f t="shared" si="13"/>
        <v>929</v>
      </c>
      <c r="D156" s="116">
        <f>ROUND('Programový rozpočet'!D156/30.126*1000,0)</f>
        <v>929</v>
      </c>
      <c r="E156" s="139">
        <f>ROUND('Programový rozpočet'!E156/30.126*1000,0)</f>
        <v>0</v>
      </c>
      <c r="F156" s="146">
        <f>ROUND('Programový rozpočet'!F156/30.126*1000,0)</f>
        <v>0</v>
      </c>
      <c r="G156" s="115">
        <f t="shared" si="14"/>
        <v>863</v>
      </c>
      <c r="H156" s="116">
        <f>ROUND('Programový rozpočet'!H156/30.126*1000,0)</f>
        <v>863</v>
      </c>
      <c r="I156" s="139">
        <f>ROUND('Programový rozpočet'!I156/30.126*1000,0)</f>
        <v>0</v>
      </c>
      <c r="J156" s="146">
        <f>ROUND('Programový rozpočet'!J156/30.126*1000,0)</f>
        <v>0</v>
      </c>
      <c r="K156" s="114" t="str">
        <f t="shared" si="12"/>
        <v>Prvok 11.3.7</v>
      </c>
      <c r="L156" s="106" t="s">
        <v>337</v>
      </c>
      <c r="M156" s="115">
        <f t="shared" si="15"/>
        <v>896</v>
      </c>
      <c r="N156" s="116">
        <f>ROUND('Programový rozpočet'!N156/30.126*1000,0)</f>
        <v>896</v>
      </c>
      <c r="O156" s="139">
        <f>ROUND('Programový rozpočet'!O156/30.126*1000,0)</f>
        <v>0</v>
      </c>
      <c r="P156" s="146">
        <f>ROUND('Programový rozpočet'!P156/30.126*1000,0)</f>
        <v>0</v>
      </c>
      <c r="Q156" s="115">
        <f t="shared" si="16"/>
        <v>963</v>
      </c>
      <c r="R156" s="116">
        <f>ROUND('Programový rozpočet'!R156/30.126*1000,0)</f>
        <v>963</v>
      </c>
      <c r="S156" s="139">
        <f>ROUND('Programový rozpočet'!S156/30.126*1000,0)</f>
        <v>0</v>
      </c>
      <c r="T156" s="146">
        <f>ROUND('Programový rozpočet'!T156/30.126*1000,0)</f>
        <v>0</v>
      </c>
    </row>
    <row r="157" spans="1:20" ht="12.75">
      <c r="A157" s="111" t="s">
        <v>338</v>
      </c>
      <c r="B157" s="110" t="s">
        <v>339</v>
      </c>
      <c r="C157" s="112">
        <f t="shared" si="13"/>
        <v>16597</v>
      </c>
      <c r="D157" s="113">
        <f>ROUND('Programový rozpočet'!D157/30.126*1000,0)</f>
        <v>16597</v>
      </c>
      <c r="E157" s="138">
        <f>ROUND('Programový rozpočet'!E157/30.126*1000,0)</f>
        <v>0</v>
      </c>
      <c r="F157" s="145">
        <f>ROUND('Programový rozpočet'!F157/30.126*1000,0)</f>
        <v>0</v>
      </c>
      <c r="G157" s="112">
        <f t="shared" si="14"/>
        <v>18257</v>
      </c>
      <c r="H157" s="113">
        <f>ROUND('Programový rozpočet'!H157/30.126*1000,0)</f>
        <v>18257</v>
      </c>
      <c r="I157" s="138">
        <f>ROUND('Programový rozpočet'!I157/30.126*1000,0)</f>
        <v>0</v>
      </c>
      <c r="J157" s="145">
        <f>ROUND('Programový rozpočet'!J157/30.126*1000,0)</f>
        <v>0</v>
      </c>
      <c r="K157" s="111" t="str">
        <f t="shared" si="12"/>
        <v>Podprog 11.4</v>
      </c>
      <c r="L157" s="110" t="s">
        <v>339</v>
      </c>
      <c r="M157" s="112">
        <f t="shared" si="15"/>
        <v>18257</v>
      </c>
      <c r="N157" s="113">
        <f>ROUND('Programový rozpočet'!N157/30.126*1000,0)</f>
        <v>18257</v>
      </c>
      <c r="O157" s="138">
        <f>ROUND('Programový rozpočet'!O157/30.126*1000,0)</f>
        <v>0</v>
      </c>
      <c r="P157" s="145">
        <f>ROUND('Programový rozpočet'!P157/30.126*1000,0)</f>
        <v>0</v>
      </c>
      <c r="Q157" s="112">
        <f t="shared" si="16"/>
        <v>18257</v>
      </c>
      <c r="R157" s="113">
        <f>ROUND('Programový rozpočet'!R157/30.126*1000,0)</f>
        <v>18257</v>
      </c>
      <c r="S157" s="138">
        <f>ROUND('Programový rozpočet'!S157/30.126*1000,0)</f>
        <v>0</v>
      </c>
      <c r="T157" s="145">
        <f>ROUND('Programový rozpočet'!T157/30.126*1000,0)</f>
        <v>0</v>
      </c>
    </row>
    <row r="158" spans="1:20" ht="13.5" thickBot="1">
      <c r="A158" s="111" t="s">
        <v>340</v>
      </c>
      <c r="B158" s="110" t="s">
        <v>341</v>
      </c>
      <c r="C158" s="112">
        <f t="shared" si="13"/>
        <v>3585</v>
      </c>
      <c r="D158" s="113">
        <f>ROUND('Programový rozpočet'!D158/30.126*1000,0)</f>
        <v>3585</v>
      </c>
      <c r="E158" s="138">
        <f>ROUND('Programový rozpočet'!E158/30.126*1000,0)</f>
        <v>0</v>
      </c>
      <c r="F158" s="145">
        <f>ROUND('Programový rozpočet'!F158/30.126*1000,0)</f>
        <v>0</v>
      </c>
      <c r="G158" s="112">
        <f t="shared" si="14"/>
        <v>9958</v>
      </c>
      <c r="H158" s="113">
        <f>ROUND('Programový rozpočet'!H158/30.126*1000,0)</f>
        <v>9958</v>
      </c>
      <c r="I158" s="138">
        <f>ROUND('Programový rozpočet'!I158/30.126*1000,0)</f>
        <v>0</v>
      </c>
      <c r="J158" s="145">
        <f>ROUND('Programový rozpočet'!J158/30.126*1000,0)</f>
        <v>0</v>
      </c>
      <c r="K158" s="111" t="str">
        <f t="shared" si="12"/>
        <v>Podprog 11.5</v>
      </c>
      <c r="L158" s="110" t="s">
        <v>341</v>
      </c>
      <c r="M158" s="112">
        <f t="shared" si="15"/>
        <v>3319</v>
      </c>
      <c r="N158" s="113">
        <f>ROUND('Programový rozpočet'!N158/30.126*1000,0)</f>
        <v>3319</v>
      </c>
      <c r="O158" s="138">
        <f>ROUND('Programový rozpočet'!O158/30.126*1000,0)</f>
        <v>0</v>
      </c>
      <c r="P158" s="145">
        <f>ROUND('Programový rozpočet'!P158/30.126*1000,0)</f>
        <v>0</v>
      </c>
      <c r="Q158" s="112">
        <f t="shared" si="16"/>
        <v>3319</v>
      </c>
      <c r="R158" s="113">
        <f>ROUND('Programový rozpočet'!R158/30.126*1000,0)</f>
        <v>3319</v>
      </c>
      <c r="S158" s="138">
        <f>ROUND('Programový rozpočet'!S158/30.126*1000,0)</f>
        <v>0</v>
      </c>
      <c r="T158" s="145">
        <f>ROUND('Programový rozpočet'!T158/30.126*1000,0)</f>
        <v>0</v>
      </c>
    </row>
    <row r="159" spans="1:20" ht="12.75">
      <c r="A159" s="107" t="s">
        <v>342</v>
      </c>
      <c r="B159" s="108"/>
      <c r="C159" s="94">
        <f t="shared" si="13"/>
        <v>1176723</v>
      </c>
      <c r="D159" s="109">
        <f>D160+D164+D165+D166+D167+D168+D169</f>
        <v>988514</v>
      </c>
      <c r="E159" s="137">
        <f>E160+E164+E165+E166+E167+E168+E169</f>
        <v>129456</v>
      </c>
      <c r="F159" s="144">
        <f>F160+F164+F165+F166+F167+F168+F169</f>
        <v>58753</v>
      </c>
      <c r="G159" s="94">
        <f t="shared" si="14"/>
        <v>1469927</v>
      </c>
      <c r="H159" s="109">
        <f>H160+H164+H165+H166+H167+H168+H169</f>
        <v>1112661</v>
      </c>
      <c r="I159" s="137">
        <f>I160+I164+I165+I166+I167+I168+I169</f>
        <v>357266</v>
      </c>
      <c r="J159" s="144">
        <f>J160+J164+J165+J166+J167+J168+J169</f>
        <v>0</v>
      </c>
      <c r="K159" s="107" t="str">
        <f t="shared" si="12"/>
        <v>Program 12: Prostredie pre život</v>
      </c>
      <c r="L159" s="108"/>
      <c r="M159" s="94">
        <f t="shared" si="15"/>
        <v>223063</v>
      </c>
      <c r="N159" s="109">
        <f>N160+N164+N165+N166+N167+N168+N169</f>
        <v>223063</v>
      </c>
      <c r="O159" s="137">
        <f>O160+O164+O165+O166+O167+O168+O169</f>
        <v>0</v>
      </c>
      <c r="P159" s="144">
        <f>P160+P164+P165+P166+P167+P168+P169</f>
        <v>0</v>
      </c>
      <c r="Q159" s="94">
        <f t="shared" si="16"/>
        <v>224722</v>
      </c>
      <c r="R159" s="109">
        <f>R160+R164+R165+R166+R167+R168+R169</f>
        <v>224722</v>
      </c>
      <c r="S159" s="137">
        <f>S160+S164+S165+S166+S167+S168+S169</f>
        <v>0</v>
      </c>
      <c r="T159" s="144">
        <f>T160+T164+T165+T166+T167+T168+T169</f>
        <v>0</v>
      </c>
    </row>
    <row r="160" spans="1:20" ht="12.75">
      <c r="A160" s="111" t="s">
        <v>343</v>
      </c>
      <c r="B160" s="110" t="s">
        <v>344</v>
      </c>
      <c r="C160" s="112">
        <f t="shared" si="13"/>
        <v>146053</v>
      </c>
      <c r="D160" s="113">
        <f>SUM(D161:D163)</f>
        <v>146053</v>
      </c>
      <c r="E160" s="138">
        <f>SUM(E161:E163)</f>
        <v>0</v>
      </c>
      <c r="F160" s="145">
        <f>SUM(F161:F163)</f>
        <v>0</v>
      </c>
      <c r="G160" s="112">
        <f t="shared" si="14"/>
        <v>147713</v>
      </c>
      <c r="H160" s="113">
        <f>SUM(H161:H163)</f>
        <v>147713</v>
      </c>
      <c r="I160" s="138">
        <f>SUM(I161:I163)</f>
        <v>0</v>
      </c>
      <c r="J160" s="145">
        <f>SUM(J161:J163)</f>
        <v>0</v>
      </c>
      <c r="K160" s="111" t="str">
        <f t="shared" si="12"/>
        <v>Podprog 12.1</v>
      </c>
      <c r="L160" s="110" t="s">
        <v>344</v>
      </c>
      <c r="M160" s="112">
        <f t="shared" si="15"/>
        <v>140078</v>
      </c>
      <c r="N160" s="113">
        <f>SUM(N161:N163)</f>
        <v>140078</v>
      </c>
      <c r="O160" s="138">
        <f>SUM(O161:O163)</f>
        <v>0</v>
      </c>
      <c r="P160" s="145">
        <f>SUM(P161:P163)</f>
        <v>0</v>
      </c>
      <c r="Q160" s="112">
        <f t="shared" si="16"/>
        <v>141073</v>
      </c>
      <c r="R160" s="113">
        <f>SUM(R161:R163)</f>
        <v>141073</v>
      </c>
      <c r="S160" s="138">
        <f>SUM(S161:S163)</f>
        <v>0</v>
      </c>
      <c r="T160" s="145">
        <f>SUM(T161:T163)</f>
        <v>0</v>
      </c>
    </row>
    <row r="161" spans="1:20" ht="12.75">
      <c r="A161" s="114" t="s">
        <v>472</v>
      </c>
      <c r="B161" s="106" t="s">
        <v>345</v>
      </c>
      <c r="C161" s="115">
        <f t="shared" si="13"/>
        <v>19916</v>
      </c>
      <c r="D161" s="116">
        <f>ROUND('Programový rozpočet'!D161/30.126*1000,0)</f>
        <v>19916</v>
      </c>
      <c r="E161" s="139">
        <f>ROUND('Programový rozpočet'!E161/30.126*1000,0)</f>
        <v>0</v>
      </c>
      <c r="F161" s="146">
        <f>ROUND('Programový rozpočet'!F161/30.126*1000,0)</f>
        <v>0</v>
      </c>
      <c r="G161" s="115">
        <f t="shared" si="14"/>
        <v>11618</v>
      </c>
      <c r="H161" s="116">
        <f>ROUND('Programový rozpočet'!H161/30.126*1000,0)</f>
        <v>11618</v>
      </c>
      <c r="I161" s="139">
        <f>ROUND('Programový rozpočet'!I161/30.126*1000,0)</f>
        <v>0</v>
      </c>
      <c r="J161" s="146">
        <f>ROUND('Programový rozpočet'!J161/30.126*1000,0)</f>
        <v>0</v>
      </c>
      <c r="K161" s="114" t="str">
        <f t="shared" si="12"/>
        <v>Prvok 12.1.1</v>
      </c>
      <c r="L161" s="106" t="s">
        <v>345</v>
      </c>
      <c r="M161" s="115">
        <f t="shared" si="15"/>
        <v>3319</v>
      </c>
      <c r="N161" s="116">
        <f>ROUND('Programový rozpočet'!N161/30.126*1000,0)</f>
        <v>3319</v>
      </c>
      <c r="O161" s="139">
        <f>ROUND('Programový rozpočet'!O161/30.126*1000,0)</f>
        <v>0</v>
      </c>
      <c r="P161" s="146">
        <f>ROUND('Programový rozpočet'!P161/30.126*1000,0)</f>
        <v>0</v>
      </c>
      <c r="Q161" s="115">
        <f t="shared" si="16"/>
        <v>3319</v>
      </c>
      <c r="R161" s="116">
        <f>ROUND('Programový rozpočet'!R161/30.126*1000,0)</f>
        <v>3319</v>
      </c>
      <c r="S161" s="139">
        <f>ROUND('Programový rozpočet'!S161/30.126*1000,0)</f>
        <v>0</v>
      </c>
      <c r="T161" s="146">
        <f>ROUND('Programový rozpočet'!T161/30.126*1000,0)</f>
        <v>0</v>
      </c>
    </row>
    <row r="162" spans="1:20" ht="12.75">
      <c r="A162" s="114" t="s">
        <v>473</v>
      </c>
      <c r="B162" s="106" t="s">
        <v>346</v>
      </c>
      <c r="C162" s="115">
        <f t="shared" si="13"/>
        <v>119498</v>
      </c>
      <c r="D162" s="116">
        <f>ROUND('Programový rozpočet'!D162/30.126*1000,0)</f>
        <v>119498</v>
      </c>
      <c r="E162" s="139">
        <f>ROUND('Programový rozpočet'!E162/30.126*1000,0)</f>
        <v>0</v>
      </c>
      <c r="F162" s="146">
        <f>ROUND('Programový rozpočet'!F162/30.126*1000,0)</f>
        <v>0</v>
      </c>
      <c r="G162" s="115">
        <f t="shared" si="14"/>
        <v>129456</v>
      </c>
      <c r="H162" s="116">
        <f>ROUND('Programový rozpočet'!H162/30.126*1000,0)</f>
        <v>129456</v>
      </c>
      <c r="I162" s="139">
        <f>ROUND('Programový rozpočet'!I162/30.126*1000,0)</f>
        <v>0</v>
      </c>
      <c r="J162" s="146">
        <f>ROUND('Programový rozpočet'!J162/30.126*1000,0)</f>
        <v>0</v>
      </c>
      <c r="K162" s="114" t="str">
        <f t="shared" si="12"/>
        <v>Prvok 12.1.2</v>
      </c>
      <c r="L162" s="106" t="s">
        <v>346</v>
      </c>
      <c r="M162" s="115">
        <f t="shared" si="15"/>
        <v>129456</v>
      </c>
      <c r="N162" s="116">
        <f>ROUND('Programový rozpočet'!N162/30.126*1000,0)</f>
        <v>129456</v>
      </c>
      <c r="O162" s="139">
        <f>ROUND('Programový rozpočet'!O162/30.126*1000,0)</f>
        <v>0</v>
      </c>
      <c r="P162" s="146">
        <f>ROUND('Programový rozpočet'!P162/30.126*1000,0)</f>
        <v>0</v>
      </c>
      <c r="Q162" s="115">
        <f t="shared" si="16"/>
        <v>129456</v>
      </c>
      <c r="R162" s="116">
        <f>ROUND('Programový rozpočet'!R162/30.126*1000,0)</f>
        <v>129456</v>
      </c>
      <c r="S162" s="139">
        <f>ROUND('Programový rozpočet'!S162/30.126*1000,0)</f>
        <v>0</v>
      </c>
      <c r="T162" s="146">
        <f>ROUND('Programový rozpočet'!T162/30.126*1000,0)</f>
        <v>0</v>
      </c>
    </row>
    <row r="163" spans="1:20" ht="12.75">
      <c r="A163" s="114" t="s">
        <v>494</v>
      </c>
      <c r="B163" s="106" t="s">
        <v>31</v>
      </c>
      <c r="C163" s="115">
        <f t="shared" si="13"/>
        <v>6639</v>
      </c>
      <c r="D163" s="116">
        <f>ROUND('Programový rozpočet'!D163/30.126*1000,0)</f>
        <v>6639</v>
      </c>
      <c r="E163" s="139">
        <f>ROUND('Programový rozpočet'!E163/30.126*1000,0)</f>
        <v>0</v>
      </c>
      <c r="F163" s="146">
        <f>ROUND('Programový rozpočet'!F163/30.126*1000,0)</f>
        <v>0</v>
      </c>
      <c r="G163" s="115">
        <f t="shared" si="14"/>
        <v>6639</v>
      </c>
      <c r="H163" s="116">
        <f>ROUND('Programový rozpočet'!H163/30.126*1000,0)</f>
        <v>6639</v>
      </c>
      <c r="I163" s="139">
        <f>ROUND('Programový rozpočet'!I163/30.126*1000,0)</f>
        <v>0</v>
      </c>
      <c r="J163" s="146">
        <f>ROUND('Programový rozpočet'!J163/30.126*1000,0)</f>
        <v>0</v>
      </c>
      <c r="K163" s="114" t="str">
        <f t="shared" si="12"/>
        <v>Prvok 12.1.3</v>
      </c>
      <c r="L163" s="106" t="s">
        <v>31</v>
      </c>
      <c r="M163" s="115">
        <f t="shared" si="15"/>
        <v>7303</v>
      </c>
      <c r="N163" s="116">
        <f>ROUND('Programový rozpočet'!N163/30.126*1000,0)</f>
        <v>7303</v>
      </c>
      <c r="O163" s="139">
        <f>ROUND('Programový rozpočet'!O163/30.126*1000,0)</f>
        <v>0</v>
      </c>
      <c r="P163" s="146">
        <f>ROUND('Programový rozpočet'!P163/30.126*1000,0)</f>
        <v>0</v>
      </c>
      <c r="Q163" s="115">
        <f t="shared" si="16"/>
        <v>8298</v>
      </c>
      <c r="R163" s="116">
        <f>ROUND('Programový rozpočet'!R163/30.126*1000,0)</f>
        <v>8298</v>
      </c>
      <c r="S163" s="139">
        <f>ROUND('Programový rozpočet'!S163/30.126*1000,0)</f>
        <v>0</v>
      </c>
      <c r="T163" s="146">
        <f>ROUND('Programový rozpočet'!T163/30.126*1000,0)</f>
        <v>0</v>
      </c>
    </row>
    <row r="164" spans="1:20" ht="12.75">
      <c r="A164" s="111" t="s">
        <v>347</v>
      </c>
      <c r="B164" s="110" t="s">
        <v>349</v>
      </c>
      <c r="C164" s="112">
        <f t="shared" si="13"/>
        <v>759477</v>
      </c>
      <c r="D164" s="113">
        <f>ROUND('Programový rozpočet'!D164/30.126*1000,0)</f>
        <v>759477</v>
      </c>
      <c r="E164" s="138">
        <f>ROUND('Programový rozpočet'!E164/30.126*1000,0)</f>
        <v>0</v>
      </c>
      <c r="F164" s="145">
        <f>ROUND('Programový rozpočet'!F164/30.126*1000,0)</f>
        <v>0</v>
      </c>
      <c r="G164" s="112">
        <f t="shared" si="14"/>
        <v>1131017</v>
      </c>
      <c r="H164" s="113">
        <f>ROUND('Programový rozpočet'!H164/30.126*1000,0)</f>
        <v>886610</v>
      </c>
      <c r="I164" s="138">
        <f>ROUND('Programový rozpočet'!I164/30.126*1000,0)</f>
        <v>244407</v>
      </c>
      <c r="J164" s="145">
        <f>ROUND('Programový rozpočet'!J164/30.126*1000,0)</f>
        <v>0</v>
      </c>
      <c r="K164" s="111" t="str">
        <f t="shared" si="12"/>
        <v>Podprog 12.2</v>
      </c>
      <c r="L164" s="110" t="s">
        <v>349</v>
      </c>
      <c r="M164" s="112">
        <f t="shared" si="15"/>
        <v>8298</v>
      </c>
      <c r="N164" s="113">
        <f>ROUND('Programový rozpočet'!N164/30.126*1000,0)</f>
        <v>8298</v>
      </c>
      <c r="O164" s="138">
        <f>ROUND('Programový rozpočet'!O164/30.126*1000,0)</f>
        <v>0</v>
      </c>
      <c r="P164" s="145">
        <f>ROUND('Programový rozpočet'!P164/30.126*1000,0)</f>
        <v>0</v>
      </c>
      <c r="Q164" s="112">
        <f t="shared" si="16"/>
        <v>8962</v>
      </c>
      <c r="R164" s="113">
        <f>ROUND('Programový rozpočet'!R164/30.126*1000,0)</f>
        <v>8962</v>
      </c>
      <c r="S164" s="138">
        <f>ROUND('Programový rozpočet'!S164/30.126*1000,0)</f>
        <v>0</v>
      </c>
      <c r="T164" s="145">
        <f>ROUND('Programový rozpočet'!T164/30.126*1000,0)</f>
        <v>0</v>
      </c>
    </row>
    <row r="165" spans="1:20" ht="12.75">
      <c r="A165" s="111" t="s">
        <v>348</v>
      </c>
      <c r="B165" s="110" t="s">
        <v>351</v>
      </c>
      <c r="C165" s="112">
        <f t="shared" si="13"/>
        <v>36513</v>
      </c>
      <c r="D165" s="113">
        <f>ROUND('Programový rozpočet'!D165/30.126*1000,0)</f>
        <v>3319</v>
      </c>
      <c r="E165" s="138">
        <f>ROUND('Programový rozpočet'!E165/30.126*1000,0)</f>
        <v>33194</v>
      </c>
      <c r="F165" s="145">
        <f>ROUND('Programový rozpočet'!F165/30.126*1000,0)</f>
        <v>0</v>
      </c>
      <c r="G165" s="112">
        <f t="shared" si="14"/>
        <v>6639</v>
      </c>
      <c r="H165" s="113">
        <f>ROUND('Programový rozpočet'!H165/30.126*1000,0)</f>
        <v>6639</v>
      </c>
      <c r="I165" s="138">
        <f>ROUND('Programový rozpočet'!I165/30.126*1000,0)</f>
        <v>0</v>
      </c>
      <c r="J165" s="145">
        <f>ROUND('Programový rozpočet'!J165/30.126*1000,0)</f>
        <v>0</v>
      </c>
      <c r="K165" s="111" t="str">
        <f t="shared" si="12"/>
        <v>Podprog 12.3</v>
      </c>
      <c r="L165" s="110" t="s">
        <v>351</v>
      </c>
      <c r="M165" s="112">
        <f t="shared" si="15"/>
        <v>6639</v>
      </c>
      <c r="N165" s="113">
        <f>ROUND('Programový rozpočet'!N165/30.126*1000,0)</f>
        <v>6639</v>
      </c>
      <c r="O165" s="138">
        <f>ROUND('Programový rozpočet'!O165/30.126*1000,0)</f>
        <v>0</v>
      </c>
      <c r="P165" s="145">
        <f>ROUND('Programový rozpočet'!P165/30.126*1000,0)</f>
        <v>0</v>
      </c>
      <c r="Q165" s="112">
        <f t="shared" si="16"/>
        <v>6639</v>
      </c>
      <c r="R165" s="113">
        <f>ROUND('Programový rozpočet'!R165/30.126*1000,0)</f>
        <v>6639</v>
      </c>
      <c r="S165" s="138">
        <f>ROUND('Programový rozpočet'!S165/30.126*1000,0)</f>
        <v>0</v>
      </c>
      <c r="T165" s="145">
        <f>ROUND('Programový rozpočet'!T165/30.126*1000,0)</f>
        <v>0</v>
      </c>
    </row>
    <row r="166" spans="1:20" ht="12.75">
      <c r="A166" s="111" t="s">
        <v>350</v>
      </c>
      <c r="B166" s="110" t="s">
        <v>551</v>
      </c>
      <c r="C166" s="112">
        <f t="shared" si="13"/>
        <v>9958</v>
      </c>
      <c r="D166" s="113">
        <f>ROUND('Programový rozpočet'!D166/30.126*1000,0)</f>
        <v>9958</v>
      </c>
      <c r="E166" s="138">
        <f>ROUND('Programový rozpočet'!E166/30.126*1000,0)</f>
        <v>0</v>
      </c>
      <c r="F166" s="145">
        <f>ROUND('Programový rozpočet'!F166/30.126*1000,0)</f>
        <v>0</v>
      </c>
      <c r="G166" s="112">
        <f t="shared" si="14"/>
        <v>11950</v>
      </c>
      <c r="H166" s="113">
        <f>ROUND('Programový rozpočet'!H166/30.126*1000,0)</f>
        <v>11950</v>
      </c>
      <c r="I166" s="138">
        <f>ROUND('Programový rozpočet'!I166/30.126*1000,0)</f>
        <v>0</v>
      </c>
      <c r="J166" s="145">
        <f>ROUND('Programový rozpočet'!J166/30.126*1000,0)</f>
        <v>0</v>
      </c>
      <c r="K166" s="111" t="str">
        <f t="shared" si="12"/>
        <v>Podprog 12.4</v>
      </c>
      <c r="L166" s="110" t="s">
        <v>551</v>
      </c>
      <c r="M166" s="112">
        <f t="shared" si="15"/>
        <v>9958</v>
      </c>
      <c r="N166" s="113">
        <f>ROUND('Programový rozpočet'!N166/30.126*1000,0)</f>
        <v>9958</v>
      </c>
      <c r="O166" s="138">
        <f>ROUND('Programový rozpočet'!O166/30.126*1000,0)</f>
        <v>0</v>
      </c>
      <c r="P166" s="145">
        <f>ROUND('Programový rozpočet'!P166/30.126*1000,0)</f>
        <v>0</v>
      </c>
      <c r="Q166" s="112">
        <f t="shared" si="16"/>
        <v>9958</v>
      </c>
      <c r="R166" s="113">
        <f>ROUND('Programový rozpočet'!R166/30.126*1000,0)</f>
        <v>9958</v>
      </c>
      <c r="S166" s="138">
        <f>ROUND('Programový rozpočet'!S166/30.126*1000,0)</f>
        <v>0</v>
      </c>
      <c r="T166" s="145">
        <f>ROUND('Programový rozpočet'!T166/30.126*1000,0)</f>
        <v>0</v>
      </c>
    </row>
    <row r="167" spans="1:20" ht="12.75">
      <c r="A167" s="111" t="s">
        <v>352</v>
      </c>
      <c r="B167" s="110" t="s">
        <v>354</v>
      </c>
      <c r="C167" s="112">
        <f t="shared" si="13"/>
        <v>72694</v>
      </c>
      <c r="D167" s="113">
        <f>ROUND('Programový rozpočet'!D167/30.126*1000,0)</f>
        <v>13941</v>
      </c>
      <c r="E167" s="138">
        <f>ROUND('Programový rozpočet'!E167/30.126*1000,0)</f>
        <v>0</v>
      </c>
      <c r="F167" s="145">
        <f>ROUND('Programový rozpočet'!F167/30.126*1000,0)</f>
        <v>58753</v>
      </c>
      <c r="G167" s="112">
        <f t="shared" si="14"/>
        <v>4979</v>
      </c>
      <c r="H167" s="113">
        <f>ROUND('Programový rozpočet'!H167/30.126*1000,0)</f>
        <v>4979</v>
      </c>
      <c r="I167" s="138">
        <f>ROUND('Programový rozpočet'!I167/30.126*1000,0)</f>
        <v>0</v>
      </c>
      <c r="J167" s="145">
        <f>ROUND('Programový rozpočet'!J167/30.126*1000,0)</f>
        <v>0</v>
      </c>
      <c r="K167" s="111" t="str">
        <f t="shared" si="12"/>
        <v>Podprog 12.5</v>
      </c>
      <c r="L167" s="110" t="s">
        <v>354</v>
      </c>
      <c r="M167" s="112">
        <f t="shared" si="15"/>
        <v>4979</v>
      </c>
      <c r="N167" s="113">
        <f>ROUND('Programový rozpočet'!N167/30.126*1000,0)</f>
        <v>4979</v>
      </c>
      <c r="O167" s="138">
        <f>ROUND('Programový rozpočet'!O167/30.126*1000,0)</f>
        <v>0</v>
      </c>
      <c r="P167" s="145">
        <f>ROUND('Programový rozpočet'!P167/30.126*1000,0)</f>
        <v>0</v>
      </c>
      <c r="Q167" s="112">
        <f t="shared" si="16"/>
        <v>4979</v>
      </c>
      <c r="R167" s="113">
        <f>ROUND('Programový rozpočet'!R167/30.126*1000,0)</f>
        <v>4979</v>
      </c>
      <c r="S167" s="138">
        <f>ROUND('Programový rozpočet'!S167/30.126*1000,0)</f>
        <v>0</v>
      </c>
      <c r="T167" s="145">
        <f>ROUND('Programový rozpočet'!T167/30.126*1000,0)</f>
        <v>0</v>
      </c>
    </row>
    <row r="168" spans="1:20" ht="12.75">
      <c r="A168" s="111" t="s">
        <v>353</v>
      </c>
      <c r="B168" s="110" t="s">
        <v>355</v>
      </c>
      <c r="C168" s="112">
        <f t="shared" si="13"/>
        <v>9958</v>
      </c>
      <c r="D168" s="113">
        <f>ROUND('Programový rozpočet'!D168/30.126*1000,0)</f>
        <v>0</v>
      </c>
      <c r="E168" s="138">
        <f>ROUND('Programový rozpočet'!E168/30.126*1000,0)</f>
        <v>9958</v>
      </c>
      <c r="F168" s="145">
        <f>ROUND('Programový rozpočet'!F168/30.126*1000,0)</f>
        <v>0</v>
      </c>
      <c r="G168" s="112">
        <f t="shared" si="14"/>
        <v>3319</v>
      </c>
      <c r="H168" s="113">
        <f>ROUND('Programový rozpočet'!H168/30.126*1000,0)</f>
        <v>3319</v>
      </c>
      <c r="I168" s="138">
        <f>ROUND('Programový rozpočet'!I168/30.126*1000,0)</f>
        <v>0</v>
      </c>
      <c r="J168" s="145">
        <f>ROUND('Programový rozpočet'!J168/30.126*1000,0)</f>
        <v>0</v>
      </c>
      <c r="K168" s="111" t="str">
        <f t="shared" si="12"/>
        <v>Podprog 12.6</v>
      </c>
      <c r="L168" s="110" t="s">
        <v>355</v>
      </c>
      <c r="M168" s="112">
        <f t="shared" si="15"/>
        <v>1660</v>
      </c>
      <c r="N168" s="113">
        <f>ROUND('Programový rozpočet'!N168/30.126*1000,0)</f>
        <v>1660</v>
      </c>
      <c r="O168" s="138">
        <f>ROUND('Programový rozpočet'!O168/30.126*1000,0)</f>
        <v>0</v>
      </c>
      <c r="P168" s="145">
        <f>ROUND('Programový rozpočet'!P168/30.126*1000,0)</f>
        <v>0</v>
      </c>
      <c r="Q168" s="112">
        <f t="shared" si="16"/>
        <v>1660</v>
      </c>
      <c r="R168" s="113">
        <f>ROUND('Programový rozpočet'!R168/30.126*1000,0)</f>
        <v>1660</v>
      </c>
      <c r="S168" s="138">
        <f>ROUND('Programový rozpočet'!S168/30.126*1000,0)</f>
        <v>0</v>
      </c>
      <c r="T168" s="145">
        <f>ROUND('Programový rozpočet'!T168/30.126*1000,0)</f>
        <v>0</v>
      </c>
    </row>
    <row r="169" spans="1:20" ht="12.75">
      <c r="A169" s="111" t="s">
        <v>510</v>
      </c>
      <c r="B169" s="110" t="s">
        <v>14</v>
      </c>
      <c r="C169" s="112">
        <f t="shared" si="13"/>
        <v>142070</v>
      </c>
      <c r="D169" s="113">
        <f>D170+D171</f>
        <v>55766</v>
      </c>
      <c r="E169" s="138">
        <f>E170+E171</f>
        <v>86304</v>
      </c>
      <c r="F169" s="145">
        <f>F170+F171</f>
        <v>0</v>
      </c>
      <c r="G169" s="112">
        <f t="shared" si="14"/>
        <v>164310</v>
      </c>
      <c r="H169" s="113">
        <f>H170+H171</f>
        <v>51451</v>
      </c>
      <c r="I169" s="138">
        <f>I170+I171</f>
        <v>112859</v>
      </c>
      <c r="J169" s="145">
        <f>J170+J171</f>
        <v>0</v>
      </c>
      <c r="K169" s="111" t="str">
        <f t="shared" si="12"/>
        <v>Podprog 12.8</v>
      </c>
      <c r="L169" s="110" t="s">
        <v>14</v>
      </c>
      <c r="M169" s="112">
        <f t="shared" si="15"/>
        <v>51451</v>
      </c>
      <c r="N169" s="113">
        <f>N170+N171</f>
        <v>51451</v>
      </c>
      <c r="O169" s="138">
        <f>O170+O171</f>
        <v>0</v>
      </c>
      <c r="P169" s="145">
        <f>P170+P171</f>
        <v>0</v>
      </c>
      <c r="Q169" s="112">
        <f t="shared" si="16"/>
        <v>51451</v>
      </c>
      <c r="R169" s="113">
        <f>R170+R171</f>
        <v>51451</v>
      </c>
      <c r="S169" s="138">
        <f>S170+S171</f>
        <v>0</v>
      </c>
      <c r="T169" s="145">
        <f>T170+T171</f>
        <v>0</v>
      </c>
    </row>
    <row r="170" spans="1:20" ht="12.75">
      <c r="A170" s="114" t="s">
        <v>511</v>
      </c>
      <c r="B170" s="106" t="s">
        <v>356</v>
      </c>
      <c r="C170" s="115">
        <f t="shared" si="13"/>
        <v>42156</v>
      </c>
      <c r="D170" s="116">
        <f>ROUND('Programový rozpočet'!D170/30.126*1000,0)</f>
        <v>42156</v>
      </c>
      <c r="E170" s="139">
        <f>ROUND('Programový rozpočet'!E170/30.126*1000,0)</f>
        <v>0</v>
      </c>
      <c r="F170" s="146">
        <f>ROUND('Programový rozpočet'!F170/30.126*1000,0)</f>
        <v>0</v>
      </c>
      <c r="G170" s="115">
        <f t="shared" si="14"/>
        <v>76346</v>
      </c>
      <c r="H170" s="116">
        <f>ROUND('Programový rozpočet'!H170/30.126*1000,0)</f>
        <v>29875</v>
      </c>
      <c r="I170" s="139">
        <f>ROUND('Programový rozpočet'!I170/30.126*1000,0)</f>
        <v>46471</v>
      </c>
      <c r="J170" s="146">
        <f>ROUND('Programový rozpočet'!J170/30.126*1000,0)</f>
        <v>0</v>
      </c>
      <c r="K170" s="114" t="str">
        <f t="shared" si="12"/>
        <v>Prvok 12.8.1</v>
      </c>
      <c r="L170" s="106" t="s">
        <v>356</v>
      </c>
      <c r="M170" s="115">
        <f t="shared" si="15"/>
        <v>29875</v>
      </c>
      <c r="N170" s="116">
        <f>ROUND('Programový rozpočet'!N170/30.126*1000,0)</f>
        <v>29875</v>
      </c>
      <c r="O170" s="139">
        <f>ROUND('Programový rozpočet'!O170/30.126*1000,0)</f>
        <v>0</v>
      </c>
      <c r="P170" s="146">
        <f>ROUND('Programový rozpočet'!P170/30.126*1000,0)</f>
        <v>0</v>
      </c>
      <c r="Q170" s="115">
        <f t="shared" si="16"/>
        <v>29875</v>
      </c>
      <c r="R170" s="116">
        <f>ROUND('Programový rozpočet'!R170/30.126*1000,0)</f>
        <v>29875</v>
      </c>
      <c r="S170" s="139">
        <f>ROUND('Programový rozpočet'!S170/30.126*1000,0)</f>
        <v>0</v>
      </c>
      <c r="T170" s="146">
        <f>ROUND('Programový rozpočet'!T170/30.126*1000,0)</f>
        <v>0</v>
      </c>
    </row>
    <row r="171" spans="1:20" ht="13.5" thickBot="1">
      <c r="A171" s="114" t="s">
        <v>512</v>
      </c>
      <c r="B171" s="106" t="s">
        <v>357</v>
      </c>
      <c r="C171" s="115">
        <f t="shared" si="13"/>
        <v>99914</v>
      </c>
      <c r="D171" s="116">
        <f>ROUND('Programový rozpočet'!D171/30.126*1000,0)</f>
        <v>13610</v>
      </c>
      <c r="E171" s="139">
        <f>ROUND('Programový rozpočet'!E171/30.126*1000,0)</f>
        <v>86304</v>
      </c>
      <c r="F171" s="146">
        <f>ROUND('Programový rozpočet'!F171/30.126*1000,0)</f>
        <v>0</v>
      </c>
      <c r="G171" s="115">
        <f t="shared" si="14"/>
        <v>87964</v>
      </c>
      <c r="H171" s="116">
        <f>ROUND('Programový rozpočet'!H171/30.126*1000,0)</f>
        <v>21576</v>
      </c>
      <c r="I171" s="139">
        <f>ROUND('Programový rozpočet'!I171/30.126*1000,0)</f>
        <v>66388</v>
      </c>
      <c r="J171" s="146">
        <f>ROUND('Programový rozpočet'!J171/30.126*1000,0)</f>
        <v>0</v>
      </c>
      <c r="K171" s="114" t="str">
        <f t="shared" si="12"/>
        <v>Prvok 12.8.2</v>
      </c>
      <c r="L171" s="106" t="s">
        <v>357</v>
      </c>
      <c r="M171" s="115">
        <f t="shared" si="15"/>
        <v>21576</v>
      </c>
      <c r="N171" s="116">
        <f>ROUND('Programový rozpočet'!N171/30.126*1000,0)</f>
        <v>21576</v>
      </c>
      <c r="O171" s="139">
        <f>ROUND('Programový rozpočet'!O171/30.126*1000,0)</f>
        <v>0</v>
      </c>
      <c r="P171" s="146">
        <f>ROUND('Programový rozpočet'!P171/30.126*1000,0)</f>
        <v>0</v>
      </c>
      <c r="Q171" s="115">
        <f t="shared" si="16"/>
        <v>21576</v>
      </c>
      <c r="R171" s="116">
        <f>ROUND('Programový rozpočet'!R171/30.126*1000,0)</f>
        <v>21576</v>
      </c>
      <c r="S171" s="139">
        <f>ROUND('Programový rozpočet'!S171/30.126*1000,0)</f>
        <v>0</v>
      </c>
      <c r="T171" s="146">
        <f>ROUND('Programový rozpočet'!T171/30.126*1000,0)</f>
        <v>0</v>
      </c>
    </row>
    <row r="172" spans="1:20" ht="12.75">
      <c r="A172" s="107" t="s">
        <v>398</v>
      </c>
      <c r="B172" s="108"/>
      <c r="C172" s="94">
        <f t="shared" si="13"/>
        <v>1450874</v>
      </c>
      <c r="D172" s="109">
        <f>D173+D178+D184+D187+D190+D191+D192</f>
        <v>1316439</v>
      </c>
      <c r="E172" s="137">
        <f>E173+E178+E184+E187+E190+E191+E192</f>
        <v>134435</v>
      </c>
      <c r="F172" s="144">
        <f>F173+F178+F184+F187+F190+F191+F192</f>
        <v>0</v>
      </c>
      <c r="G172" s="94">
        <f t="shared" si="14"/>
        <v>1286730</v>
      </c>
      <c r="H172" s="109">
        <f>H173+H178+H184+H187+H190+H191+H192</f>
        <v>1245237</v>
      </c>
      <c r="I172" s="137">
        <f>I173+I178+I184+I187+I190+I191+I192</f>
        <v>41493</v>
      </c>
      <c r="J172" s="144">
        <f>J173+J178+J184+J187+J190+J191+J192</f>
        <v>0</v>
      </c>
      <c r="K172" s="107" t="str">
        <f t="shared" si="12"/>
        <v>Program 13: Sociálne služby</v>
      </c>
      <c r="L172" s="108"/>
      <c r="M172" s="94">
        <f t="shared" si="15"/>
        <v>1358396</v>
      </c>
      <c r="N172" s="109">
        <f>N173+N178+N184+N187+N190+N191+N192</f>
        <v>1318563</v>
      </c>
      <c r="O172" s="137">
        <f>O173+O178+O184+O187+O190+O191+O192</f>
        <v>39833</v>
      </c>
      <c r="P172" s="144">
        <f>P173+P178+P184+P187+P190+P191+P192</f>
        <v>0</v>
      </c>
      <c r="Q172" s="94">
        <f t="shared" si="16"/>
        <v>1403506</v>
      </c>
      <c r="R172" s="109">
        <f>R173+R178+R184+R187+R190+R191+R192</f>
        <v>1363673</v>
      </c>
      <c r="S172" s="137">
        <f>S173+S178+S184+S187+S190+S191+S192</f>
        <v>39833</v>
      </c>
      <c r="T172" s="144">
        <f>T173+T178+T184+T187+T190+T191+T192</f>
        <v>0</v>
      </c>
    </row>
    <row r="173" spans="1:20" ht="12.75">
      <c r="A173" s="111" t="s">
        <v>358</v>
      </c>
      <c r="B173" s="110" t="s">
        <v>359</v>
      </c>
      <c r="C173" s="112">
        <f t="shared" si="13"/>
        <v>1005111</v>
      </c>
      <c r="D173" s="113">
        <f>SUM(D174:D177)</f>
        <v>870676</v>
      </c>
      <c r="E173" s="138">
        <f>SUM(E174:E177)</f>
        <v>134435</v>
      </c>
      <c r="F173" s="145">
        <f>SUM(F174:F177)</f>
        <v>0</v>
      </c>
      <c r="G173" s="112">
        <f t="shared" si="14"/>
        <v>901315</v>
      </c>
      <c r="H173" s="113">
        <f>SUM(H174:H177)</f>
        <v>859822</v>
      </c>
      <c r="I173" s="138">
        <f>SUM(I174:I177)</f>
        <v>41493</v>
      </c>
      <c r="J173" s="145">
        <f>SUM(J174:J177)</f>
        <v>0</v>
      </c>
      <c r="K173" s="111" t="str">
        <f t="shared" si="12"/>
        <v>Podprog 13.1</v>
      </c>
      <c r="L173" s="110" t="s">
        <v>359</v>
      </c>
      <c r="M173" s="112">
        <f t="shared" si="15"/>
        <v>953396</v>
      </c>
      <c r="N173" s="113">
        <f>SUM(N174:N177)</f>
        <v>913563</v>
      </c>
      <c r="O173" s="138">
        <f>SUM(O174:O177)</f>
        <v>39833</v>
      </c>
      <c r="P173" s="145">
        <f>SUM(P174:P177)</f>
        <v>0</v>
      </c>
      <c r="Q173" s="112">
        <f t="shared" si="16"/>
        <v>987585</v>
      </c>
      <c r="R173" s="113">
        <f>SUM(R174:R177)</f>
        <v>947752</v>
      </c>
      <c r="S173" s="138">
        <f>SUM(S174:S177)</f>
        <v>39833</v>
      </c>
      <c r="T173" s="145">
        <f>SUM(T174:T177)</f>
        <v>0</v>
      </c>
    </row>
    <row r="174" spans="1:20" ht="12.75">
      <c r="A174" s="114" t="s">
        <v>474</v>
      </c>
      <c r="B174" s="106" t="s">
        <v>72</v>
      </c>
      <c r="C174" s="115">
        <f t="shared" si="13"/>
        <v>990672</v>
      </c>
      <c r="D174" s="116">
        <f>ROUND('Programový rozpočet'!D174/30.126*1000,0)</f>
        <v>856237</v>
      </c>
      <c r="E174" s="139">
        <f>ROUND('Programový rozpočet'!E174/30.126*1000,0)</f>
        <v>134435</v>
      </c>
      <c r="F174" s="146">
        <f>ROUND('Programový rozpočet'!F174/30.126*1000,0)</f>
        <v>0</v>
      </c>
      <c r="G174" s="115">
        <f t="shared" si="14"/>
        <v>888502</v>
      </c>
      <c r="H174" s="116">
        <f>ROUND('Programový rozpočet'!H174/30.126*1000,0)</f>
        <v>848669</v>
      </c>
      <c r="I174" s="139">
        <f>ROUND('Programový rozpočet'!I174/30.126*1000,0)</f>
        <v>39833</v>
      </c>
      <c r="J174" s="146">
        <f>ROUND('Programový rozpočet'!J174/30.126*1000,0)</f>
        <v>0</v>
      </c>
      <c r="K174" s="114" t="str">
        <f t="shared" si="12"/>
        <v>Prvok 13.1.1</v>
      </c>
      <c r="L174" s="106" t="s">
        <v>72</v>
      </c>
      <c r="M174" s="115">
        <f t="shared" si="15"/>
        <v>940484</v>
      </c>
      <c r="N174" s="116">
        <f>ROUND('Programový rozpočet'!N174/30.126*1000,0)</f>
        <v>900651</v>
      </c>
      <c r="O174" s="139">
        <f>ROUND('Programový rozpočet'!O174/30.126*1000,0)</f>
        <v>39833</v>
      </c>
      <c r="P174" s="146">
        <f>ROUND('Programový rozpočet'!P174/30.126*1000,0)</f>
        <v>0</v>
      </c>
      <c r="Q174" s="115">
        <f t="shared" si="16"/>
        <v>973976</v>
      </c>
      <c r="R174" s="116">
        <f>ROUND('Programový rozpočet'!R174/30.126*1000,0)</f>
        <v>934143</v>
      </c>
      <c r="S174" s="139">
        <f>ROUND('Programový rozpočet'!S174/30.126*1000,0)</f>
        <v>39833</v>
      </c>
      <c r="T174" s="146">
        <f>ROUND('Programový rozpočet'!T174/30.126*1000,0)</f>
        <v>0</v>
      </c>
    </row>
    <row r="175" spans="1:20" ht="12.75">
      <c r="A175" s="114" t="s">
        <v>475</v>
      </c>
      <c r="B175" s="106" t="s">
        <v>21</v>
      </c>
      <c r="C175" s="115">
        <f t="shared" si="13"/>
        <v>10954</v>
      </c>
      <c r="D175" s="116">
        <f>ROUND('Programový rozpočet'!D175/30.126*1000,0)</f>
        <v>10954</v>
      </c>
      <c r="E175" s="139">
        <f>ROUND('Programový rozpočet'!E175/30.126*1000,0)</f>
        <v>0</v>
      </c>
      <c r="F175" s="146">
        <f>ROUND('Programový rozpočet'!F175/30.126*1000,0)</f>
        <v>0</v>
      </c>
      <c r="G175" s="115">
        <f t="shared" si="14"/>
        <v>5975</v>
      </c>
      <c r="H175" s="116">
        <f>ROUND('Programový rozpočet'!H175/30.126*1000,0)</f>
        <v>4315</v>
      </c>
      <c r="I175" s="139">
        <f>ROUND('Programový rozpočet'!I175/30.126*1000,0)</f>
        <v>1660</v>
      </c>
      <c r="J175" s="146">
        <f>ROUND('Programový rozpočet'!J175/30.126*1000,0)</f>
        <v>0</v>
      </c>
      <c r="K175" s="114" t="str">
        <f t="shared" si="12"/>
        <v>Prvok 13.1.2</v>
      </c>
      <c r="L175" s="106" t="s">
        <v>21</v>
      </c>
      <c r="M175" s="115">
        <f t="shared" si="15"/>
        <v>4315</v>
      </c>
      <c r="N175" s="116">
        <f>ROUND('Programový rozpočet'!N175/30.126*1000,0)</f>
        <v>4315</v>
      </c>
      <c r="O175" s="139">
        <f>ROUND('Programový rozpočet'!O175/30.126*1000,0)</f>
        <v>0</v>
      </c>
      <c r="P175" s="146">
        <f>ROUND('Programový rozpočet'!P175/30.126*1000,0)</f>
        <v>0</v>
      </c>
      <c r="Q175" s="115">
        <f t="shared" si="16"/>
        <v>4315</v>
      </c>
      <c r="R175" s="116">
        <f>ROUND('Programový rozpočet'!R175/30.126*1000,0)</f>
        <v>4315</v>
      </c>
      <c r="S175" s="139">
        <f>ROUND('Programový rozpočet'!S175/30.126*1000,0)</f>
        <v>0</v>
      </c>
      <c r="T175" s="146">
        <f>ROUND('Programový rozpočet'!T175/30.126*1000,0)</f>
        <v>0</v>
      </c>
    </row>
    <row r="176" spans="1:20" ht="12.75">
      <c r="A176" s="114" t="s">
        <v>476</v>
      </c>
      <c r="B176" s="106" t="s">
        <v>360</v>
      </c>
      <c r="C176" s="115">
        <f t="shared" si="13"/>
        <v>3485</v>
      </c>
      <c r="D176" s="116">
        <f>ROUND('Programový rozpočet'!D176/30.126*1000,0)</f>
        <v>3485</v>
      </c>
      <c r="E176" s="139">
        <f>ROUND('Programový rozpočet'!E176/30.126*1000,0)</f>
        <v>0</v>
      </c>
      <c r="F176" s="146">
        <f>ROUND('Programový rozpočet'!F176/30.126*1000,0)</f>
        <v>0</v>
      </c>
      <c r="G176" s="115">
        <f t="shared" si="14"/>
        <v>3651</v>
      </c>
      <c r="H176" s="116">
        <f>ROUND('Programový rozpočet'!H176/30.126*1000,0)</f>
        <v>3651</v>
      </c>
      <c r="I176" s="139">
        <f>ROUND('Programový rozpočet'!I176/30.126*1000,0)</f>
        <v>0</v>
      </c>
      <c r="J176" s="146">
        <f>ROUND('Programový rozpočet'!J176/30.126*1000,0)</f>
        <v>0</v>
      </c>
      <c r="K176" s="114" t="str">
        <f t="shared" si="12"/>
        <v>Prvok 13.1.3</v>
      </c>
      <c r="L176" s="106" t="s">
        <v>360</v>
      </c>
      <c r="M176" s="115">
        <f t="shared" si="15"/>
        <v>3817</v>
      </c>
      <c r="N176" s="116">
        <f>ROUND('Programový rozpočet'!N176/30.126*1000,0)</f>
        <v>3817</v>
      </c>
      <c r="O176" s="139">
        <f>ROUND('Programový rozpočet'!O176/30.126*1000,0)</f>
        <v>0</v>
      </c>
      <c r="P176" s="146">
        <f>ROUND('Programový rozpočet'!P176/30.126*1000,0)</f>
        <v>0</v>
      </c>
      <c r="Q176" s="115">
        <f t="shared" si="16"/>
        <v>3983</v>
      </c>
      <c r="R176" s="116">
        <f>ROUND('Programový rozpočet'!R176/30.126*1000,0)</f>
        <v>3983</v>
      </c>
      <c r="S176" s="139">
        <f>ROUND('Programový rozpočet'!S176/30.126*1000,0)</f>
        <v>0</v>
      </c>
      <c r="T176" s="146">
        <f>ROUND('Programový rozpočet'!T176/30.126*1000,0)</f>
        <v>0</v>
      </c>
    </row>
    <row r="177" spans="1:20" ht="12.75">
      <c r="A177" s="114" t="s">
        <v>477</v>
      </c>
      <c r="B177" s="106" t="s">
        <v>361</v>
      </c>
      <c r="C177" s="115">
        <f t="shared" si="13"/>
        <v>0</v>
      </c>
      <c r="D177" s="116">
        <f>ROUND('Programový rozpočet'!D177/30.126*1000,0)</f>
        <v>0</v>
      </c>
      <c r="E177" s="139">
        <f>ROUND('Programový rozpočet'!E177/30.126*1000,0)</f>
        <v>0</v>
      </c>
      <c r="F177" s="146">
        <f>ROUND('Programový rozpočet'!F177/30.126*1000,0)</f>
        <v>0</v>
      </c>
      <c r="G177" s="115">
        <f t="shared" si="14"/>
        <v>3187</v>
      </c>
      <c r="H177" s="116">
        <f>ROUND('Programový rozpočet'!H177/30.126*1000,0)</f>
        <v>3187</v>
      </c>
      <c r="I177" s="139">
        <f>ROUND('Programový rozpočet'!I177/30.126*1000,0)</f>
        <v>0</v>
      </c>
      <c r="J177" s="146">
        <f>ROUND('Programový rozpočet'!J177/30.126*1000,0)</f>
        <v>0</v>
      </c>
      <c r="K177" s="114" t="str">
        <f t="shared" si="12"/>
        <v>Prvok 13.1.4</v>
      </c>
      <c r="L177" s="106" t="s">
        <v>361</v>
      </c>
      <c r="M177" s="115">
        <f t="shared" si="15"/>
        <v>4780</v>
      </c>
      <c r="N177" s="116">
        <f>ROUND('Programový rozpočet'!N177/30.126*1000,0)</f>
        <v>4780</v>
      </c>
      <c r="O177" s="139">
        <f>ROUND('Programový rozpočet'!O177/30.126*1000,0)</f>
        <v>0</v>
      </c>
      <c r="P177" s="146">
        <f>ROUND('Programový rozpočet'!P177/30.126*1000,0)</f>
        <v>0</v>
      </c>
      <c r="Q177" s="115">
        <f t="shared" si="16"/>
        <v>5311</v>
      </c>
      <c r="R177" s="116">
        <f>ROUND('Programový rozpočet'!R177/30.126*1000,0)</f>
        <v>5311</v>
      </c>
      <c r="S177" s="139">
        <f>ROUND('Programový rozpočet'!S177/30.126*1000,0)</f>
        <v>0</v>
      </c>
      <c r="T177" s="146">
        <f>ROUND('Programový rozpočet'!T177/30.126*1000,0)</f>
        <v>0</v>
      </c>
    </row>
    <row r="178" spans="1:20" ht="12.75">
      <c r="A178" s="111" t="s">
        <v>362</v>
      </c>
      <c r="B178" s="110" t="s">
        <v>363</v>
      </c>
      <c r="C178" s="112">
        <f t="shared" si="13"/>
        <v>158468</v>
      </c>
      <c r="D178" s="113">
        <f>SUM(D179:D183)</f>
        <v>158468</v>
      </c>
      <c r="E178" s="138">
        <f>SUM(E179:E183)</f>
        <v>0</v>
      </c>
      <c r="F178" s="145">
        <f>SUM(F179:F183)</f>
        <v>0</v>
      </c>
      <c r="G178" s="112">
        <f t="shared" si="14"/>
        <v>138054</v>
      </c>
      <c r="H178" s="113">
        <f>SUM(H179:H183)</f>
        <v>138054</v>
      </c>
      <c r="I178" s="138">
        <f>SUM(I179:I183)</f>
        <v>0</v>
      </c>
      <c r="J178" s="145">
        <f>SUM(J179:J183)</f>
        <v>0</v>
      </c>
      <c r="K178" s="111" t="str">
        <f t="shared" si="12"/>
        <v>Podprog 13.2</v>
      </c>
      <c r="L178" s="110" t="s">
        <v>363</v>
      </c>
      <c r="M178" s="112">
        <f t="shared" si="15"/>
        <v>149340</v>
      </c>
      <c r="N178" s="113">
        <f>SUM(N179:N183)</f>
        <v>149340</v>
      </c>
      <c r="O178" s="138">
        <f>SUM(O179:O183)</f>
        <v>0</v>
      </c>
      <c r="P178" s="145">
        <f>SUM(P179:P183)</f>
        <v>0</v>
      </c>
      <c r="Q178" s="112">
        <f t="shared" si="16"/>
        <v>150137</v>
      </c>
      <c r="R178" s="113">
        <f>SUM(R179:R183)</f>
        <v>150137</v>
      </c>
      <c r="S178" s="138">
        <f>SUM(S179:S183)</f>
        <v>0</v>
      </c>
      <c r="T178" s="145">
        <f>SUM(T179:T183)</f>
        <v>0</v>
      </c>
    </row>
    <row r="179" spans="1:20" ht="12.75">
      <c r="A179" s="114" t="s">
        <v>478</v>
      </c>
      <c r="B179" s="106" t="s">
        <v>364</v>
      </c>
      <c r="C179" s="115">
        <f t="shared" si="13"/>
        <v>3651</v>
      </c>
      <c r="D179" s="116">
        <f>ROUND('Programový rozpočet'!D179/30.126*1000,0)</f>
        <v>3651</v>
      </c>
      <c r="E179" s="139">
        <f>ROUND('Programový rozpočet'!E179/30.126*1000,0)</f>
        <v>0</v>
      </c>
      <c r="F179" s="146">
        <f>ROUND('Programový rozpočet'!F179/30.126*1000,0)</f>
        <v>0</v>
      </c>
      <c r="G179" s="115">
        <f t="shared" si="14"/>
        <v>3983</v>
      </c>
      <c r="H179" s="116">
        <f>ROUND('Programový rozpočet'!H179/30.126*1000,0)</f>
        <v>3983</v>
      </c>
      <c r="I179" s="139">
        <f>ROUND('Programový rozpočet'!I179/30.126*1000,0)</f>
        <v>0</v>
      </c>
      <c r="J179" s="146">
        <f>ROUND('Programový rozpočet'!J179/30.126*1000,0)</f>
        <v>0</v>
      </c>
      <c r="K179" s="114" t="str">
        <f t="shared" si="12"/>
        <v>Prvok 13.2.1</v>
      </c>
      <c r="L179" s="106" t="s">
        <v>364</v>
      </c>
      <c r="M179" s="115">
        <f t="shared" si="15"/>
        <v>3983</v>
      </c>
      <c r="N179" s="116">
        <f>ROUND('Programový rozpočet'!N179/30.126*1000,0)</f>
        <v>3983</v>
      </c>
      <c r="O179" s="139">
        <f>ROUND('Programový rozpočet'!O179/30.126*1000,0)</f>
        <v>0</v>
      </c>
      <c r="P179" s="146">
        <f>ROUND('Programový rozpočet'!P179/30.126*1000,0)</f>
        <v>0</v>
      </c>
      <c r="Q179" s="115">
        <f t="shared" si="16"/>
        <v>4315</v>
      </c>
      <c r="R179" s="116">
        <f>ROUND('Programový rozpočet'!R179/30.126*1000,0)</f>
        <v>4315</v>
      </c>
      <c r="S179" s="139">
        <f>ROUND('Programový rozpočet'!S179/30.126*1000,0)</f>
        <v>0</v>
      </c>
      <c r="T179" s="146">
        <f>ROUND('Programový rozpočet'!T179/30.126*1000,0)</f>
        <v>0</v>
      </c>
    </row>
    <row r="180" spans="1:20" ht="12.75">
      <c r="A180" s="114" t="s">
        <v>479</v>
      </c>
      <c r="B180" s="148" t="s">
        <v>495</v>
      </c>
      <c r="C180" s="115">
        <f t="shared" si="13"/>
        <v>102536</v>
      </c>
      <c r="D180" s="116">
        <f>ROUND('Programový rozpočet'!D180/30.126*1000,0)</f>
        <v>102536</v>
      </c>
      <c r="E180" s="139">
        <f>ROUND('Programový rozpočet'!E180/30.126*1000,0)</f>
        <v>0</v>
      </c>
      <c r="F180" s="146">
        <f>ROUND('Programový rozpočet'!F180/30.126*1000,0)</f>
        <v>0</v>
      </c>
      <c r="G180" s="115">
        <f t="shared" si="14"/>
        <v>90354</v>
      </c>
      <c r="H180" s="116">
        <f>ROUND('Programový rozpočet'!H180/30.126*1000,0)</f>
        <v>90354</v>
      </c>
      <c r="I180" s="139">
        <f>ROUND('Programový rozpočet'!I180/30.126*1000,0)</f>
        <v>0</v>
      </c>
      <c r="J180" s="146">
        <f>ROUND('Programový rozpočet'!J180/30.126*1000,0)</f>
        <v>0</v>
      </c>
      <c r="K180" s="114" t="str">
        <f t="shared" si="12"/>
        <v>Prvok 13.2.2</v>
      </c>
      <c r="L180" s="148" t="s">
        <v>495</v>
      </c>
      <c r="M180" s="115">
        <f t="shared" si="15"/>
        <v>101640</v>
      </c>
      <c r="N180" s="116">
        <f>ROUND('Programový rozpočet'!N180/30.126*1000,0)</f>
        <v>101640</v>
      </c>
      <c r="O180" s="139">
        <f>ROUND('Programový rozpočet'!O180/30.126*1000,0)</f>
        <v>0</v>
      </c>
      <c r="P180" s="146">
        <f>ROUND('Programový rozpočet'!P180/30.126*1000,0)</f>
        <v>0</v>
      </c>
      <c r="Q180" s="115">
        <f t="shared" si="16"/>
        <v>101773</v>
      </c>
      <c r="R180" s="116">
        <f>ROUND('Programový rozpočet'!R180/30.126*1000,0)</f>
        <v>101773</v>
      </c>
      <c r="S180" s="139">
        <f>ROUND('Programový rozpočet'!S180/30.126*1000,0)</f>
        <v>0</v>
      </c>
      <c r="T180" s="146">
        <f>ROUND('Programový rozpočet'!T180/30.126*1000,0)</f>
        <v>0</v>
      </c>
    </row>
    <row r="181" spans="1:20" ht="12.75">
      <c r="A181" s="114" t="s">
        <v>480</v>
      </c>
      <c r="B181" s="106" t="s">
        <v>496</v>
      </c>
      <c r="C181" s="115">
        <f t="shared" si="13"/>
        <v>49791</v>
      </c>
      <c r="D181" s="116">
        <f>ROUND('Programový rozpočet'!D181/30.126*1000,0)</f>
        <v>49791</v>
      </c>
      <c r="E181" s="139">
        <f>ROUND('Programový rozpočet'!E181/30.126*1000,0)</f>
        <v>0</v>
      </c>
      <c r="F181" s="146">
        <f>ROUND('Programový rozpočet'!F181/30.126*1000,0)</f>
        <v>0</v>
      </c>
      <c r="G181" s="115">
        <f t="shared" si="14"/>
        <v>41725</v>
      </c>
      <c r="H181" s="116">
        <f>ROUND('Programový rozpočet'!H181/30.126*1000,0)</f>
        <v>41725</v>
      </c>
      <c r="I181" s="139">
        <f>ROUND('Programový rozpočet'!I181/30.126*1000,0)</f>
        <v>0</v>
      </c>
      <c r="J181" s="146">
        <f>ROUND('Programový rozpočet'!J181/30.126*1000,0)</f>
        <v>0</v>
      </c>
      <c r="K181" s="114" t="str">
        <f t="shared" si="12"/>
        <v>Prvok 13.2.3</v>
      </c>
      <c r="L181" s="106" t="s">
        <v>496</v>
      </c>
      <c r="M181" s="115">
        <f t="shared" si="15"/>
        <v>41725</v>
      </c>
      <c r="N181" s="116">
        <f>ROUND('Programový rozpočet'!N181/30.126*1000,0)</f>
        <v>41725</v>
      </c>
      <c r="O181" s="139">
        <f>ROUND('Programový rozpočet'!O181/30.126*1000,0)</f>
        <v>0</v>
      </c>
      <c r="P181" s="146">
        <f>ROUND('Programový rozpočet'!P181/30.126*1000,0)</f>
        <v>0</v>
      </c>
      <c r="Q181" s="115">
        <f t="shared" si="16"/>
        <v>41725</v>
      </c>
      <c r="R181" s="116">
        <f>ROUND('Programový rozpočet'!R181/30.126*1000,0)</f>
        <v>41725</v>
      </c>
      <c r="S181" s="139">
        <f>ROUND('Programový rozpočet'!S181/30.126*1000,0)</f>
        <v>0</v>
      </c>
      <c r="T181" s="146">
        <f>ROUND('Programový rozpočet'!T181/30.126*1000,0)</f>
        <v>0</v>
      </c>
    </row>
    <row r="182" spans="1:20" ht="12.75">
      <c r="A182" s="114" t="s">
        <v>481</v>
      </c>
      <c r="B182" s="106" t="s">
        <v>365</v>
      </c>
      <c r="C182" s="115">
        <f t="shared" si="13"/>
        <v>2490</v>
      </c>
      <c r="D182" s="116">
        <f>ROUND('Programový rozpočet'!D182/30.126*1000,0)</f>
        <v>2490</v>
      </c>
      <c r="E182" s="139">
        <f>ROUND('Programový rozpočet'!E182/30.126*1000,0)</f>
        <v>0</v>
      </c>
      <c r="F182" s="146">
        <f>ROUND('Programový rozpočet'!F182/30.126*1000,0)</f>
        <v>0</v>
      </c>
      <c r="G182" s="115">
        <f t="shared" si="14"/>
        <v>996</v>
      </c>
      <c r="H182" s="116">
        <f>ROUND('Programový rozpočet'!H182/30.126*1000,0)</f>
        <v>996</v>
      </c>
      <c r="I182" s="139">
        <f>ROUND('Programový rozpočet'!I182/30.126*1000,0)</f>
        <v>0</v>
      </c>
      <c r="J182" s="146">
        <f>ROUND('Programový rozpočet'!J182/30.126*1000,0)</f>
        <v>0</v>
      </c>
      <c r="K182" s="114" t="str">
        <f t="shared" si="12"/>
        <v>Prvok 13.2.4</v>
      </c>
      <c r="L182" s="106" t="s">
        <v>365</v>
      </c>
      <c r="M182" s="115">
        <f t="shared" si="15"/>
        <v>996</v>
      </c>
      <c r="N182" s="116">
        <f>ROUND('Programový rozpočet'!N182/30.126*1000,0)</f>
        <v>996</v>
      </c>
      <c r="O182" s="139">
        <f>ROUND('Programový rozpočet'!O182/30.126*1000,0)</f>
        <v>0</v>
      </c>
      <c r="P182" s="146">
        <f>ROUND('Programový rozpočet'!P182/30.126*1000,0)</f>
        <v>0</v>
      </c>
      <c r="Q182" s="115">
        <f t="shared" si="16"/>
        <v>1328</v>
      </c>
      <c r="R182" s="116">
        <f>ROUND('Programový rozpočet'!R182/30.126*1000,0)</f>
        <v>1328</v>
      </c>
      <c r="S182" s="139">
        <f>ROUND('Programový rozpočet'!S182/30.126*1000,0)</f>
        <v>0</v>
      </c>
      <c r="T182" s="146">
        <f>ROUND('Programový rozpočet'!T182/30.126*1000,0)</f>
        <v>0</v>
      </c>
    </row>
    <row r="183" spans="1:20" ht="12.75">
      <c r="A183" s="114" t="s">
        <v>482</v>
      </c>
      <c r="B183" s="106" t="s">
        <v>366</v>
      </c>
      <c r="C183" s="115">
        <f t="shared" si="13"/>
        <v>0</v>
      </c>
      <c r="D183" s="116">
        <f>ROUND('Programový rozpočet'!D183/30.126*1000,0)</f>
        <v>0</v>
      </c>
      <c r="E183" s="139">
        <f>ROUND('Programový rozpočet'!E183/30.126*1000,0)</f>
        <v>0</v>
      </c>
      <c r="F183" s="146">
        <f>ROUND('Programový rozpočet'!F183/30.126*1000,0)</f>
        <v>0</v>
      </c>
      <c r="G183" s="115">
        <f t="shared" si="14"/>
        <v>996</v>
      </c>
      <c r="H183" s="116">
        <f>ROUND('Programový rozpočet'!H183/30.126*1000,0)</f>
        <v>996</v>
      </c>
      <c r="I183" s="139">
        <f>ROUND('Programový rozpočet'!I183/30.126*1000,0)</f>
        <v>0</v>
      </c>
      <c r="J183" s="146">
        <f>ROUND('Programový rozpočet'!J183/30.126*1000,0)</f>
        <v>0</v>
      </c>
      <c r="K183" s="114" t="str">
        <f t="shared" si="12"/>
        <v>Prvok 13.2.5</v>
      </c>
      <c r="L183" s="106" t="s">
        <v>366</v>
      </c>
      <c r="M183" s="115">
        <f t="shared" si="15"/>
        <v>996</v>
      </c>
      <c r="N183" s="116">
        <f>ROUND('Programový rozpočet'!N183/30.126*1000,0)</f>
        <v>996</v>
      </c>
      <c r="O183" s="139">
        <f>ROUND('Programový rozpočet'!O183/30.126*1000,0)</f>
        <v>0</v>
      </c>
      <c r="P183" s="146">
        <f>ROUND('Programový rozpočet'!P183/30.126*1000,0)</f>
        <v>0</v>
      </c>
      <c r="Q183" s="115">
        <f t="shared" si="16"/>
        <v>996</v>
      </c>
      <c r="R183" s="116">
        <f>ROUND('Programový rozpočet'!R183/30.126*1000,0)</f>
        <v>996</v>
      </c>
      <c r="S183" s="139">
        <f>ROUND('Programový rozpočet'!S183/30.126*1000,0)</f>
        <v>0</v>
      </c>
      <c r="T183" s="146">
        <f>ROUND('Programový rozpočet'!T183/30.126*1000,0)</f>
        <v>0</v>
      </c>
    </row>
    <row r="184" spans="1:20" ht="12.75">
      <c r="A184" s="111" t="s">
        <v>367</v>
      </c>
      <c r="B184" s="110" t="s">
        <v>368</v>
      </c>
      <c r="C184" s="112">
        <f t="shared" si="13"/>
        <v>2656</v>
      </c>
      <c r="D184" s="113">
        <f>D185+D186</f>
        <v>2656</v>
      </c>
      <c r="E184" s="138">
        <f>E185+E186</f>
        <v>0</v>
      </c>
      <c r="F184" s="145">
        <f>F185+F186</f>
        <v>0</v>
      </c>
      <c r="G184" s="112">
        <f t="shared" si="14"/>
        <v>2656</v>
      </c>
      <c r="H184" s="113">
        <f>H185+H186</f>
        <v>2656</v>
      </c>
      <c r="I184" s="138">
        <f>I185+I186</f>
        <v>0</v>
      </c>
      <c r="J184" s="145">
        <f>J185+J186</f>
        <v>0</v>
      </c>
      <c r="K184" s="111" t="str">
        <f t="shared" si="12"/>
        <v>Podprog 13.3</v>
      </c>
      <c r="L184" s="110" t="s">
        <v>368</v>
      </c>
      <c r="M184" s="112">
        <f t="shared" si="15"/>
        <v>2656</v>
      </c>
      <c r="N184" s="113">
        <f>N185+N186</f>
        <v>2656</v>
      </c>
      <c r="O184" s="138">
        <f>O185+O186</f>
        <v>0</v>
      </c>
      <c r="P184" s="145">
        <f>P185+P186</f>
        <v>0</v>
      </c>
      <c r="Q184" s="112">
        <f t="shared" si="16"/>
        <v>2656</v>
      </c>
      <c r="R184" s="113">
        <f>R185+R186</f>
        <v>2656</v>
      </c>
      <c r="S184" s="138">
        <f>S185+S186</f>
        <v>0</v>
      </c>
      <c r="T184" s="145">
        <f>T185+T186</f>
        <v>0</v>
      </c>
    </row>
    <row r="185" spans="1:20" ht="12.75">
      <c r="A185" s="114" t="s">
        <v>483</v>
      </c>
      <c r="B185" s="106" t="s">
        <v>369</v>
      </c>
      <c r="C185" s="115">
        <f t="shared" si="13"/>
        <v>664</v>
      </c>
      <c r="D185" s="116">
        <f>ROUND('Programový rozpočet'!D185/30.126*1000,0)</f>
        <v>664</v>
      </c>
      <c r="E185" s="139">
        <f>ROUND('Programový rozpočet'!E185/30.126*1000,0)</f>
        <v>0</v>
      </c>
      <c r="F185" s="146">
        <f>ROUND('Programový rozpočet'!F185/30.126*1000,0)</f>
        <v>0</v>
      </c>
      <c r="G185" s="115">
        <f t="shared" si="14"/>
        <v>664</v>
      </c>
      <c r="H185" s="116">
        <f>ROUND('Programový rozpočet'!H185/30.126*1000,0)</f>
        <v>664</v>
      </c>
      <c r="I185" s="139">
        <f>ROUND('Programový rozpočet'!I185/30.126*1000,0)</f>
        <v>0</v>
      </c>
      <c r="J185" s="146">
        <f>ROUND('Programový rozpočet'!J185/30.126*1000,0)</f>
        <v>0</v>
      </c>
      <c r="K185" s="114" t="str">
        <f t="shared" si="12"/>
        <v>Prvok 13.3.1</v>
      </c>
      <c r="L185" s="106" t="s">
        <v>369</v>
      </c>
      <c r="M185" s="115">
        <f t="shared" si="15"/>
        <v>664</v>
      </c>
      <c r="N185" s="116">
        <f>ROUND('Programový rozpočet'!N185/30.126*1000,0)</f>
        <v>664</v>
      </c>
      <c r="O185" s="139">
        <f>ROUND('Programový rozpočet'!O185/30.126*1000,0)</f>
        <v>0</v>
      </c>
      <c r="P185" s="146">
        <f>ROUND('Programový rozpočet'!P185/30.126*1000,0)</f>
        <v>0</v>
      </c>
      <c r="Q185" s="115">
        <f t="shared" si="16"/>
        <v>664</v>
      </c>
      <c r="R185" s="116">
        <f>ROUND('Programový rozpočet'!R185/30.126*1000,0)</f>
        <v>664</v>
      </c>
      <c r="S185" s="139">
        <f>ROUND('Programový rozpočet'!S185/30.126*1000,0)</f>
        <v>0</v>
      </c>
      <c r="T185" s="146">
        <f>ROUND('Programový rozpočet'!T185/30.126*1000,0)</f>
        <v>0</v>
      </c>
    </row>
    <row r="186" spans="1:20" ht="12.75">
      <c r="A186" s="114" t="s">
        <v>484</v>
      </c>
      <c r="B186" s="106" t="s">
        <v>497</v>
      </c>
      <c r="C186" s="115">
        <f t="shared" si="13"/>
        <v>1992</v>
      </c>
      <c r="D186" s="116">
        <f>ROUND('Programový rozpočet'!D186/30.126*1000,0)</f>
        <v>1992</v>
      </c>
      <c r="E186" s="139">
        <f>ROUND('Programový rozpočet'!E186/30.126*1000,0)</f>
        <v>0</v>
      </c>
      <c r="F186" s="146">
        <f>ROUND('Programový rozpočet'!F186/30.126*1000,0)</f>
        <v>0</v>
      </c>
      <c r="G186" s="115">
        <f t="shared" si="14"/>
        <v>1992</v>
      </c>
      <c r="H186" s="116">
        <f>ROUND('Programový rozpočet'!H186/30.126*1000,0)</f>
        <v>1992</v>
      </c>
      <c r="I186" s="139">
        <f>ROUND('Programový rozpočet'!I186/30.126*1000,0)</f>
        <v>0</v>
      </c>
      <c r="J186" s="146">
        <f>ROUND('Programový rozpočet'!J186/30.126*1000,0)</f>
        <v>0</v>
      </c>
      <c r="K186" s="114" t="str">
        <f t="shared" si="12"/>
        <v>Prvok 13.3.2</v>
      </c>
      <c r="L186" s="106" t="s">
        <v>497</v>
      </c>
      <c r="M186" s="115">
        <f t="shared" si="15"/>
        <v>1992</v>
      </c>
      <c r="N186" s="116">
        <f>ROUND('Programový rozpočet'!N186/30.126*1000,0)</f>
        <v>1992</v>
      </c>
      <c r="O186" s="139">
        <f>ROUND('Programový rozpočet'!O186/30.126*1000,0)</f>
        <v>0</v>
      </c>
      <c r="P186" s="146">
        <f>ROUND('Programový rozpočet'!P186/30.126*1000,0)</f>
        <v>0</v>
      </c>
      <c r="Q186" s="115">
        <f t="shared" si="16"/>
        <v>1992</v>
      </c>
      <c r="R186" s="116">
        <f>ROUND('Programový rozpočet'!R186/30.126*1000,0)</f>
        <v>1992</v>
      </c>
      <c r="S186" s="139">
        <f>ROUND('Programový rozpočet'!S186/30.126*1000,0)</f>
        <v>0</v>
      </c>
      <c r="T186" s="146">
        <f>ROUND('Programový rozpočet'!T186/30.126*1000,0)</f>
        <v>0</v>
      </c>
    </row>
    <row r="187" spans="1:20" ht="12.75">
      <c r="A187" s="111" t="s">
        <v>370</v>
      </c>
      <c r="B187" s="110" t="s">
        <v>371</v>
      </c>
      <c r="C187" s="112">
        <f t="shared" si="13"/>
        <v>152527</v>
      </c>
      <c r="D187" s="113">
        <f>D188+D189</f>
        <v>152527</v>
      </c>
      <c r="E187" s="138">
        <f>E188+E189</f>
        <v>0</v>
      </c>
      <c r="F187" s="145">
        <f>F188+F189</f>
        <v>0</v>
      </c>
      <c r="G187" s="112">
        <f t="shared" si="14"/>
        <v>158501</v>
      </c>
      <c r="H187" s="113">
        <f>H188+H189</f>
        <v>158501</v>
      </c>
      <c r="I187" s="138">
        <f>I188+I189</f>
        <v>0</v>
      </c>
      <c r="J187" s="145">
        <f>J188+J189</f>
        <v>0</v>
      </c>
      <c r="K187" s="111" t="str">
        <f t="shared" si="12"/>
        <v>Podprog 13.4</v>
      </c>
      <c r="L187" s="110" t="s">
        <v>371</v>
      </c>
      <c r="M187" s="112">
        <f t="shared" si="15"/>
        <v>166800</v>
      </c>
      <c r="N187" s="113">
        <f>N188+N189</f>
        <v>166800</v>
      </c>
      <c r="O187" s="138">
        <f>O188+O189</f>
        <v>0</v>
      </c>
      <c r="P187" s="145">
        <f>P188+P189</f>
        <v>0</v>
      </c>
      <c r="Q187" s="112">
        <f t="shared" si="16"/>
        <v>176924</v>
      </c>
      <c r="R187" s="113">
        <f>R188+R189</f>
        <v>176924</v>
      </c>
      <c r="S187" s="138">
        <f>S188+S189</f>
        <v>0</v>
      </c>
      <c r="T187" s="145">
        <f>T188+T189</f>
        <v>0</v>
      </c>
    </row>
    <row r="188" spans="1:20" ht="12.75">
      <c r="A188" s="114" t="s">
        <v>485</v>
      </c>
      <c r="B188" s="106" t="s">
        <v>22</v>
      </c>
      <c r="C188" s="115">
        <f t="shared" si="13"/>
        <v>2490</v>
      </c>
      <c r="D188" s="116">
        <f>ROUND('Programový rozpočet'!D188/30.126*1000,0)</f>
        <v>2490</v>
      </c>
      <c r="E188" s="139">
        <f>ROUND('Programový rozpočet'!E188/30.126*1000,0)</f>
        <v>0</v>
      </c>
      <c r="F188" s="146">
        <f>ROUND('Programový rozpočet'!F188/30.126*1000,0)</f>
        <v>0</v>
      </c>
      <c r="G188" s="115">
        <f t="shared" si="14"/>
        <v>2490</v>
      </c>
      <c r="H188" s="116">
        <f>ROUND('Programový rozpočet'!H188/30.126*1000,0)</f>
        <v>2490</v>
      </c>
      <c r="I188" s="139">
        <f>ROUND('Programový rozpočet'!I188/30.126*1000,0)</f>
        <v>0</v>
      </c>
      <c r="J188" s="146">
        <f>ROUND('Programový rozpočet'!J188/30.126*1000,0)</f>
        <v>0</v>
      </c>
      <c r="K188" s="114" t="str">
        <f t="shared" si="12"/>
        <v>Prvok 13.4.1</v>
      </c>
      <c r="L188" s="106" t="s">
        <v>22</v>
      </c>
      <c r="M188" s="115">
        <f t="shared" si="15"/>
        <v>2490</v>
      </c>
      <c r="N188" s="116">
        <f>ROUND('Programový rozpočet'!N188/30.126*1000,0)</f>
        <v>2490</v>
      </c>
      <c r="O188" s="139">
        <f>ROUND('Programový rozpočet'!O188/30.126*1000,0)</f>
        <v>0</v>
      </c>
      <c r="P188" s="146">
        <f>ROUND('Programový rozpočet'!P188/30.126*1000,0)</f>
        <v>0</v>
      </c>
      <c r="Q188" s="115">
        <f t="shared" si="16"/>
        <v>2656</v>
      </c>
      <c r="R188" s="116">
        <f>ROUND('Programový rozpočet'!R188/30.126*1000,0)</f>
        <v>2656</v>
      </c>
      <c r="S188" s="139">
        <f>ROUND('Programový rozpočet'!S188/30.126*1000,0)</f>
        <v>0</v>
      </c>
      <c r="T188" s="146">
        <f>ROUND('Programový rozpočet'!T188/30.126*1000,0)</f>
        <v>0</v>
      </c>
    </row>
    <row r="189" spans="1:20" ht="12.75">
      <c r="A189" s="114" t="s">
        <v>486</v>
      </c>
      <c r="B189" s="106" t="s">
        <v>372</v>
      </c>
      <c r="C189" s="115">
        <f t="shared" si="13"/>
        <v>150037</v>
      </c>
      <c r="D189" s="116">
        <f>ROUND('Programový rozpočet'!D189/30.126*1000,0)</f>
        <v>150037</v>
      </c>
      <c r="E189" s="139">
        <f>ROUND('Programový rozpočet'!E189/30.126*1000,0)</f>
        <v>0</v>
      </c>
      <c r="F189" s="146">
        <f>ROUND('Programový rozpočet'!F189/30.126*1000,0)</f>
        <v>0</v>
      </c>
      <c r="G189" s="115">
        <f t="shared" si="14"/>
        <v>156011</v>
      </c>
      <c r="H189" s="116">
        <f>ROUND('Programový rozpočet'!H189/30.126*1000,0)</f>
        <v>156011</v>
      </c>
      <c r="I189" s="139">
        <f>ROUND('Programový rozpočet'!I189/30.126*1000,0)</f>
        <v>0</v>
      </c>
      <c r="J189" s="146">
        <f>ROUND('Programový rozpočet'!J189/30.126*1000,0)</f>
        <v>0</v>
      </c>
      <c r="K189" s="114" t="str">
        <f t="shared" si="12"/>
        <v>Prvok 13.4.2</v>
      </c>
      <c r="L189" s="106" t="s">
        <v>372</v>
      </c>
      <c r="M189" s="115">
        <f t="shared" si="15"/>
        <v>164310</v>
      </c>
      <c r="N189" s="116">
        <f>ROUND('Programový rozpočet'!N189/30.126*1000,0)</f>
        <v>164310</v>
      </c>
      <c r="O189" s="139">
        <f>ROUND('Programový rozpočet'!O189/30.126*1000,0)</f>
        <v>0</v>
      </c>
      <c r="P189" s="146">
        <f>ROUND('Programový rozpočet'!P189/30.126*1000,0)</f>
        <v>0</v>
      </c>
      <c r="Q189" s="115">
        <f t="shared" si="16"/>
        <v>174268</v>
      </c>
      <c r="R189" s="116">
        <f>ROUND('Programový rozpočet'!R189/30.126*1000,0)</f>
        <v>174268</v>
      </c>
      <c r="S189" s="139">
        <f>ROUND('Programový rozpočet'!S189/30.126*1000,0)</f>
        <v>0</v>
      </c>
      <c r="T189" s="146">
        <f>ROUND('Programový rozpočet'!T189/30.126*1000,0)</f>
        <v>0</v>
      </c>
    </row>
    <row r="190" spans="1:20" ht="12.75">
      <c r="A190" s="111" t="s">
        <v>373</v>
      </c>
      <c r="B190" s="110" t="s">
        <v>374</v>
      </c>
      <c r="C190" s="112">
        <f t="shared" si="13"/>
        <v>40829</v>
      </c>
      <c r="D190" s="113">
        <f>ROUND('Programový rozpočet'!D190/30.126*1000,0)</f>
        <v>40829</v>
      </c>
      <c r="E190" s="138">
        <f>ROUND('Programový rozpočet'!E190/30.126*1000,0)</f>
        <v>0</v>
      </c>
      <c r="F190" s="145">
        <f>ROUND('Programový rozpočet'!F190/30.126*1000,0)</f>
        <v>0</v>
      </c>
      <c r="G190" s="112">
        <f t="shared" si="14"/>
        <v>27219</v>
      </c>
      <c r="H190" s="113">
        <f>ROUND('Programový rozpočet'!H190/30.126*1000,0)</f>
        <v>27219</v>
      </c>
      <c r="I190" s="138">
        <f>ROUND('Programový rozpočet'!I190/30.126*1000,0)</f>
        <v>0</v>
      </c>
      <c r="J190" s="145">
        <f>ROUND('Programový rozpočet'!J190/30.126*1000,0)</f>
        <v>0</v>
      </c>
      <c r="K190" s="111" t="str">
        <f t="shared" si="12"/>
        <v>Podprog 13.5</v>
      </c>
      <c r="L190" s="110" t="s">
        <v>374</v>
      </c>
      <c r="M190" s="112">
        <f t="shared" si="15"/>
        <v>27219</v>
      </c>
      <c r="N190" s="113">
        <f>ROUND('Programový rozpočet'!N190/30.126*1000,0)</f>
        <v>27219</v>
      </c>
      <c r="O190" s="138">
        <f>ROUND('Programový rozpočet'!O190/30.126*1000,0)</f>
        <v>0</v>
      </c>
      <c r="P190" s="145">
        <f>ROUND('Programový rozpočet'!P190/30.126*1000,0)</f>
        <v>0</v>
      </c>
      <c r="Q190" s="112">
        <f t="shared" si="16"/>
        <v>27219</v>
      </c>
      <c r="R190" s="113">
        <f>ROUND('Programový rozpočet'!R190/30.126*1000,0)</f>
        <v>27219</v>
      </c>
      <c r="S190" s="138">
        <f>ROUND('Programový rozpočet'!S190/30.126*1000,0)</f>
        <v>0</v>
      </c>
      <c r="T190" s="145">
        <f>ROUND('Programový rozpočet'!T190/30.126*1000,0)</f>
        <v>0</v>
      </c>
    </row>
    <row r="191" spans="1:20" ht="12.75">
      <c r="A191" s="111" t="s">
        <v>375</v>
      </c>
      <c r="B191" s="110" t="s">
        <v>376</v>
      </c>
      <c r="C191" s="112">
        <f t="shared" si="13"/>
        <v>0</v>
      </c>
      <c r="D191" s="113">
        <f>ROUND('Programový rozpočet'!D191/30.126*1000,0)</f>
        <v>0</v>
      </c>
      <c r="E191" s="138">
        <f>ROUND('Programový rozpočet'!E191/30.126*1000,0)</f>
        <v>0</v>
      </c>
      <c r="F191" s="145">
        <f>ROUND('Programový rozpočet'!F191/30.126*1000,0)</f>
        <v>0</v>
      </c>
      <c r="G191" s="112">
        <f t="shared" si="14"/>
        <v>3651</v>
      </c>
      <c r="H191" s="113">
        <f>ROUND('Programový rozpočet'!H191/30.126*1000,0)</f>
        <v>3651</v>
      </c>
      <c r="I191" s="138">
        <f>ROUND('Programový rozpočet'!I191/30.126*1000,0)</f>
        <v>0</v>
      </c>
      <c r="J191" s="145">
        <f>ROUND('Programový rozpočet'!J191/30.126*1000,0)</f>
        <v>0</v>
      </c>
      <c r="K191" s="111" t="str">
        <f t="shared" si="12"/>
        <v>Podprog 13.6</v>
      </c>
      <c r="L191" s="110" t="s">
        <v>376</v>
      </c>
      <c r="M191" s="112">
        <f t="shared" si="15"/>
        <v>3651</v>
      </c>
      <c r="N191" s="113">
        <f>ROUND('Programový rozpočet'!N191/30.126*1000,0)</f>
        <v>3651</v>
      </c>
      <c r="O191" s="138">
        <f>ROUND('Programový rozpočet'!O191/30.126*1000,0)</f>
        <v>0</v>
      </c>
      <c r="P191" s="145">
        <f>ROUND('Programový rozpočet'!P191/30.126*1000,0)</f>
        <v>0</v>
      </c>
      <c r="Q191" s="112">
        <f t="shared" si="16"/>
        <v>3651</v>
      </c>
      <c r="R191" s="113">
        <f>ROUND('Programový rozpočet'!R191/30.126*1000,0)</f>
        <v>3651</v>
      </c>
      <c r="S191" s="138">
        <f>ROUND('Programový rozpočet'!S191/30.126*1000,0)</f>
        <v>0</v>
      </c>
      <c r="T191" s="145">
        <f>ROUND('Programový rozpočet'!T191/30.126*1000,0)</f>
        <v>0</v>
      </c>
    </row>
    <row r="192" spans="1:20" ht="13.5" thickBot="1">
      <c r="A192" s="111" t="s">
        <v>377</v>
      </c>
      <c r="B192" s="110" t="s">
        <v>556</v>
      </c>
      <c r="C192" s="112">
        <f t="shared" si="13"/>
        <v>91283</v>
      </c>
      <c r="D192" s="113">
        <f>ROUND('Programový rozpočet'!D192/30.126*1000,0)</f>
        <v>91283</v>
      </c>
      <c r="E192" s="138">
        <f>ROUND('Programový rozpočet'!E192/30.126*1000,0)</f>
        <v>0</v>
      </c>
      <c r="F192" s="145">
        <f>ROUND('Programový rozpočet'!F192/30.126*1000,0)</f>
        <v>0</v>
      </c>
      <c r="G192" s="112">
        <f t="shared" si="14"/>
        <v>55334</v>
      </c>
      <c r="H192" s="113">
        <f>ROUND('Programový rozpočet'!H192/30.126*1000,0)</f>
        <v>55334</v>
      </c>
      <c r="I192" s="138">
        <f>ROUND('Programový rozpočet'!I192/30.126*1000,0)</f>
        <v>0</v>
      </c>
      <c r="J192" s="145">
        <f>ROUND('Programový rozpočet'!J192/30.126*1000,0)</f>
        <v>0</v>
      </c>
      <c r="K192" s="111" t="str">
        <f t="shared" si="12"/>
        <v>Podprog 13.7</v>
      </c>
      <c r="L192" s="110" t="s">
        <v>556</v>
      </c>
      <c r="M192" s="112">
        <f t="shared" si="15"/>
        <v>55334</v>
      </c>
      <c r="N192" s="113">
        <f>ROUND('Programový rozpočet'!N192/30.126*1000,0)</f>
        <v>55334</v>
      </c>
      <c r="O192" s="138">
        <f>ROUND('Programový rozpočet'!O192/30.126*1000,0)</f>
        <v>0</v>
      </c>
      <c r="P192" s="145">
        <f>ROUND('Programový rozpočet'!P192/30.126*1000,0)</f>
        <v>0</v>
      </c>
      <c r="Q192" s="112">
        <f t="shared" si="16"/>
        <v>55334</v>
      </c>
      <c r="R192" s="113">
        <f>ROUND('Programový rozpočet'!R192/30.126*1000,0)</f>
        <v>55334</v>
      </c>
      <c r="S192" s="138">
        <f>ROUND('Programový rozpočet'!S192/30.126*1000,0)</f>
        <v>0</v>
      </c>
      <c r="T192" s="145">
        <f>ROUND('Programový rozpočet'!T192/30.126*1000,0)</f>
        <v>0</v>
      </c>
    </row>
    <row r="193" spans="1:20" ht="12.75">
      <c r="A193" s="107" t="s">
        <v>378</v>
      </c>
      <c r="B193" s="108"/>
      <c r="C193" s="94">
        <f t="shared" si="13"/>
        <v>1238499</v>
      </c>
      <c r="D193" s="109">
        <f>SUM(D194:D196)</f>
        <v>117075</v>
      </c>
      <c r="E193" s="137">
        <f>SUM(E194:E196)</f>
        <v>1048231</v>
      </c>
      <c r="F193" s="144">
        <f>SUM(F194:F196)</f>
        <v>73193</v>
      </c>
      <c r="G193" s="94">
        <f t="shared" si="14"/>
        <v>1599117</v>
      </c>
      <c r="H193" s="109">
        <f>SUM(H194:H196)</f>
        <v>134004</v>
      </c>
      <c r="I193" s="137">
        <f>SUM(I194:I196)</f>
        <v>1354312</v>
      </c>
      <c r="J193" s="144">
        <f>SUM(J194:J196)</f>
        <v>110801</v>
      </c>
      <c r="K193" s="107" t="str">
        <f t="shared" si="12"/>
        <v>Program 14: Bývanie</v>
      </c>
      <c r="L193" s="108"/>
      <c r="M193" s="94">
        <f t="shared" si="15"/>
        <v>1612129</v>
      </c>
      <c r="N193" s="109">
        <f>SUM(N194:N196)</f>
        <v>147746</v>
      </c>
      <c r="O193" s="137">
        <f>SUM(O194:O196)</f>
        <v>1327757</v>
      </c>
      <c r="P193" s="144">
        <f>SUM(P194:P196)</f>
        <v>136626</v>
      </c>
      <c r="Q193" s="94">
        <f t="shared" si="16"/>
        <v>1030272</v>
      </c>
      <c r="R193" s="109">
        <f>SUM(R194:R196)</f>
        <v>149505</v>
      </c>
      <c r="S193" s="137">
        <f>SUM(S194:S196)</f>
        <v>730266</v>
      </c>
      <c r="T193" s="144">
        <f>SUM(T194:T196)</f>
        <v>150501</v>
      </c>
    </row>
    <row r="194" spans="1:20" ht="12.75">
      <c r="A194" s="111" t="s">
        <v>379</v>
      </c>
      <c r="B194" s="110" t="s">
        <v>380</v>
      </c>
      <c r="C194" s="112">
        <f t="shared" si="13"/>
        <v>1170418</v>
      </c>
      <c r="D194" s="113">
        <f>ROUND('Programový rozpočet'!D194/30.126*1000,0)</f>
        <v>48994</v>
      </c>
      <c r="E194" s="138">
        <f>ROUND('Programový rozpočet'!E194/30.126*1000,0)</f>
        <v>1048231</v>
      </c>
      <c r="F194" s="145">
        <f>ROUND('Programový rozpočet'!F194/30.126*1000,0)</f>
        <v>73193</v>
      </c>
      <c r="G194" s="112">
        <f t="shared" si="14"/>
        <v>1529742</v>
      </c>
      <c r="H194" s="113">
        <f>ROUND('Programový rozpočet'!H194/30.126*1000,0)</f>
        <v>64629</v>
      </c>
      <c r="I194" s="138">
        <f>ROUND('Programový rozpočet'!I194/30.126*1000,0)</f>
        <v>1354312</v>
      </c>
      <c r="J194" s="145">
        <f>ROUND('Programový rozpočet'!J194/30.126*1000,0)</f>
        <v>110801</v>
      </c>
      <c r="K194" s="111" t="str">
        <f t="shared" si="12"/>
        <v>Podprog 14.1</v>
      </c>
      <c r="L194" s="110" t="s">
        <v>380</v>
      </c>
      <c r="M194" s="112">
        <f t="shared" si="15"/>
        <v>1535783</v>
      </c>
      <c r="N194" s="113">
        <f>ROUND('Programový rozpočet'!N194/30.126*1000,0)</f>
        <v>71400</v>
      </c>
      <c r="O194" s="138">
        <f>ROUND('Programový rozpočet'!O194/30.126*1000,0)</f>
        <v>1327757</v>
      </c>
      <c r="P194" s="145">
        <f>ROUND('Programový rozpočet'!P194/30.126*1000,0)</f>
        <v>136626</v>
      </c>
      <c r="Q194" s="112">
        <f t="shared" si="16"/>
        <v>950275</v>
      </c>
      <c r="R194" s="113">
        <f>ROUND('Programový rozpočet'!R194/30.126*1000,0)</f>
        <v>69508</v>
      </c>
      <c r="S194" s="138">
        <f>ROUND('Programový rozpočet'!S194/30.126*1000,0)</f>
        <v>730266</v>
      </c>
      <c r="T194" s="145">
        <f>ROUND('Programový rozpočet'!T194/30.126*1000,0)</f>
        <v>150501</v>
      </c>
    </row>
    <row r="195" spans="1:20" ht="12.75">
      <c r="A195" s="111" t="s">
        <v>381</v>
      </c>
      <c r="B195" s="110" t="s">
        <v>382</v>
      </c>
      <c r="C195" s="112">
        <f t="shared" si="13"/>
        <v>52480</v>
      </c>
      <c r="D195" s="113">
        <f>ROUND('Programový rozpočet'!D195/30.126*1000,0)</f>
        <v>52480</v>
      </c>
      <c r="E195" s="138">
        <f>ROUND('Programový rozpočet'!E195/30.126*1000,0)</f>
        <v>0</v>
      </c>
      <c r="F195" s="145">
        <f>ROUND('Programový rozpočet'!F195/30.126*1000,0)</f>
        <v>0</v>
      </c>
      <c r="G195" s="112">
        <f t="shared" si="14"/>
        <v>53110</v>
      </c>
      <c r="H195" s="113">
        <f>ROUND('Programový rozpočet'!H195/30.126*1000,0)</f>
        <v>53110</v>
      </c>
      <c r="I195" s="138">
        <f>ROUND('Programový rozpočet'!I195/30.126*1000,0)</f>
        <v>0</v>
      </c>
      <c r="J195" s="145">
        <f>ROUND('Programový rozpočet'!J195/30.126*1000,0)</f>
        <v>0</v>
      </c>
      <c r="K195" s="111" t="str">
        <f t="shared" si="12"/>
        <v>Podprog 14.2</v>
      </c>
      <c r="L195" s="110" t="s">
        <v>382</v>
      </c>
      <c r="M195" s="112">
        <f t="shared" si="15"/>
        <v>59749</v>
      </c>
      <c r="N195" s="113">
        <f>ROUND('Programový rozpočet'!N195/30.126*1000,0)</f>
        <v>59749</v>
      </c>
      <c r="O195" s="138">
        <f>ROUND('Programový rozpočet'!O195/30.126*1000,0)</f>
        <v>0</v>
      </c>
      <c r="P195" s="145">
        <f>ROUND('Programový rozpočet'!P195/30.126*1000,0)</f>
        <v>0</v>
      </c>
      <c r="Q195" s="112">
        <f t="shared" si="16"/>
        <v>63068</v>
      </c>
      <c r="R195" s="113">
        <f>ROUND('Programový rozpočet'!R195/30.126*1000,0)</f>
        <v>63068</v>
      </c>
      <c r="S195" s="138">
        <f>ROUND('Programový rozpočet'!S195/30.126*1000,0)</f>
        <v>0</v>
      </c>
      <c r="T195" s="145">
        <f>ROUND('Programový rozpočet'!T195/30.126*1000,0)</f>
        <v>0</v>
      </c>
    </row>
    <row r="196" spans="1:20" ht="12.75">
      <c r="A196" s="111" t="s">
        <v>383</v>
      </c>
      <c r="B196" s="110" t="s">
        <v>16</v>
      </c>
      <c r="C196" s="112">
        <f t="shared" si="13"/>
        <v>15601</v>
      </c>
      <c r="D196" s="113">
        <f>ROUND('Programový rozpočet'!D196/30.126*1000,0)</f>
        <v>15601</v>
      </c>
      <c r="E196" s="138">
        <f>ROUND('Programový rozpočet'!E196/30.126*1000,0)</f>
        <v>0</v>
      </c>
      <c r="F196" s="145">
        <f>ROUND('Programový rozpočet'!F196/30.126*1000,0)</f>
        <v>0</v>
      </c>
      <c r="G196" s="112">
        <f t="shared" si="14"/>
        <v>16265</v>
      </c>
      <c r="H196" s="113">
        <f>ROUND('Programový rozpočet'!H196/30.126*1000,0)</f>
        <v>16265</v>
      </c>
      <c r="I196" s="138">
        <f>ROUND('Programový rozpočet'!I196/30.126*1000,0)</f>
        <v>0</v>
      </c>
      <c r="J196" s="145">
        <f>ROUND('Programový rozpočet'!J196/30.126*1000,0)</f>
        <v>0</v>
      </c>
      <c r="K196" s="111" t="str">
        <f t="shared" si="12"/>
        <v>Podprog 14.3</v>
      </c>
      <c r="L196" s="110" t="s">
        <v>16</v>
      </c>
      <c r="M196" s="112">
        <f t="shared" si="15"/>
        <v>16597</v>
      </c>
      <c r="N196" s="113">
        <f>ROUND('Programový rozpočet'!N196/30.126*1000,0)</f>
        <v>16597</v>
      </c>
      <c r="O196" s="138">
        <f>ROUND('Programový rozpočet'!O196/30.126*1000,0)</f>
        <v>0</v>
      </c>
      <c r="P196" s="145">
        <f>ROUND('Programový rozpočet'!P196/30.126*1000,0)</f>
        <v>0</v>
      </c>
      <c r="Q196" s="112">
        <f t="shared" si="16"/>
        <v>16929</v>
      </c>
      <c r="R196" s="113">
        <f>ROUND('Programový rozpočet'!R196/30.126*1000,0)</f>
        <v>16929</v>
      </c>
      <c r="S196" s="138">
        <f>ROUND('Programový rozpočet'!S196/30.126*1000,0)</f>
        <v>0</v>
      </c>
      <c r="T196" s="145">
        <f>ROUND('Programový rozpočet'!T196/30.126*1000,0)</f>
        <v>0</v>
      </c>
    </row>
    <row r="197" spans="1:20" ht="13.5" thickBot="1">
      <c r="A197" s="111" t="s">
        <v>530</v>
      </c>
      <c r="B197" s="150" t="s">
        <v>531</v>
      </c>
      <c r="C197" s="151">
        <f t="shared" si="13"/>
        <v>0</v>
      </c>
      <c r="D197" s="152">
        <f>ROUND('Programový rozpočet'!D197/30.126*1000,0)</f>
        <v>0</v>
      </c>
      <c r="E197" s="153">
        <f>ROUND('Programový rozpočet'!E197/30.126*1000,0)</f>
        <v>0</v>
      </c>
      <c r="F197" s="154">
        <f>ROUND('Programový rozpočet'!F197/30.126*1000,0)</f>
        <v>0</v>
      </c>
      <c r="G197" s="151">
        <f t="shared" si="14"/>
        <v>199164</v>
      </c>
      <c r="H197" s="152">
        <f>ROUND('Programový rozpočet'!H197/30.126*1000,0)</f>
        <v>0</v>
      </c>
      <c r="I197" s="153">
        <f>ROUND('Programový rozpočet'!I197/30.126*1000,0)</f>
        <v>0</v>
      </c>
      <c r="J197" s="154">
        <f>ROUND('Programový rozpočet'!J197/30.126*1000,0)</f>
        <v>199164</v>
      </c>
      <c r="K197" s="111" t="str">
        <f t="shared" si="12"/>
        <v>Podprog 14.4</v>
      </c>
      <c r="L197" s="150" t="s">
        <v>531</v>
      </c>
      <c r="M197" s="151">
        <f t="shared" si="15"/>
        <v>0</v>
      </c>
      <c r="N197" s="152">
        <f>ROUND('Programový rozpočet'!N197/30.126*1000,0)</f>
        <v>0</v>
      </c>
      <c r="O197" s="153">
        <f>ROUND('Programový rozpočet'!O197/30.126*1000,0)</f>
        <v>0</v>
      </c>
      <c r="P197" s="154">
        <f>ROUND('Programový rozpočet'!P197/30.126*1000,0)</f>
        <v>0</v>
      </c>
      <c r="Q197" s="151">
        <f t="shared" si="16"/>
        <v>0</v>
      </c>
      <c r="R197" s="152">
        <f>ROUND('Programový rozpočet'!R197/30.126*1000,0)</f>
        <v>0</v>
      </c>
      <c r="S197" s="153">
        <f>ROUND('Programový rozpočet'!S197/30.126*1000,0)</f>
        <v>0</v>
      </c>
      <c r="T197" s="154">
        <f>ROUND('Programový rozpočet'!T197/30.126*1000,0)</f>
        <v>0</v>
      </c>
    </row>
    <row r="198" spans="1:20" ht="12.75">
      <c r="A198" s="107" t="s">
        <v>384</v>
      </c>
      <c r="B198" s="108"/>
      <c r="C198" s="94">
        <f t="shared" si="13"/>
        <v>429430</v>
      </c>
      <c r="D198" s="109">
        <f>SUM(D199:D200)</f>
        <v>197438</v>
      </c>
      <c r="E198" s="137">
        <f>SUM(E199:E200)</f>
        <v>12912</v>
      </c>
      <c r="F198" s="144">
        <f>SUM(F199:F200)</f>
        <v>219080</v>
      </c>
      <c r="G198" s="94">
        <f t="shared" si="14"/>
        <v>257453</v>
      </c>
      <c r="H198" s="109">
        <f>SUM(H199:H200)</f>
        <v>257453</v>
      </c>
      <c r="I198" s="137">
        <f>SUM(I199:I200)</f>
        <v>0</v>
      </c>
      <c r="J198" s="144">
        <f>SUM(J199:J200)</f>
        <v>0</v>
      </c>
      <c r="K198" s="107" t="str">
        <f t="shared" si="12"/>
        <v>Program 15: Zdravotníctvo</v>
      </c>
      <c r="L198" s="108"/>
      <c r="M198" s="94">
        <f t="shared" si="15"/>
        <v>157871</v>
      </c>
      <c r="N198" s="109">
        <f>SUM(N199:N200)</f>
        <v>157871</v>
      </c>
      <c r="O198" s="137">
        <f>SUM(O199:O200)</f>
        <v>0</v>
      </c>
      <c r="P198" s="144">
        <f>SUM(P199:P200)</f>
        <v>0</v>
      </c>
      <c r="Q198" s="94">
        <f t="shared" si="16"/>
        <v>157871</v>
      </c>
      <c r="R198" s="109">
        <f>SUM(R199:R200)</f>
        <v>157871</v>
      </c>
      <c r="S198" s="137">
        <f>SUM(S199:S200)</f>
        <v>0</v>
      </c>
      <c r="T198" s="144">
        <f>SUM(T199:T200)</f>
        <v>0</v>
      </c>
    </row>
    <row r="199" spans="1:20" ht="12.75">
      <c r="A199" s="111" t="s">
        <v>385</v>
      </c>
      <c r="B199" s="110" t="s">
        <v>386</v>
      </c>
      <c r="C199" s="112">
        <f t="shared" si="13"/>
        <v>255925</v>
      </c>
      <c r="D199" s="113">
        <f>ROUND('Programový rozpočet'!D199/30.126*1000,0)</f>
        <v>23933</v>
      </c>
      <c r="E199" s="138">
        <f>ROUND('Programový rozpočet'!E199/30.126*1000,0)</f>
        <v>12912</v>
      </c>
      <c r="F199" s="145">
        <f>ROUND('Programový rozpočet'!F199/30.126*1000,0)</f>
        <v>219080</v>
      </c>
      <c r="G199" s="112">
        <f t="shared" si="14"/>
        <v>58289</v>
      </c>
      <c r="H199" s="113">
        <f>ROUND('Programový rozpočet'!H199/30.126*1000,0)</f>
        <v>58289</v>
      </c>
      <c r="I199" s="138">
        <f>ROUND('Programový rozpočet'!I199/30.126*1000,0)</f>
        <v>0</v>
      </c>
      <c r="J199" s="145">
        <f>ROUND('Programový rozpočet'!J199/30.126*1000,0)</f>
        <v>0</v>
      </c>
      <c r="K199" s="111" t="str">
        <f t="shared" si="12"/>
        <v>Podprog 15.1</v>
      </c>
      <c r="L199" s="110" t="s">
        <v>386</v>
      </c>
      <c r="M199" s="112">
        <f t="shared" si="15"/>
        <v>58289</v>
      </c>
      <c r="N199" s="113">
        <f>ROUND('Programový rozpočet'!N199/30.126*1000,0)</f>
        <v>58289</v>
      </c>
      <c r="O199" s="138">
        <f>ROUND('Programový rozpočet'!O199/30.126*1000,0)</f>
        <v>0</v>
      </c>
      <c r="P199" s="145">
        <f>ROUND('Programový rozpočet'!P199/30.126*1000,0)</f>
        <v>0</v>
      </c>
      <c r="Q199" s="112">
        <f t="shared" si="16"/>
        <v>58289</v>
      </c>
      <c r="R199" s="113">
        <f>ROUND('Programový rozpočet'!R199/30.126*1000,0)</f>
        <v>58289</v>
      </c>
      <c r="S199" s="138">
        <f>ROUND('Programový rozpočet'!S199/30.126*1000,0)</f>
        <v>0</v>
      </c>
      <c r="T199" s="145">
        <f>ROUND('Programový rozpočet'!T199/30.126*1000,0)</f>
        <v>0</v>
      </c>
    </row>
    <row r="200" spans="1:20" ht="13.5" thickBot="1">
      <c r="A200" s="111" t="s">
        <v>387</v>
      </c>
      <c r="B200" s="110" t="s">
        <v>388</v>
      </c>
      <c r="C200" s="112">
        <f t="shared" si="13"/>
        <v>173505</v>
      </c>
      <c r="D200" s="113">
        <f>ROUND('Programový rozpočet'!D200/30.126*1000,0)</f>
        <v>173505</v>
      </c>
      <c r="E200" s="138">
        <f>ROUND('Programový rozpočet'!E200/30.126*1000,0)</f>
        <v>0</v>
      </c>
      <c r="F200" s="145">
        <f>ROUND('Programový rozpočet'!F200/30.126*1000,0)</f>
        <v>0</v>
      </c>
      <c r="G200" s="112">
        <f t="shared" si="14"/>
        <v>199164</v>
      </c>
      <c r="H200" s="113">
        <f>ROUND('Programový rozpočet'!H200/30.126*1000,0)</f>
        <v>199164</v>
      </c>
      <c r="I200" s="138">
        <f>ROUND('Programový rozpočet'!I200/30.126*1000,0)</f>
        <v>0</v>
      </c>
      <c r="J200" s="145">
        <f>ROUND('Programový rozpočet'!J200/30.126*1000,0)</f>
        <v>0</v>
      </c>
      <c r="K200" s="111" t="str">
        <f t="shared" si="12"/>
        <v>Podprog 15.2</v>
      </c>
      <c r="L200" s="110" t="s">
        <v>388</v>
      </c>
      <c r="M200" s="112">
        <f t="shared" si="15"/>
        <v>99582</v>
      </c>
      <c r="N200" s="113">
        <f>ROUND('Programový rozpočet'!N200/30.126*1000,0)</f>
        <v>99582</v>
      </c>
      <c r="O200" s="138">
        <f>ROUND('Programový rozpočet'!O200/30.126*1000,0)</f>
        <v>0</v>
      </c>
      <c r="P200" s="145">
        <f>ROUND('Programový rozpočet'!P200/30.126*1000,0)</f>
        <v>0</v>
      </c>
      <c r="Q200" s="112">
        <f t="shared" si="16"/>
        <v>99582</v>
      </c>
      <c r="R200" s="113">
        <f>ROUND('Programový rozpočet'!R200/30.126*1000,0)</f>
        <v>99582</v>
      </c>
      <c r="S200" s="138">
        <f>ROUND('Programový rozpočet'!S200/30.126*1000,0)</f>
        <v>0</v>
      </c>
      <c r="T200" s="145">
        <f>ROUND('Programový rozpočet'!T200/30.126*1000,0)</f>
        <v>0</v>
      </c>
    </row>
    <row r="201" spans="1:20" ht="12.75">
      <c r="A201" s="107" t="s">
        <v>389</v>
      </c>
      <c r="B201" s="108"/>
      <c r="C201" s="94">
        <f t="shared" si="13"/>
        <v>1197470</v>
      </c>
      <c r="D201" s="109">
        <f>SUM(D202:D207)</f>
        <v>853216</v>
      </c>
      <c r="E201" s="137">
        <f>SUM(E202:E207)</f>
        <v>3319</v>
      </c>
      <c r="F201" s="144">
        <f>SUM(F202:F207)</f>
        <v>340935</v>
      </c>
      <c r="G201" s="94">
        <f t="shared" si="14"/>
        <v>980647</v>
      </c>
      <c r="H201" s="109">
        <f>SUM(H202:H207)</f>
        <v>972349</v>
      </c>
      <c r="I201" s="137">
        <f>SUM(I202:I207)</f>
        <v>8298</v>
      </c>
      <c r="J201" s="144">
        <f>SUM(J202:J207)</f>
        <v>0</v>
      </c>
      <c r="K201" s="107" t="str">
        <f>A201</f>
        <v>Program 16: Administratíva</v>
      </c>
      <c r="L201" s="108"/>
      <c r="M201" s="94">
        <f t="shared" si="15"/>
        <v>1022141</v>
      </c>
      <c r="N201" s="109">
        <f>SUM(N202:N207)</f>
        <v>1022141</v>
      </c>
      <c r="O201" s="137">
        <f>SUM(O202:O207)</f>
        <v>0</v>
      </c>
      <c r="P201" s="144">
        <f>SUM(P202:P207)</f>
        <v>0</v>
      </c>
      <c r="Q201" s="94">
        <f t="shared" si="16"/>
        <v>1078305</v>
      </c>
      <c r="R201" s="109">
        <f>SUM(R202:R207)</f>
        <v>1078305</v>
      </c>
      <c r="S201" s="137">
        <f>SUM(S202:S207)</f>
        <v>0</v>
      </c>
      <c r="T201" s="144">
        <f>SUM(T202:T207)</f>
        <v>0</v>
      </c>
    </row>
    <row r="202" spans="1:20" ht="12.75">
      <c r="A202" s="114" t="s">
        <v>487</v>
      </c>
      <c r="B202" s="106" t="s">
        <v>390</v>
      </c>
      <c r="C202" s="115">
        <f t="shared" si="13"/>
        <v>709321</v>
      </c>
      <c r="D202" s="116">
        <f>ROUND('Programový rozpočet'!D202/30.126*1000,0)</f>
        <v>709321</v>
      </c>
      <c r="E202" s="139">
        <f>ROUND('Programový rozpočet'!E202/30.126*1000,0)</f>
        <v>0</v>
      </c>
      <c r="F202" s="146">
        <f>ROUND('Programový rozpočet'!F202/30.126*1000,0)</f>
        <v>0</v>
      </c>
      <c r="G202" s="115">
        <f t="shared" si="14"/>
        <v>827524</v>
      </c>
      <c r="H202" s="116">
        <f>ROUND('Programový rozpočet'!H202/30.126*1000,0)</f>
        <v>827524</v>
      </c>
      <c r="I202" s="139">
        <f>ROUND('Programový rozpočet'!I202/30.126*1000,0)</f>
        <v>0</v>
      </c>
      <c r="J202" s="146">
        <f>ROUND('Programový rozpočet'!J202/30.126*1000,0)</f>
        <v>0</v>
      </c>
      <c r="K202" s="114" t="s">
        <v>487</v>
      </c>
      <c r="L202" s="106" t="s">
        <v>390</v>
      </c>
      <c r="M202" s="115">
        <f t="shared" si="15"/>
        <v>889531</v>
      </c>
      <c r="N202" s="116">
        <f>ROUND('Programový rozpočet'!N202/30.126*1000,0)</f>
        <v>889531</v>
      </c>
      <c r="O202" s="139">
        <f>ROUND('Programový rozpočet'!O202/30.126*1000,0)</f>
        <v>0</v>
      </c>
      <c r="P202" s="146">
        <f>ROUND('Programový rozpočet'!P202/30.126*1000,0)</f>
        <v>0</v>
      </c>
      <c r="Q202" s="115">
        <f t="shared" si="16"/>
        <v>945263</v>
      </c>
      <c r="R202" s="116">
        <f>ROUND('Programový rozpočet'!R202/30.126*1000,0)</f>
        <v>945263</v>
      </c>
      <c r="S202" s="139">
        <f>ROUND('Programový rozpočet'!S202/30.126*1000,0)</f>
        <v>0</v>
      </c>
      <c r="T202" s="146">
        <f>ROUND('Programový rozpočet'!T202/30.126*1000,0)</f>
        <v>0</v>
      </c>
    </row>
    <row r="203" spans="1:20" ht="12.75">
      <c r="A203" s="114" t="s">
        <v>487</v>
      </c>
      <c r="B203" s="106" t="s">
        <v>391</v>
      </c>
      <c r="C203" s="115">
        <f t="shared" si="13"/>
        <v>119498</v>
      </c>
      <c r="D203" s="116">
        <f>ROUND('Programový rozpočet'!D203/30.126*1000,0)</f>
        <v>116179</v>
      </c>
      <c r="E203" s="139">
        <f>ROUND('Programový rozpočet'!E203/30.126*1000,0)</f>
        <v>3319</v>
      </c>
      <c r="F203" s="146">
        <f>ROUND('Programový rozpočet'!F203/30.126*1000,0)</f>
        <v>0</v>
      </c>
      <c r="G203" s="115">
        <f t="shared" si="14"/>
        <v>124477</v>
      </c>
      <c r="H203" s="116">
        <f>ROUND('Programový rozpočet'!H203/30.126*1000,0)</f>
        <v>116179</v>
      </c>
      <c r="I203" s="139">
        <f>ROUND('Programový rozpočet'!I203/30.126*1000,0)</f>
        <v>8298</v>
      </c>
      <c r="J203" s="146">
        <f>ROUND('Programový rozpočet'!J203/30.126*1000,0)</f>
        <v>0</v>
      </c>
      <c r="K203" s="114" t="s">
        <v>487</v>
      </c>
      <c r="L203" s="106" t="s">
        <v>391</v>
      </c>
      <c r="M203" s="115">
        <f t="shared" si="15"/>
        <v>116179</v>
      </c>
      <c r="N203" s="116">
        <f>ROUND('Programový rozpočet'!N203/30.126*1000,0)</f>
        <v>116179</v>
      </c>
      <c r="O203" s="139">
        <f>ROUND('Programový rozpočet'!O203/30.126*1000,0)</f>
        <v>0</v>
      </c>
      <c r="P203" s="146">
        <f>ROUND('Programový rozpočet'!P203/30.126*1000,0)</f>
        <v>0</v>
      </c>
      <c r="Q203" s="115">
        <f t="shared" si="16"/>
        <v>116179</v>
      </c>
      <c r="R203" s="116">
        <f>ROUND('Programový rozpočet'!R203/30.126*1000,0)</f>
        <v>116179</v>
      </c>
      <c r="S203" s="139">
        <f>ROUND('Programový rozpočet'!S203/30.126*1000,0)</f>
        <v>0</v>
      </c>
      <c r="T203" s="146">
        <f>ROUND('Programový rozpočet'!T203/30.126*1000,0)</f>
        <v>0</v>
      </c>
    </row>
    <row r="204" spans="1:20" ht="12.75">
      <c r="A204" s="114" t="s">
        <v>550</v>
      </c>
      <c r="B204" s="106" t="s">
        <v>514</v>
      </c>
      <c r="C204" s="115">
        <f t="shared" si="13"/>
        <v>564</v>
      </c>
      <c r="D204" s="116">
        <f>ROUND('Programový rozpočet'!D204/30.126*1000,0)</f>
        <v>564</v>
      </c>
      <c r="E204" s="139">
        <f>ROUND('Programový rozpočet'!E204/30.126*1000,0)</f>
        <v>0</v>
      </c>
      <c r="F204" s="146">
        <f>ROUND('Programový rozpočet'!F204/30.126*1000,0)</f>
        <v>0</v>
      </c>
      <c r="G204" s="115">
        <f t="shared" si="14"/>
        <v>564</v>
      </c>
      <c r="H204" s="116">
        <f>ROUND('Programový rozpočet'!H204/30.126*1000,0)</f>
        <v>564</v>
      </c>
      <c r="I204" s="139">
        <f>ROUND('Programový rozpočet'!I204/30.126*1000,0)</f>
        <v>0</v>
      </c>
      <c r="J204" s="146">
        <f>ROUND('Programový rozpočet'!J204/30.126*1000,0)</f>
        <v>0</v>
      </c>
      <c r="K204" s="114" t="s">
        <v>550</v>
      </c>
      <c r="L204" s="106" t="s">
        <v>514</v>
      </c>
      <c r="M204" s="115">
        <f t="shared" si="15"/>
        <v>564</v>
      </c>
      <c r="N204" s="116">
        <f>ROUND('Programový rozpočet'!N204/30.126*1000,0)</f>
        <v>564</v>
      </c>
      <c r="O204" s="139">
        <f>ROUND('Programový rozpočet'!O204/30.126*1000,0)</f>
        <v>0</v>
      </c>
      <c r="P204" s="146">
        <f>ROUND('Programový rozpočet'!P204/30.126*1000,0)</f>
        <v>0</v>
      </c>
      <c r="Q204" s="115">
        <f t="shared" si="16"/>
        <v>564</v>
      </c>
      <c r="R204" s="116">
        <f>ROUND('Programový rozpočet'!R204/30.126*1000,0)</f>
        <v>564</v>
      </c>
      <c r="S204" s="139">
        <f>ROUND('Programový rozpočet'!S204/30.126*1000,0)</f>
        <v>0</v>
      </c>
      <c r="T204" s="146">
        <f>ROUND('Programový rozpočet'!T204/30.126*1000,0)</f>
        <v>0</v>
      </c>
    </row>
    <row r="205" spans="1:20" ht="12.75">
      <c r="A205" s="114" t="s">
        <v>550</v>
      </c>
      <c r="B205" s="106" t="s">
        <v>513</v>
      </c>
      <c r="C205" s="115">
        <f t="shared" si="13"/>
        <v>1693</v>
      </c>
      <c r="D205" s="116">
        <f>ROUND('Programový rozpočet'!D205/30.126*1000,0)</f>
        <v>1693</v>
      </c>
      <c r="E205" s="139">
        <f>ROUND('Programový rozpočet'!E205/30.126*1000,0)</f>
        <v>0</v>
      </c>
      <c r="F205" s="146">
        <f>ROUND('Programový rozpočet'!F205/30.126*1000,0)</f>
        <v>0</v>
      </c>
      <c r="G205" s="115">
        <f t="shared" si="14"/>
        <v>2324</v>
      </c>
      <c r="H205" s="116">
        <f>ROUND('Programový rozpočet'!H205/30.126*1000,0)</f>
        <v>2324</v>
      </c>
      <c r="I205" s="139">
        <f>ROUND('Programový rozpočet'!I205/30.126*1000,0)</f>
        <v>0</v>
      </c>
      <c r="J205" s="146">
        <f>ROUND('Programový rozpočet'!J205/30.126*1000,0)</f>
        <v>0</v>
      </c>
      <c r="K205" s="114" t="s">
        <v>550</v>
      </c>
      <c r="L205" s="106" t="s">
        <v>513</v>
      </c>
      <c r="M205" s="115">
        <f t="shared" si="15"/>
        <v>2490</v>
      </c>
      <c r="N205" s="116">
        <f>ROUND('Programový rozpočet'!N205/30.126*1000,0)</f>
        <v>2490</v>
      </c>
      <c r="O205" s="139">
        <f>ROUND('Programový rozpočet'!O205/30.126*1000,0)</f>
        <v>0</v>
      </c>
      <c r="P205" s="146">
        <f>ROUND('Programový rozpočet'!P205/30.126*1000,0)</f>
        <v>0</v>
      </c>
      <c r="Q205" s="115">
        <f t="shared" si="16"/>
        <v>2656</v>
      </c>
      <c r="R205" s="116">
        <f>ROUND('Programový rozpočet'!R205/30.126*1000,0)</f>
        <v>2656</v>
      </c>
      <c r="S205" s="139">
        <f>ROUND('Programový rozpočet'!S205/30.126*1000,0)</f>
        <v>0</v>
      </c>
      <c r="T205" s="146">
        <f>ROUND('Programový rozpočet'!T205/30.126*1000,0)</f>
        <v>0</v>
      </c>
    </row>
    <row r="206" spans="1:20" ht="12.75">
      <c r="A206" s="114" t="s">
        <v>487</v>
      </c>
      <c r="B206" s="106" t="s">
        <v>392</v>
      </c>
      <c r="C206" s="115">
        <f t="shared" si="13"/>
        <v>9128</v>
      </c>
      <c r="D206" s="116">
        <f>ROUND('Programový rozpočet'!D206/30.126*1000,0)</f>
        <v>9128</v>
      </c>
      <c r="E206" s="139">
        <f>ROUND('Programový rozpočet'!E206/30.126*1000,0)</f>
        <v>0</v>
      </c>
      <c r="F206" s="146">
        <f>ROUND('Programový rozpočet'!F206/30.126*1000,0)</f>
        <v>0</v>
      </c>
      <c r="G206" s="115">
        <f t="shared" si="14"/>
        <v>25758</v>
      </c>
      <c r="H206" s="116">
        <f>ROUND('Programový rozpočet'!H206/30.126*1000,0)</f>
        <v>25758</v>
      </c>
      <c r="I206" s="139">
        <f>ROUND('Programový rozpočet'!I206/30.126*1000,0)</f>
        <v>0</v>
      </c>
      <c r="J206" s="146">
        <f>ROUND('Programový rozpočet'!J206/30.126*1000,0)</f>
        <v>0</v>
      </c>
      <c r="K206" s="114" t="s">
        <v>487</v>
      </c>
      <c r="L206" s="106" t="s">
        <v>392</v>
      </c>
      <c r="M206" s="115">
        <f t="shared" si="15"/>
        <v>13377</v>
      </c>
      <c r="N206" s="116">
        <f>ROUND('Programový rozpočet'!N206/30.126*1000,0)</f>
        <v>13377</v>
      </c>
      <c r="O206" s="139">
        <f>ROUND('Programový rozpočet'!O206/30.126*1000,0)</f>
        <v>0</v>
      </c>
      <c r="P206" s="146">
        <f>ROUND('Programový rozpočet'!P206/30.126*1000,0)</f>
        <v>0</v>
      </c>
      <c r="Q206" s="115">
        <f t="shared" si="16"/>
        <v>13643</v>
      </c>
      <c r="R206" s="116">
        <f>ROUND('Programový rozpočet'!R206/30.126*1000,0)</f>
        <v>13643</v>
      </c>
      <c r="S206" s="139">
        <f>ROUND('Programový rozpočet'!S206/30.126*1000,0)</f>
        <v>0</v>
      </c>
      <c r="T206" s="146">
        <f>ROUND('Programový rozpočet'!T206/30.126*1000,0)</f>
        <v>0</v>
      </c>
    </row>
    <row r="207" spans="1:20" ht="13.5" thickBot="1">
      <c r="A207" s="132" t="s">
        <v>487</v>
      </c>
      <c r="B207" s="133" t="s">
        <v>503</v>
      </c>
      <c r="C207" s="134">
        <f t="shared" si="13"/>
        <v>357266</v>
      </c>
      <c r="D207" s="135">
        <f>ROUND('Programový rozpočet'!D207/30.126*1000,0)</f>
        <v>16331</v>
      </c>
      <c r="E207" s="140">
        <f>ROUND('Programový rozpočet'!E207/30.126*1000,0)</f>
        <v>0</v>
      </c>
      <c r="F207" s="147">
        <f>ROUND('Programový rozpočet'!F207/30.126*1000,0)</f>
        <v>340935</v>
      </c>
      <c r="G207" s="134">
        <f t="shared" si="14"/>
        <v>0</v>
      </c>
      <c r="H207" s="135">
        <f>ROUND('Programový rozpočet'!H207/30.126*1000,0)</f>
        <v>0</v>
      </c>
      <c r="I207" s="140">
        <f>ROUND('Programový rozpočet'!I207/30.126*1000,0)</f>
        <v>0</v>
      </c>
      <c r="J207" s="147">
        <f>ROUND('Programový rozpočet'!J207/30.126*1000,0)</f>
        <v>0</v>
      </c>
      <c r="K207" s="132" t="s">
        <v>487</v>
      </c>
      <c r="L207" s="133" t="s">
        <v>503</v>
      </c>
      <c r="M207" s="134">
        <f t="shared" si="15"/>
        <v>0</v>
      </c>
      <c r="N207" s="135">
        <f>ROUND('Programový rozpočet'!N207/30.126*1000,0)</f>
        <v>0</v>
      </c>
      <c r="O207" s="140">
        <f>ROUND('Programový rozpočet'!O207/30.126*1000,0)</f>
        <v>0</v>
      </c>
      <c r="P207" s="147">
        <f>ROUND('Programový rozpočet'!P207/30.126*1000,0)</f>
        <v>0</v>
      </c>
      <c r="Q207" s="134">
        <f t="shared" si="16"/>
        <v>0</v>
      </c>
      <c r="R207" s="135">
        <f>ROUND('Programový rozpočet'!R207/30.126*1000,0)</f>
        <v>0</v>
      </c>
      <c r="S207" s="140">
        <f>ROUND('Programový rozpočet'!S207/30.126*1000,0)</f>
        <v>0</v>
      </c>
      <c r="T207" s="147">
        <f>ROUND('Programový rozpočet'!T207/30.126*1000,0)</f>
        <v>0</v>
      </c>
    </row>
    <row r="209" spans="3:16" ht="12.75">
      <c r="C209" s="92"/>
      <c r="D209" s="93"/>
      <c r="E209" s="93"/>
      <c r="F209" s="93"/>
      <c r="G209" s="92"/>
      <c r="H209" s="93"/>
      <c r="I209" s="93"/>
      <c r="J209" s="93"/>
      <c r="K209" s="93"/>
      <c r="L209" s="93"/>
      <c r="M209" s="92"/>
      <c r="N209" s="92"/>
      <c r="O209" s="92"/>
      <c r="P209" s="92"/>
    </row>
    <row r="210" spans="3:16" ht="12.75">
      <c r="C210" s="92"/>
      <c r="D210" s="93"/>
      <c r="E210" s="93"/>
      <c r="F210" s="93"/>
      <c r="G210" s="92"/>
      <c r="H210" s="93"/>
      <c r="I210" s="93"/>
      <c r="J210" s="93"/>
      <c r="K210" s="93"/>
      <c r="L210" s="93"/>
      <c r="M210" s="92"/>
      <c r="N210" s="92"/>
      <c r="O210" s="92"/>
      <c r="P210" s="92"/>
    </row>
    <row r="211" spans="3:16" ht="12.75">
      <c r="C211" s="92"/>
      <c r="D211" s="93"/>
      <c r="E211" s="93"/>
      <c r="F211" s="93"/>
      <c r="G211" s="92"/>
      <c r="H211" s="93"/>
      <c r="I211" s="93"/>
      <c r="J211" s="93"/>
      <c r="K211" s="93"/>
      <c r="L211" s="93"/>
      <c r="M211" s="92"/>
      <c r="N211" s="92"/>
      <c r="O211" s="92"/>
      <c r="P211" s="92"/>
    </row>
    <row r="212" spans="3:16" ht="12.75">
      <c r="C212" s="92"/>
      <c r="D212" s="93"/>
      <c r="E212" s="93"/>
      <c r="F212" s="93"/>
      <c r="G212" s="92"/>
      <c r="H212" s="93"/>
      <c r="I212" s="93"/>
      <c r="J212" s="93"/>
      <c r="K212" s="93"/>
      <c r="L212" s="93"/>
      <c r="M212" s="92"/>
      <c r="N212" s="92"/>
      <c r="O212" s="92"/>
      <c r="P212" s="92"/>
    </row>
    <row r="213" spans="3:16" ht="12.75">
      <c r="C213" s="92"/>
      <c r="D213" s="93"/>
      <c r="E213" s="93"/>
      <c r="F213" s="93"/>
      <c r="G213" s="92"/>
      <c r="H213" s="93"/>
      <c r="I213" s="93"/>
      <c r="J213" s="93"/>
      <c r="K213" s="93"/>
      <c r="L213" s="93"/>
      <c r="M213" s="92"/>
      <c r="N213" s="92"/>
      <c r="O213" s="92"/>
      <c r="P213" s="92"/>
    </row>
    <row r="214" spans="3:16" ht="12.75">
      <c r="C214" s="92"/>
      <c r="D214" s="93"/>
      <c r="E214" s="93"/>
      <c r="F214" s="93"/>
      <c r="G214" s="92"/>
      <c r="H214" s="93"/>
      <c r="I214" s="93"/>
      <c r="J214" s="93"/>
      <c r="K214" s="93"/>
      <c r="L214" s="93"/>
      <c r="M214" s="92"/>
      <c r="N214" s="92"/>
      <c r="O214" s="92"/>
      <c r="P214" s="92"/>
    </row>
    <row r="215" spans="3:16" ht="12.75">
      <c r="C215" s="92"/>
      <c r="D215" s="93"/>
      <c r="E215" s="93"/>
      <c r="F215" s="93"/>
      <c r="G215" s="92"/>
      <c r="H215" s="93"/>
      <c r="I215" s="93"/>
      <c r="J215" s="93"/>
      <c r="K215" s="93"/>
      <c r="L215" s="93"/>
      <c r="M215" s="92"/>
      <c r="N215" s="92"/>
      <c r="O215" s="92"/>
      <c r="P215" s="92"/>
    </row>
    <row r="216" spans="3:16" ht="12.75">
      <c r="C216" s="92"/>
      <c r="D216" s="93"/>
      <c r="E216" s="93"/>
      <c r="F216" s="93"/>
      <c r="G216" s="92"/>
      <c r="H216" s="93"/>
      <c r="I216" s="93"/>
      <c r="J216" s="93"/>
      <c r="K216" s="93"/>
      <c r="L216" s="93"/>
      <c r="M216" s="92"/>
      <c r="N216" s="92"/>
      <c r="O216" s="92"/>
      <c r="P216" s="92"/>
    </row>
    <row r="217" spans="3:16" ht="12.75">
      <c r="C217" s="92"/>
      <c r="D217" s="93"/>
      <c r="E217" s="93"/>
      <c r="F217" s="93"/>
      <c r="G217" s="92"/>
      <c r="H217" s="93"/>
      <c r="I217" s="93"/>
      <c r="J217" s="93"/>
      <c r="K217" s="93"/>
      <c r="L217" s="93"/>
      <c r="M217" s="92"/>
      <c r="N217" s="92"/>
      <c r="O217" s="92"/>
      <c r="P217" s="92"/>
    </row>
    <row r="218" spans="3:16" ht="12.75">
      <c r="C218" s="92"/>
      <c r="D218" s="93"/>
      <c r="E218" s="93"/>
      <c r="F218" s="93"/>
      <c r="G218" s="92"/>
      <c r="H218" s="93"/>
      <c r="I218" s="93"/>
      <c r="J218" s="93"/>
      <c r="K218" s="93"/>
      <c r="L218" s="93"/>
      <c r="M218" s="92"/>
      <c r="N218" s="92"/>
      <c r="O218" s="92"/>
      <c r="P218" s="92"/>
    </row>
    <row r="219" spans="3:16" ht="12.75">
      <c r="C219" s="92"/>
      <c r="D219" s="93"/>
      <c r="E219" s="93"/>
      <c r="F219" s="93"/>
      <c r="G219" s="92"/>
      <c r="H219" s="93"/>
      <c r="I219" s="93"/>
      <c r="J219" s="93"/>
      <c r="K219" s="93"/>
      <c r="L219" s="93"/>
      <c r="M219" s="92"/>
      <c r="N219" s="92"/>
      <c r="O219" s="92"/>
      <c r="P219" s="92"/>
    </row>
    <row r="220" spans="3:16" ht="12.75">
      <c r="C220" s="92"/>
      <c r="D220" s="93"/>
      <c r="E220" s="93"/>
      <c r="F220" s="93"/>
      <c r="G220" s="92"/>
      <c r="H220" s="93"/>
      <c r="I220" s="93"/>
      <c r="J220" s="93"/>
      <c r="K220" s="93"/>
      <c r="L220" s="93"/>
      <c r="M220" s="92"/>
      <c r="N220" s="92"/>
      <c r="O220" s="92"/>
      <c r="P220" s="92"/>
    </row>
    <row r="221" spans="3:16" ht="12.75">
      <c r="C221" s="92"/>
      <c r="D221" s="93"/>
      <c r="E221" s="93"/>
      <c r="F221" s="93"/>
      <c r="G221" s="92"/>
      <c r="H221" s="93"/>
      <c r="I221" s="93"/>
      <c r="J221" s="93"/>
      <c r="K221" s="93"/>
      <c r="L221" s="93"/>
      <c r="M221" s="92"/>
      <c r="N221" s="92"/>
      <c r="O221" s="92"/>
      <c r="P221" s="92"/>
    </row>
    <row r="222" spans="3:16" ht="12.75">
      <c r="C222" s="92"/>
      <c r="D222" s="93"/>
      <c r="E222" s="93"/>
      <c r="F222" s="93"/>
      <c r="G222" s="92"/>
      <c r="H222" s="93"/>
      <c r="I222" s="93"/>
      <c r="J222" s="93"/>
      <c r="K222" s="93"/>
      <c r="L222" s="93"/>
      <c r="M222" s="92"/>
      <c r="N222" s="92"/>
      <c r="O222" s="92"/>
      <c r="P222" s="92"/>
    </row>
    <row r="223" spans="3:16" ht="12.75">
      <c r="C223" s="92"/>
      <c r="D223" s="93"/>
      <c r="E223" s="93"/>
      <c r="F223" s="93"/>
      <c r="G223" s="92"/>
      <c r="H223" s="93"/>
      <c r="I223" s="93"/>
      <c r="J223" s="93"/>
      <c r="K223" s="93"/>
      <c r="L223" s="93"/>
      <c r="M223" s="92"/>
      <c r="N223" s="92"/>
      <c r="O223" s="92"/>
      <c r="P223" s="92"/>
    </row>
    <row r="224" spans="3:16" ht="12.75">
      <c r="C224" s="92"/>
      <c r="D224" s="93"/>
      <c r="E224" s="93"/>
      <c r="F224" s="93"/>
      <c r="G224" s="92"/>
      <c r="H224" s="93"/>
      <c r="I224" s="93"/>
      <c r="J224" s="93"/>
      <c r="K224" s="93"/>
      <c r="L224" s="93"/>
      <c r="M224" s="92"/>
      <c r="N224" s="92"/>
      <c r="O224" s="92"/>
      <c r="P224" s="92"/>
    </row>
    <row r="225" spans="3:16" ht="12.75">
      <c r="C225" s="92"/>
      <c r="D225" s="93"/>
      <c r="E225" s="93"/>
      <c r="F225" s="93"/>
      <c r="G225" s="92"/>
      <c r="H225" s="93"/>
      <c r="I225" s="93"/>
      <c r="J225" s="93"/>
      <c r="K225" s="93"/>
      <c r="L225" s="93"/>
      <c r="M225" s="92"/>
      <c r="N225" s="92"/>
      <c r="O225" s="92"/>
      <c r="P225" s="92"/>
    </row>
    <row r="226" spans="3:16" ht="12.75">
      <c r="C226" s="92"/>
      <c r="D226" s="93"/>
      <c r="E226" s="93"/>
      <c r="F226" s="93"/>
      <c r="G226" s="92"/>
      <c r="H226" s="93"/>
      <c r="I226" s="93"/>
      <c r="J226" s="93"/>
      <c r="K226" s="93"/>
      <c r="L226" s="93"/>
      <c r="M226" s="92"/>
      <c r="N226" s="92"/>
      <c r="O226" s="92"/>
      <c r="P226" s="92"/>
    </row>
    <row r="227" spans="3:16" ht="12.75">
      <c r="C227" s="92"/>
      <c r="D227" s="93"/>
      <c r="E227" s="93"/>
      <c r="F227" s="93"/>
      <c r="G227" s="92"/>
      <c r="H227" s="93"/>
      <c r="I227" s="93"/>
      <c r="J227" s="93"/>
      <c r="K227" s="93"/>
      <c r="L227" s="93"/>
      <c r="M227" s="92"/>
      <c r="N227" s="92"/>
      <c r="O227" s="92"/>
      <c r="P227" s="92"/>
    </row>
    <row r="228" spans="3:16" ht="12.75">
      <c r="C228" s="92"/>
      <c r="D228" s="93"/>
      <c r="E228" s="93"/>
      <c r="F228" s="93"/>
      <c r="G228" s="92"/>
      <c r="H228" s="93"/>
      <c r="I228" s="93"/>
      <c r="J228" s="93"/>
      <c r="K228" s="93"/>
      <c r="L228" s="93"/>
      <c r="M228" s="92"/>
      <c r="N228" s="92"/>
      <c r="O228" s="92"/>
      <c r="P228" s="92"/>
    </row>
    <row r="229" spans="3:16" ht="12.75">
      <c r="C229" s="92"/>
      <c r="D229" s="93"/>
      <c r="E229" s="93"/>
      <c r="F229" s="93"/>
      <c r="G229" s="92"/>
      <c r="H229" s="93"/>
      <c r="I229" s="93"/>
      <c r="J229" s="93"/>
      <c r="K229" s="93"/>
      <c r="L229" s="93"/>
      <c r="M229" s="92"/>
      <c r="N229" s="92"/>
      <c r="O229" s="92"/>
      <c r="P229" s="92"/>
    </row>
    <row r="230" spans="3:16" ht="12.75">
      <c r="C230" s="92"/>
      <c r="D230" s="93"/>
      <c r="E230" s="93"/>
      <c r="F230" s="93"/>
      <c r="G230" s="92"/>
      <c r="H230" s="93"/>
      <c r="I230" s="93"/>
      <c r="J230" s="93"/>
      <c r="K230" s="93"/>
      <c r="L230" s="93"/>
      <c r="M230" s="92"/>
      <c r="N230" s="92"/>
      <c r="O230" s="92"/>
      <c r="P230" s="92"/>
    </row>
    <row r="231" spans="3:16" ht="12.75">
      <c r="C231" s="92"/>
      <c r="D231" s="93"/>
      <c r="E231" s="93"/>
      <c r="F231" s="93"/>
      <c r="G231" s="92"/>
      <c r="H231" s="93"/>
      <c r="I231" s="93"/>
      <c r="J231" s="93"/>
      <c r="K231" s="93"/>
      <c r="L231" s="93"/>
      <c r="M231" s="92"/>
      <c r="N231" s="92"/>
      <c r="O231" s="92"/>
      <c r="P231" s="92"/>
    </row>
    <row r="232" spans="3:16" ht="12.75">
      <c r="C232" s="92"/>
      <c r="D232" s="93"/>
      <c r="E232" s="93"/>
      <c r="F232" s="93"/>
      <c r="G232" s="92"/>
      <c r="H232" s="92"/>
      <c r="I232" s="92"/>
      <c r="J232" s="92"/>
      <c r="K232" s="92"/>
      <c r="L232" s="92"/>
      <c r="M232" s="92"/>
      <c r="N232" s="92"/>
      <c r="O232" s="92"/>
      <c r="P232" s="92"/>
    </row>
    <row r="233" spans="3:16" ht="12.75">
      <c r="C233" s="92"/>
      <c r="D233" s="93"/>
      <c r="E233" s="93"/>
      <c r="F233" s="93"/>
      <c r="G233" s="92"/>
      <c r="H233" s="92"/>
      <c r="I233" s="92"/>
      <c r="J233" s="92"/>
      <c r="K233" s="92"/>
      <c r="L233" s="92"/>
      <c r="M233" s="92"/>
      <c r="N233" s="92"/>
      <c r="O233" s="92"/>
      <c r="P233" s="92"/>
    </row>
    <row r="234" spans="3:16" ht="12.75">
      <c r="C234" s="92"/>
      <c r="D234" s="93"/>
      <c r="E234" s="93"/>
      <c r="F234" s="93"/>
      <c r="G234" s="92"/>
      <c r="H234" s="92"/>
      <c r="I234" s="92"/>
      <c r="J234" s="92"/>
      <c r="K234" s="92"/>
      <c r="L234" s="92"/>
      <c r="M234" s="92"/>
      <c r="N234" s="92"/>
      <c r="O234" s="92"/>
      <c r="P234" s="92"/>
    </row>
    <row r="235" spans="3:16" ht="12.75">
      <c r="C235" s="92"/>
      <c r="D235" s="93"/>
      <c r="E235" s="93"/>
      <c r="F235" s="93"/>
      <c r="G235" s="92"/>
      <c r="H235" s="92"/>
      <c r="I235" s="92"/>
      <c r="J235" s="92"/>
      <c r="K235" s="92"/>
      <c r="L235" s="92"/>
      <c r="M235" s="92"/>
      <c r="N235" s="92"/>
      <c r="O235" s="92"/>
      <c r="P235" s="92"/>
    </row>
    <row r="236" spans="3:16" ht="12.75">
      <c r="C236" s="92"/>
      <c r="D236" s="93"/>
      <c r="E236" s="93"/>
      <c r="F236" s="93"/>
      <c r="G236" s="92"/>
      <c r="H236" s="92"/>
      <c r="I236" s="92"/>
      <c r="J236" s="92"/>
      <c r="K236" s="92"/>
      <c r="L236" s="92"/>
      <c r="M236" s="92"/>
      <c r="N236" s="92"/>
      <c r="O236" s="92"/>
      <c r="P236" s="92"/>
    </row>
    <row r="237" spans="3:16" ht="12.75">
      <c r="C237" s="92"/>
      <c r="D237" s="93"/>
      <c r="E237" s="93"/>
      <c r="F237" s="93"/>
      <c r="G237" s="92"/>
      <c r="H237" s="92"/>
      <c r="I237" s="92"/>
      <c r="J237" s="92"/>
      <c r="K237" s="92"/>
      <c r="L237" s="92"/>
      <c r="M237" s="92"/>
      <c r="N237" s="92"/>
      <c r="O237" s="92"/>
      <c r="P237" s="92"/>
    </row>
    <row r="238" spans="3:16" ht="12.75">
      <c r="C238" s="92"/>
      <c r="D238" s="93"/>
      <c r="E238" s="93"/>
      <c r="F238" s="93"/>
      <c r="G238" s="92"/>
      <c r="H238" s="92"/>
      <c r="I238" s="92"/>
      <c r="J238" s="92"/>
      <c r="K238" s="92"/>
      <c r="L238" s="92"/>
      <c r="M238" s="92"/>
      <c r="N238" s="92"/>
      <c r="O238" s="92"/>
      <c r="P238" s="92"/>
    </row>
    <row r="239" spans="3:16" ht="12.75">
      <c r="C239" s="92"/>
      <c r="D239" s="93"/>
      <c r="E239" s="93"/>
      <c r="F239" s="93"/>
      <c r="G239" s="92"/>
      <c r="H239" s="92"/>
      <c r="I239" s="92"/>
      <c r="J239" s="92"/>
      <c r="K239" s="92"/>
      <c r="L239" s="92"/>
      <c r="M239" s="92"/>
      <c r="N239" s="92"/>
      <c r="O239" s="92"/>
      <c r="P239" s="92"/>
    </row>
    <row r="240" spans="3:16" ht="12.75">
      <c r="C240" s="92"/>
      <c r="D240" s="93"/>
      <c r="E240" s="93"/>
      <c r="F240" s="93"/>
      <c r="G240" s="92"/>
      <c r="H240" s="92"/>
      <c r="I240" s="92"/>
      <c r="J240" s="92"/>
      <c r="K240" s="92"/>
      <c r="L240" s="92"/>
      <c r="M240" s="92"/>
      <c r="N240" s="92"/>
      <c r="O240" s="92"/>
      <c r="P240" s="92"/>
    </row>
    <row r="241" spans="3:16" ht="12.75">
      <c r="C241" s="92"/>
      <c r="D241" s="93"/>
      <c r="E241" s="93"/>
      <c r="F241" s="93"/>
      <c r="G241" s="92"/>
      <c r="H241" s="92"/>
      <c r="I241" s="92"/>
      <c r="J241" s="92"/>
      <c r="K241" s="92"/>
      <c r="L241" s="92"/>
      <c r="M241" s="92"/>
      <c r="N241" s="92"/>
      <c r="O241" s="92"/>
      <c r="P241" s="92"/>
    </row>
    <row r="242" spans="3:16" ht="12.75">
      <c r="C242" s="92"/>
      <c r="D242" s="93"/>
      <c r="E242" s="93"/>
      <c r="F242" s="93"/>
      <c r="G242" s="92"/>
      <c r="H242" s="92"/>
      <c r="I242" s="92"/>
      <c r="J242" s="92"/>
      <c r="K242" s="92"/>
      <c r="L242" s="92"/>
      <c r="M242" s="92"/>
      <c r="N242" s="92"/>
      <c r="O242" s="92"/>
      <c r="P242" s="92"/>
    </row>
    <row r="243" spans="3:16" ht="12.75">
      <c r="C243" s="92"/>
      <c r="D243" s="93"/>
      <c r="E243" s="93"/>
      <c r="F243" s="93"/>
      <c r="G243" s="92"/>
      <c r="H243" s="92"/>
      <c r="I243" s="92"/>
      <c r="J243" s="92"/>
      <c r="K243" s="92"/>
      <c r="L243" s="92"/>
      <c r="M243" s="92"/>
      <c r="N243" s="92"/>
      <c r="O243" s="92"/>
      <c r="P243" s="92"/>
    </row>
    <row r="244" spans="3:16" ht="12.75">
      <c r="C244" s="92"/>
      <c r="D244" s="93"/>
      <c r="E244" s="93"/>
      <c r="F244" s="93"/>
      <c r="G244" s="92"/>
      <c r="H244" s="92"/>
      <c r="I244" s="92"/>
      <c r="J244" s="92"/>
      <c r="K244" s="92"/>
      <c r="L244" s="92"/>
      <c r="M244" s="92"/>
      <c r="N244" s="92"/>
      <c r="O244" s="92"/>
      <c r="P244" s="92"/>
    </row>
    <row r="245" spans="3:16" ht="12.75">
      <c r="C245" s="92"/>
      <c r="D245" s="93"/>
      <c r="E245" s="93"/>
      <c r="F245" s="93"/>
      <c r="G245" s="92"/>
      <c r="H245" s="92"/>
      <c r="I245" s="92"/>
      <c r="J245" s="92"/>
      <c r="K245" s="92"/>
      <c r="L245" s="92"/>
      <c r="M245" s="92"/>
      <c r="N245" s="92"/>
      <c r="O245" s="92"/>
      <c r="P245" s="92"/>
    </row>
    <row r="246" spans="3:16" ht="12.75">
      <c r="C246" s="92"/>
      <c r="D246" s="93"/>
      <c r="E246" s="93"/>
      <c r="F246" s="93"/>
      <c r="G246" s="92"/>
      <c r="H246" s="92"/>
      <c r="I246" s="92"/>
      <c r="J246" s="92"/>
      <c r="K246" s="92"/>
      <c r="L246" s="92"/>
      <c r="M246" s="92"/>
      <c r="N246" s="92"/>
      <c r="O246" s="92"/>
      <c r="P246" s="92"/>
    </row>
    <row r="247" spans="3:16" ht="12.75">
      <c r="C247" s="92"/>
      <c r="D247" s="93"/>
      <c r="E247" s="93"/>
      <c r="F247" s="93"/>
      <c r="G247" s="92"/>
      <c r="H247" s="92"/>
      <c r="I247" s="92"/>
      <c r="J247" s="92"/>
      <c r="K247" s="92"/>
      <c r="L247" s="92"/>
      <c r="M247" s="92"/>
      <c r="N247" s="92"/>
      <c r="O247" s="92"/>
      <c r="P247" s="92"/>
    </row>
    <row r="248" spans="3:16" ht="12.75">
      <c r="C248" s="92"/>
      <c r="D248" s="93"/>
      <c r="E248" s="93"/>
      <c r="F248" s="93"/>
      <c r="G248" s="92"/>
      <c r="H248" s="92"/>
      <c r="I248" s="92"/>
      <c r="J248" s="92"/>
      <c r="K248" s="92"/>
      <c r="L248" s="92"/>
      <c r="M248" s="92"/>
      <c r="N248" s="92"/>
      <c r="O248" s="92"/>
      <c r="P248" s="92"/>
    </row>
    <row r="249" spans="4:6" ht="12.75">
      <c r="D249" s="91"/>
      <c r="E249" s="91"/>
      <c r="F249" s="91"/>
    </row>
    <row r="250" spans="4:6" ht="12.75">
      <c r="D250" s="91"/>
      <c r="E250" s="91"/>
      <c r="F250" s="91"/>
    </row>
    <row r="251" spans="4:6" ht="12.75">
      <c r="D251" s="91"/>
      <c r="E251" s="91"/>
      <c r="F251" s="91"/>
    </row>
    <row r="252" spans="4:6" ht="12.75">
      <c r="D252" s="91"/>
      <c r="E252" s="91"/>
      <c r="F252" s="91"/>
    </row>
    <row r="253" spans="4:6" ht="12.75">
      <c r="D253" s="91"/>
      <c r="E253" s="91"/>
      <c r="F253" s="91"/>
    </row>
    <row r="254" spans="4:6" ht="12.75">
      <c r="D254" s="91"/>
      <c r="E254" s="91"/>
      <c r="F254" s="91"/>
    </row>
    <row r="255" spans="4:6" ht="12.75">
      <c r="D255" s="91"/>
      <c r="E255" s="91"/>
      <c r="F255" s="91"/>
    </row>
    <row r="256" spans="4:6" ht="12.75">
      <c r="D256" s="91"/>
      <c r="E256" s="91"/>
      <c r="F256" s="91"/>
    </row>
    <row r="257" spans="4:6" ht="12.75">
      <c r="D257" s="91"/>
      <c r="E257" s="91"/>
      <c r="F257" s="91"/>
    </row>
    <row r="258" spans="4:6" ht="12.75">
      <c r="D258" s="91"/>
      <c r="E258" s="91"/>
      <c r="F258" s="91"/>
    </row>
    <row r="259" spans="4:6" ht="12.75">
      <c r="D259" s="91"/>
      <c r="E259" s="91"/>
      <c r="F259" s="91"/>
    </row>
    <row r="260" spans="4:6" ht="12.75">
      <c r="D260" s="91"/>
      <c r="E260" s="91"/>
      <c r="F260" s="91"/>
    </row>
    <row r="261" spans="4:6" ht="12.75">
      <c r="D261" s="91"/>
      <c r="E261" s="91"/>
      <c r="F261" s="91"/>
    </row>
    <row r="262" spans="4:6" ht="12.75">
      <c r="D262" s="91"/>
      <c r="E262" s="91"/>
      <c r="F262" s="91"/>
    </row>
    <row r="263" spans="4:6" ht="12.75">
      <c r="D263" s="91"/>
      <c r="E263" s="91"/>
      <c r="F263" s="91"/>
    </row>
    <row r="264" spans="4:6" ht="12.75">
      <c r="D264" s="91"/>
      <c r="E264" s="91"/>
      <c r="F264" s="91"/>
    </row>
    <row r="265" spans="4:6" ht="12.75">
      <c r="D265" s="91"/>
      <c r="E265" s="91"/>
      <c r="F265" s="91"/>
    </row>
    <row r="266" spans="4:6" ht="12.75">
      <c r="D266" s="91"/>
      <c r="E266" s="91"/>
      <c r="F266" s="91"/>
    </row>
    <row r="267" spans="4:6" ht="12.75">
      <c r="D267" s="91"/>
      <c r="E267" s="91"/>
      <c r="F267" s="91"/>
    </row>
    <row r="268" spans="4:6" ht="12.75">
      <c r="D268" s="91"/>
      <c r="E268" s="91"/>
      <c r="F268" s="91"/>
    </row>
    <row r="269" spans="4:6" ht="12.75">
      <c r="D269" s="91"/>
      <c r="E269" s="91"/>
      <c r="F269" s="91"/>
    </row>
    <row r="270" spans="4:6" ht="12.75">
      <c r="D270" s="91"/>
      <c r="E270" s="91"/>
      <c r="F270" s="91"/>
    </row>
    <row r="271" spans="4:6" ht="12.75">
      <c r="D271" s="91"/>
      <c r="E271" s="91"/>
      <c r="F271" s="91"/>
    </row>
    <row r="272" spans="4:6" ht="12.75">
      <c r="D272" s="91"/>
      <c r="E272" s="91"/>
      <c r="F272" s="91"/>
    </row>
    <row r="273" spans="4:6" ht="12.75">
      <c r="D273" s="91"/>
      <c r="E273" s="91"/>
      <c r="F273" s="91"/>
    </row>
    <row r="274" spans="4:6" ht="12.75">
      <c r="D274" s="91"/>
      <c r="E274" s="91"/>
      <c r="F274" s="91"/>
    </row>
    <row r="275" spans="4:6" ht="12.75">
      <c r="D275" s="91"/>
      <c r="E275" s="91"/>
      <c r="F275" s="91"/>
    </row>
    <row r="276" spans="4:6" ht="12.75">
      <c r="D276" s="91"/>
      <c r="E276" s="91"/>
      <c r="F276" s="91"/>
    </row>
    <row r="277" spans="4:6" ht="12.75">
      <c r="D277" s="91"/>
      <c r="E277" s="91"/>
      <c r="F277" s="91"/>
    </row>
    <row r="278" spans="4:6" ht="12.75">
      <c r="D278" s="91"/>
      <c r="E278" s="91"/>
      <c r="F278" s="91"/>
    </row>
    <row r="279" spans="4:6" ht="12.75">
      <c r="D279" s="91"/>
      <c r="E279" s="91"/>
      <c r="F279" s="91"/>
    </row>
    <row r="280" spans="4:6" ht="12.75">
      <c r="D280" s="91"/>
      <c r="E280" s="91"/>
      <c r="F280" s="91"/>
    </row>
    <row r="281" spans="4:6" ht="12.75">
      <c r="D281" s="91"/>
      <c r="E281" s="91"/>
      <c r="F281" s="91"/>
    </row>
    <row r="282" spans="4:6" ht="12.75">
      <c r="D282" s="91"/>
      <c r="E282" s="91"/>
      <c r="F282" s="91"/>
    </row>
    <row r="283" spans="4:6" ht="12.75">
      <c r="D283" s="91"/>
      <c r="E283" s="91"/>
      <c r="F283" s="91"/>
    </row>
    <row r="284" spans="4:6" ht="12.75">
      <c r="D284" s="91"/>
      <c r="E284" s="91"/>
      <c r="F284" s="91"/>
    </row>
    <row r="285" spans="4:6" ht="12.75">
      <c r="D285" s="91"/>
      <c r="E285" s="91"/>
      <c r="F285" s="91"/>
    </row>
    <row r="286" spans="4:6" ht="12.75">
      <c r="D286" s="91"/>
      <c r="E286" s="91"/>
      <c r="F286" s="91"/>
    </row>
    <row r="287" spans="4:6" ht="12.75">
      <c r="D287" s="91"/>
      <c r="E287" s="91"/>
      <c r="F287" s="91"/>
    </row>
    <row r="288" spans="4:6" ht="12.75">
      <c r="D288" s="91"/>
      <c r="E288" s="91"/>
      <c r="F288" s="91"/>
    </row>
    <row r="289" spans="4:6" ht="12.75">
      <c r="D289" s="91"/>
      <c r="E289" s="91"/>
      <c r="F289" s="91"/>
    </row>
    <row r="290" spans="4:6" ht="12.75">
      <c r="D290" s="91"/>
      <c r="E290" s="91"/>
      <c r="F290" s="91"/>
    </row>
    <row r="291" spans="4:6" ht="12.75">
      <c r="D291" s="91"/>
      <c r="E291" s="91"/>
      <c r="F291" s="91"/>
    </row>
    <row r="292" spans="4:6" ht="12.75">
      <c r="D292" s="91"/>
      <c r="E292" s="91"/>
      <c r="F292" s="91"/>
    </row>
    <row r="293" spans="4:6" ht="12.75">
      <c r="D293" s="91"/>
      <c r="E293" s="91"/>
      <c r="F293" s="91"/>
    </row>
    <row r="294" spans="4:6" ht="12.75">
      <c r="D294" s="91"/>
      <c r="E294" s="91"/>
      <c r="F294" s="91"/>
    </row>
    <row r="295" spans="4:6" ht="12.75">
      <c r="D295" s="91"/>
      <c r="E295" s="91"/>
      <c r="F295" s="91"/>
    </row>
    <row r="296" spans="4:6" ht="12.75">
      <c r="D296" s="91"/>
      <c r="E296" s="91"/>
      <c r="F296" s="91"/>
    </row>
    <row r="297" spans="4:6" ht="12.75">
      <c r="D297" s="91"/>
      <c r="E297" s="91"/>
      <c r="F297" s="91"/>
    </row>
    <row r="298" spans="4:6" ht="12.75">
      <c r="D298" s="91"/>
      <c r="E298" s="91"/>
      <c r="F298" s="91"/>
    </row>
    <row r="299" spans="4:6" ht="12.75">
      <c r="D299" s="91"/>
      <c r="E299" s="91"/>
      <c r="F299" s="91"/>
    </row>
    <row r="300" spans="4:6" ht="12.75">
      <c r="D300" s="91"/>
      <c r="E300" s="91"/>
      <c r="F300" s="91"/>
    </row>
    <row r="301" spans="4:6" ht="12.75">
      <c r="D301" s="91"/>
      <c r="E301" s="91"/>
      <c r="F301" s="91"/>
    </row>
    <row r="302" spans="4:6" ht="12.75">
      <c r="D302" s="91"/>
      <c r="E302" s="91"/>
      <c r="F302" s="91"/>
    </row>
    <row r="303" spans="4:6" ht="12.75">
      <c r="D303" s="91"/>
      <c r="E303" s="91"/>
      <c r="F303" s="91"/>
    </row>
    <row r="304" spans="4:6" ht="12.75">
      <c r="D304" s="91"/>
      <c r="E304" s="91"/>
      <c r="F304" s="91"/>
    </row>
    <row r="305" spans="4:6" ht="12.75">
      <c r="D305" s="91"/>
      <c r="E305" s="91"/>
      <c r="F305" s="91"/>
    </row>
    <row r="306" spans="4:6" ht="12.75">
      <c r="D306" s="91"/>
      <c r="E306" s="91"/>
      <c r="F306" s="91"/>
    </row>
    <row r="307" spans="4:6" ht="12.75">
      <c r="D307" s="91"/>
      <c r="E307" s="91"/>
      <c r="F307" s="91"/>
    </row>
    <row r="308" spans="4:6" ht="12.75">
      <c r="D308" s="91"/>
      <c r="E308" s="91"/>
      <c r="F308" s="91"/>
    </row>
    <row r="309" spans="4:6" ht="12.75">
      <c r="D309" s="91"/>
      <c r="E309" s="91"/>
      <c r="F309" s="91"/>
    </row>
  </sheetData>
  <sheetProtection/>
  <mergeCells count="6">
    <mergeCell ref="R1:T1"/>
    <mergeCell ref="A1:B2"/>
    <mergeCell ref="D1:F1"/>
    <mergeCell ref="H1:J1"/>
    <mergeCell ref="K1:L2"/>
    <mergeCell ref="N1:P1"/>
  </mergeCells>
  <printOptions/>
  <pageMargins left="0.6299212598425197" right="0.35433070866141736" top="0.6692913385826772" bottom="0.5118110236220472" header="0.31496062992125984" footer="0.31496062992125984"/>
  <pageSetup fitToHeight="10" fitToWidth="2" horizontalDpi="600" verticalDpi="600" orientation="landscape" paperSize="9" r:id="rId3"/>
  <headerFooter>
    <oddHeader>&amp;C&amp;"Arial,Tučné"&amp;14Rekapitulácia výdavkov rozpočtu (programový rozpočet) v €</oddHeader>
    <oddFooter>&amp;CStrana &amp;P z &amp;N</oddFooter>
  </headerFooter>
  <rowBreaks count="6" manualBreakCount="6">
    <brk id="38" max="19" man="1"/>
    <brk id="68" max="19" man="1"/>
    <brk id="95" max="19" man="1"/>
    <brk id="124" max="19" man="1"/>
    <brk id="158" max="19" man="1"/>
    <brk id="192" max="19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J20"/>
  <sheetViews>
    <sheetView zoomScalePageLayoutView="0" workbookViewId="0" topLeftCell="A1">
      <selection activeCell="F24" sqref="F24"/>
    </sheetView>
  </sheetViews>
  <sheetFormatPr defaultColWidth="9.00390625" defaultRowHeight="12.75"/>
  <cols>
    <col min="1" max="1" width="8.75390625" style="0" customWidth="1"/>
    <col min="2" max="10" width="11.75390625" style="0" customWidth="1"/>
  </cols>
  <sheetData>
    <row r="1" spans="2:8" s="13" customFormat="1" ht="12.75">
      <c r="B1" s="27"/>
      <c r="C1" s="28"/>
      <c r="D1" s="28"/>
      <c r="E1" s="28"/>
      <c r="F1" s="28"/>
      <c r="G1" s="28"/>
      <c r="H1" s="28"/>
    </row>
    <row r="2" spans="2:8" s="13" customFormat="1" ht="20.25">
      <c r="B2" s="28"/>
      <c r="C2" s="28"/>
      <c r="D2" s="160" t="s">
        <v>568</v>
      </c>
      <c r="E2" s="28"/>
      <c r="F2" s="28"/>
      <c r="G2" s="28"/>
      <c r="H2" s="28"/>
    </row>
    <row r="3" spans="2:8" s="13" customFormat="1" ht="12.75">
      <c r="B3" s="28"/>
      <c r="C3" s="28"/>
      <c r="D3" s="28"/>
      <c r="E3" s="28"/>
      <c r="F3" s="28"/>
      <c r="G3" s="28"/>
      <c r="H3" s="28"/>
    </row>
    <row r="4" s="13" customFormat="1" ht="13.5" thickBot="1"/>
    <row r="5" spans="2:10" s="62" customFormat="1" ht="16.5" customHeight="1" thickBot="1">
      <c r="B5" s="37">
        <v>2009</v>
      </c>
      <c r="C5" s="38">
        <v>2010</v>
      </c>
      <c r="D5" s="39">
        <v>2011</v>
      </c>
      <c r="E5" s="37">
        <v>2009</v>
      </c>
      <c r="F5" s="38">
        <v>2010</v>
      </c>
      <c r="G5" s="39">
        <v>2011</v>
      </c>
      <c r="H5" s="37">
        <v>2009</v>
      </c>
      <c r="I5" s="38">
        <v>2010</v>
      </c>
      <c r="J5" s="39">
        <v>2011</v>
      </c>
    </row>
    <row r="6" spans="2:10" s="63" customFormat="1" ht="13.5" thickTop="1">
      <c r="B6" s="40"/>
      <c r="C6" s="129" t="s">
        <v>498</v>
      </c>
      <c r="D6" s="42"/>
      <c r="E6" s="40"/>
      <c r="F6" s="129" t="s">
        <v>499</v>
      </c>
      <c r="G6" s="42"/>
      <c r="H6" s="40" t="s">
        <v>131</v>
      </c>
      <c r="I6" s="41"/>
      <c r="J6" s="42"/>
    </row>
    <row r="7" spans="2:10" s="64" customFormat="1" ht="13.5" thickBot="1">
      <c r="B7" s="47">
        <f>'Bežné príjmy'!D107+'Bežné príjmy'!D111</f>
        <v>355766</v>
      </c>
      <c r="C7" s="48">
        <f>'Bežné príjmy'!E107+'Bežné príjmy'!E111</f>
        <v>353163</v>
      </c>
      <c r="D7" s="49">
        <f>'Bežné príjmy'!F107+'Bežné príjmy'!F111</f>
        <v>377634</v>
      </c>
      <c r="E7" s="47">
        <f>'Programový rozpočet'!H4</f>
        <v>352293</v>
      </c>
      <c r="F7" s="48">
        <f>'Programový rozpočet'!N4</f>
        <v>336762</v>
      </c>
      <c r="G7" s="49">
        <f>'Programový rozpočet'!R4</f>
        <v>355079</v>
      </c>
      <c r="H7" s="47">
        <f>SUM(B7-E7)</f>
        <v>3473</v>
      </c>
      <c r="I7" s="48">
        <f>SUM(C7-F7)</f>
        <v>16401</v>
      </c>
      <c r="J7" s="49">
        <f>SUM(D7-G7)</f>
        <v>22555</v>
      </c>
    </row>
    <row r="8" spans="2:10" s="63" customFormat="1" ht="13.5" thickTop="1">
      <c r="B8" s="40"/>
      <c r="C8" s="129" t="s">
        <v>501</v>
      </c>
      <c r="D8" s="42"/>
      <c r="E8" s="40"/>
      <c r="F8" s="129" t="s">
        <v>500</v>
      </c>
      <c r="G8" s="42"/>
      <c r="H8" s="40" t="s">
        <v>132</v>
      </c>
      <c r="I8" s="41"/>
      <c r="J8" s="42"/>
    </row>
    <row r="9" spans="2:10" s="54" customFormat="1" ht="12.75">
      <c r="B9" s="55">
        <f>'Kapitálové príjmy'!C17</f>
        <v>54423</v>
      </c>
      <c r="C9" s="56">
        <f>'Kapitálové príjmy'!D17</f>
        <v>17643</v>
      </c>
      <c r="D9" s="57">
        <f>'Kapitálové príjmy'!E17</f>
        <v>6643</v>
      </c>
      <c r="E9" s="55">
        <f>'Programový rozpočet'!I4</f>
        <v>143177</v>
      </c>
      <c r="F9" s="56">
        <f>'Programový rozpočet'!O4</f>
        <v>61662</v>
      </c>
      <c r="G9" s="57">
        <f>'Programový rozpočet'!S4</f>
        <v>46264</v>
      </c>
      <c r="H9" s="55">
        <f>SUM(B9-E9)</f>
        <v>-88754</v>
      </c>
      <c r="I9" s="56">
        <f>SUM(C9-F9)</f>
        <v>-44019</v>
      </c>
      <c r="J9" s="57">
        <f>SUM(D9-G9)</f>
        <v>-39621</v>
      </c>
    </row>
    <row r="10" spans="2:10" s="46" customFormat="1" ht="12.75">
      <c r="B10" s="43" t="s">
        <v>134</v>
      </c>
      <c r="C10" s="44"/>
      <c r="D10" s="45"/>
      <c r="E10" s="43" t="s">
        <v>133</v>
      </c>
      <c r="F10" s="44"/>
      <c r="G10" s="45"/>
      <c r="H10" s="43" t="s">
        <v>138</v>
      </c>
      <c r="I10" s="44"/>
      <c r="J10" s="45"/>
    </row>
    <row r="11" spans="2:10" s="54" customFormat="1" ht="12.75">
      <c r="B11" s="50">
        <f>'Finančné príjmy'!C15</f>
        <v>96869</v>
      </c>
      <c r="C11" s="53">
        <f>'Finančné príjmy'!D15</f>
        <v>31984</v>
      </c>
      <c r="D11" s="130">
        <f>'Finančné príjmy'!E15</f>
        <v>21850</v>
      </c>
      <c r="E11" s="50">
        <f>'Programový rozpočet'!J4</f>
        <v>11588</v>
      </c>
      <c r="F11" s="53">
        <f>'Programový rozpočet'!P4</f>
        <v>4366</v>
      </c>
      <c r="G11" s="130">
        <f>'Programový rozpočet'!T4</f>
        <v>4784</v>
      </c>
      <c r="H11" s="50">
        <f>SUM(B11-E11)</f>
        <v>85281</v>
      </c>
      <c r="I11" s="51">
        <f>SUM(C11-F11)</f>
        <v>27618</v>
      </c>
      <c r="J11" s="52">
        <f>SUM(D11-G11)</f>
        <v>17066</v>
      </c>
    </row>
    <row r="12" spans="2:10" s="46" customFormat="1" ht="12.75">
      <c r="B12" s="43" t="s">
        <v>135</v>
      </c>
      <c r="C12" s="44"/>
      <c r="D12" s="45"/>
      <c r="E12" s="43" t="s">
        <v>136</v>
      </c>
      <c r="F12" s="44"/>
      <c r="G12" s="45"/>
      <c r="H12" s="43" t="s">
        <v>137</v>
      </c>
      <c r="I12" s="44"/>
      <c r="J12" s="45"/>
    </row>
    <row r="13" spans="2:10" s="61" customFormat="1" ht="13.5" thickBot="1">
      <c r="B13" s="58">
        <f aca="true" t="shared" si="0" ref="B13:J13">SUM(B7+B9+B11)</f>
        <v>507058</v>
      </c>
      <c r="C13" s="59">
        <f t="shared" si="0"/>
        <v>402790</v>
      </c>
      <c r="D13" s="60">
        <f t="shared" si="0"/>
        <v>406127</v>
      </c>
      <c r="E13" s="58">
        <f t="shared" si="0"/>
        <v>507058</v>
      </c>
      <c r="F13" s="59">
        <f t="shared" si="0"/>
        <v>402790</v>
      </c>
      <c r="G13" s="60">
        <f t="shared" si="0"/>
        <v>406127</v>
      </c>
      <c r="H13" s="58">
        <f t="shared" si="0"/>
        <v>0</v>
      </c>
      <c r="I13" s="59">
        <f t="shared" si="0"/>
        <v>0</v>
      </c>
      <c r="J13" s="60">
        <f t="shared" si="0"/>
        <v>0</v>
      </c>
    </row>
    <row r="14" spans="8:10" ht="12.75">
      <c r="H14" s="1"/>
      <c r="I14" s="1"/>
      <c r="J14" s="1"/>
    </row>
    <row r="16" ht="12.75">
      <c r="C16" t="s">
        <v>571</v>
      </c>
    </row>
    <row r="17" ht="12.75">
      <c r="C17" t="s">
        <v>139</v>
      </c>
    </row>
    <row r="20" ht="12.75">
      <c r="B20" s="7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msu_kezmarok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vyvlek</cp:lastModifiedBy>
  <cp:lastPrinted>2008-11-27T15:54:38Z</cp:lastPrinted>
  <dcterms:created xsi:type="dcterms:W3CDTF">2005-01-20T13:42:35Z</dcterms:created>
  <dcterms:modified xsi:type="dcterms:W3CDTF">2008-12-17T09:47:20Z</dcterms:modified>
  <cp:category/>
  <cp:version/>
  <cp:contentType/>
  <cp:contentStatus/>
</cp:coreProperties>
</file>