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46" windowWidth="12120" windowHeight="8835" tabRatio="970" activeTab="0"/>
  </bookViews>
  <sheets>
    <sheet name="Sumár" sheetId="1" r:id="rId1"/>
    <sheet name="Sumár rozpočtu" sheetId="2" r:id="rId2"/>
    <sheet name="Bežné" sheetId="3" r:id="rId3"/>
    <sheet name="Kapitálové" sheetId="4" r:id="rId4"/>
    <sheet name="Finančné" sheetId="5" r:id="rId5"/>
    <sheet name="Programový rozpočet sumár" sheetId="6" r:id="rId6"/>
    <sheet name="Program 1" sheetId="7" r:id="rId7"/>
    <sheet name="Program 2" sheetId="8" r:id="rId8"/>
    <sheet name="Program 3" sheetId="9" r:id="rId9"/>
    <sheet name="Program 4" sheetId="10" r:id="rId10"/>
    <sheet name="Program 5" sheetId="11" r:id="rId11"/>
    <sheet name="Program 6" sheetId="12" r:id="rId12"/>
    <sheet name="Program 7" sheetId="13" r:id="rId13"/>
    <sheet name="Program 8" sheetId="14" r:id="rId14"/>
    <sheet name="Program 9" sheetId="15" r:id="rId15"/>
    <sheet name="Program 10" sheetId="16" r:id="rId16"/>
    <sheet name="Program 11" sheetId="17" r:id="rId17"/>
    <sheet name="Program 12" sheetId="18" r:id="rId18"/>
    <sheet name="Program 13" sheetId="19" r:id="rId19"/>
    <sheet name="Program 14" sheetId="20" r:id="rId20"/>
    <sheet name="Program 15" sheetId="21" r:id="rId21"/>
    <sheet name="Program 16" sheetId="22" r:id="rId22"/>
  </sheets>
  <definedNames>
    <definedName name="_Toc215623746" localSheetId="16">'Program 11'!$A$7</definedName>
    <definedName name="_Toc215623775" localSheetId="21">'Program 16'!$A$1</definedName>
    <definedName name="_xlnm.Print_Titles" localSheetId="5">'Programový rozpočet sumár'!$1:$2</definedName>
    <definedName name="_xlnm.Print_Area" localSheetId="4">'Finančné'!$A$1:$E$33</definedName>
    <definedName name="_xlnm.Print_Area" localSheetId="3">'Kapitálové'!$A$1:$E$39</definedName>
  </definedNames>
  <calcPr fullCalcOnLoad="1"/>
</workbook>
</file>

<file path=xl/comments6.xml><?xml version="1.0" encoding="utf-8"?>
<comments xmlns="http://schemas.openxmlformats.org/spreadsheetml/2006/main">
  <authors>
    <author>karpis</author>
  </authors>
  <commentList>
    <comment ref="I153" authorId="0">
      <text>
        <r>
          <rPr>
            <b/>
            <sz val="8"/>
            <rFont val="Tahoma"/>
            <family val="2"/>
          </rPr>
          <t>karpis:</t>
        </r>
        <r>
          <rPr>
            <sz val="8"/>
            <rFont val="Tahoma"/>
            <family val="2"/>
          </rPr>
          <t xml:space="preserve">
zaokrúhlené o 12€</t>
        </r>
      </text>
    </comment>
  </commentList>
</comments>
</file>

<file path=xl/sharedStrings.xml><?xml version="1.0" encoding="utf-8"?>
<sst xmlns="http://schemas.openxmlformats.org/spreadsheetml/2006/main" count="5087" uniqueCount="1386">
  <si>
    <t>Kód</t>
  </si>
  <si>
    <t>Daň z nehnuteľností</t>
  </si>
  <si>
    <t>Z prenajatých pozemkov</t>
  </si>
  <si>
    <t>Z prenajatých budov, priestorov a objektov</t>
  </si>
  <si>
    <t>Ostatné poplatky</t>
  </si>
  <si>
    <t>Pokuty a penále</t>
  </si>
  <si>
    <t>Za znečisťovanie ovzdušia</t>
  </si>
  <si>
    <t>Úroky z domácich úverov, pôžičiek a vkladov</t>
  </si>
  <si>
    <t>Z výťažkov z lotérií a iných podobných hier</t>
  </si>
  <si>
    <t>Zo štátneho rozpočtu</t>
  </si>
  <si>
    <t>SPOLU</t>
  </si>
  <si>
    <t xml:space="preserve">Názov                                  </t>
  </si>
  <si>
    <t>Názov</t>
  </si>
  <si>
    <t>Verejné WC</t>
  </si>
  <si>
    <t>Cintorínske služby</t>
  </si>
  <si>
    <t>Stavebný úrad</t>
  </si>
  <si>
    <t>Bytová politika</t>
  </si>
  <si>
    <t>Civilná ochrana</t>
  </si>
  <si>
    <t>Čistenie mesta</t>
  </si>
  <si>
    <t>Verejné osvetlenie</t>
  </si>
  <si>
    <t>Občianske obrady</t>
  </si>
  <si>
    <t>Klub dôchodcov</t>
  </si>
  <si>
    <t>Dom opatrovateľskej služby</t>
  </si>
  <si>
    <t xml:space="preserve">Poplatky - verejné WC             </t>
  </si>
  <si>
    <t xml:space="preserve">MsP - PCO, poplatok za  služby          </t>
  </si>
  <si>
    <t xml:space="preserve">Cintorínske poplatky       </t>
  </si>
  <si>
    <t xml:space="preserve">OPATROVATEĽKY - poplatok za opatr. službu  </t>
  </si>
  <si>
    <t>Granty - Stacionár</t>
  </si>
  <si>
    <t>Zo štátneho účelového fondu - separ. zber</t>
  </si>
  <si>
    <t>Kežmarská televízia</t>
  </si>
  <si>
    <t>Lesopark</t>
  </si>
  <si>
    <t>Prevod z fondu rozvoja bývania</t>
  </si>
  <si>
    <t xml:space="preserve">Podiel z výnosu dane zo závislej činnosti </t>
  </si>
  <si>
    <t>Daňové príjmy</t>
  </si>
  <si>
    <t>Dane z príjmov, ziskov a kapitálového majetku</t>
  </si>
  <si>
    <t>Daň z príjmov fyzických osôb</t>
  </si>
  <si>
    <t>Dane z majetku</t>
  </si>
  <si>
    <t>Z pozemkov</t>
  </si>
  <si>
    <t>Zo stavieb</t>
  </si>
  <si>
    <t>Dane za tovary a služby</t>
  </si>
  <si>
    <t>Administratívne a iné poplatky a platby</t>
  </si>
  <si>
    <t>Administratívne poplatky</t>
  </si>
  <si>
    <t>Poplatky a platby z nepriemyselného a náhodného predaja a služieb</t>
  </si>
  <si>
    <t>Za predaj výrobkov, tovarov a služieb</t>
  </si>
  <si>
    <t>Ďaľšie administratívne a iné poplatky a platby</t>
  </si>
  <si>
    <t>Iné nedaňové príjmy</t>
  </si>
  <si>
    <t>Ostatné príjmy</t>
  </si>
  <si>
    <t>Granty a transfery</t>
  </si>
  <si>
    <t>Tuzemské bežné granty a transfery</t>
  </si>
  <si>
    <t>Ostatné poplatky - výherné automary</t>
  </si>
  <si>
    <t>Ostatné poplatky - ostatné MsÚ</t>
  </si>
  <si>
    <t>Ostatné poplatky - Stavebný úrad</t>
  </si>
  <si>
    <t>Ostatné poplatky - Matrika</t>
  </si>
  <si>
    <t>Za stravné - Stacionár</t>
  </si>
  <si>
    <t>Zo štátneho rozpočtu - Domov dôchodcov</t>
  </si>
  <si>
    <t>Zo štátneho rozpočtu - Školský úrad</t>
  </si>
  <si>
    <t>Zo štátneho rozpočtu - Aktivačná činnosť</t>
  </si>
  <si>
    <t>Zo štátneho rozpočtu - Matrika</t>
  </si>
  <si>
    <t>Zo štátneho rozpočtu - Stavebný úrad</t>
  </si>
  <si>
    <t>Zo štátneho rozpočtu - Bytová politika</t>
  </si>
  <si>
    <t>Zo štátneho rozpočtu - školstvo prenes. kompetencie</t>
  </si>
  <si>
    <t>Z prenajatých budov, priestorov a objektov - nebytové priest.</t>
  </si>
  <si>
    <t>Z prenajatých budov, priestorov a objektov - byty</t>
  </si>
  <si>
    <t>Z rozpočtu obce - Spoločný stavebný úrad</t>
  </si>
  <si>
    <t>Právne služby</t>
  </si>
  <si>
    <t>Zo štátneho rozpočtu - Doprava (prenesený výkon št. správy)</t>
  </si>
  <si>
    <t>Rozpočet</t>
  </si>
  <si>
    <t>Vlastné príjmy rozpočtových organizácií:</t>
  </si>
  <si>
    <t>Staroba:</t>
  </si>
  <si>
    <t>Domov dôchodcov</t>
  </si>
  <si>
    <t>Školstvo - prenesené kompetencie:</t>
  </si>
  <si>
    <t>ZŠ Hradné námestie</t>
  </si>
  <si>
    <t>ZŠ Nižná Brána</t>
  </si>
  <si>
    <t>Školstvo - originálne kompetencie:</t>
  </si>
  <si>
    <t>MŠ + ŠJ  Kuzmányho</t>
  </si>
  <si>
    <t>MŠ + ŠJ Cintorínska</t>
  </si>
  <si>
    <t>MŠ + ŠJ Možiarska</t>
  </si>
  <si>
    <t>MŠ + ŠJ Severná</t>
  </si>
  <si>
    <t>Centrum voľného času</t>
  </si>
  <si>
    <t>ZUŠ A. Cígera</t>
  </si>
  <si>
    <t>Predaj pozemkov</t>
  </si>
  <si>
    <t>Príjmy za predaj pozemkov - IBV Kamenná baňa</t>
  </si>
  <si>
    <t>Splátky za predané byty</t>
  </si>
  <si>
    <t>Zo štátneho rozpočtu - osobitný príjemca</t>
  </si>
  <si>
    <t>Zo štátneho rozpočtu - dotácia na výkon osobitného príjemcu</t>
  </si>
  <si>
    <t>Zo štátneho rozpočtu - Dni športu mesta</t>
  </si>
  <si>
    <t>Zo štátneho rozpočtu - Mestská volejbalová liga</t>
  </si>
  <si>
    <t>Úroky z termínovaných vkladov</t>
  </si>
  <si>
    <t>Úroky z účtov finančného hospodárenia</t>
  </si>
  <si>
    <t xml:space="preserve">Z prenajatých priestorov - EĽRO </t>
  </si>
  <si>
    <t>Z prenajatých strojov, prístrojov, zariadení ...</t>
  </si>
  <si>
    <t>Transfery v rámci verejnej správy</t>
  </si>
  <si>
    <t>Granty</t>
  </si>
  <si>
    <t>Grant - Lesné cesty v TANAP-e</t>
  </si>
  <si>
    <t>Z prenájmu nebytových priestorov v správe</t>
  </si>
  <si>
    <t>Z prenájmu nebytových priestorov polikliniky</t>
  </si>
  <si>
    <t>Zo štátneho rozpočtu - školstvo - účelové dotácie - ŠZŠ</t>
  </si>
  <si>
    <t>Z prenájmu kotolní</t>
  </si>
  <si>
    <t>Z prenajatých pozemkov - TANAP</t>
  </si>
  <si>
    <t>ŠSZČ Hradné námestie</t>
  </si>
  <si>
    <t>Mestská hokejbalová liga</t>
  </si>
  <si>
    <t>Dane za špecifické služby</t>
  </si>
  <si>
    <t>Za psa</t>
  </si>
  <si>
    <t>Za nevýherné hracie prístroje</t>
  </si>
  <si>
    <t>Za predajné automaty</t>
  </si>
  <si>
    <t>Za ubytovanie</t>
  </si>
  <si>
    <t>Za komunálne odpady a drobné stavebné odpady</t>
  </si>
  <si>
    <t>Nedaňové príjmy</t>
  </si>
  <si>
    <t>Príjmy z podnikania a z vlastníctva majetku</t>
  </si>
  <si>
    <t>Príjmy z podnikania</t>
  </si>
  <si>
    <t>Dividendy</t>
  </si>
  <si>
    <t>Príjmy z vlastníctva</t>
  </si>
  <si>
    <t>Dotácia - z MPSVR SR - Stacionár</t>
  </si>
  <si>
    <t xml:space="preserve">          Saldo bežného rozpočtu</t>
  </si>
  <si>
    <t xml:space="preserve">       Saldo kapitálového rozpočtu</t>
  </si>
  <si>
    <t xml:space="preserve">         Finančné operácie - výdavky</t>
  </si>
  <si>
    <t xml:space="preserve">          Finančné operácie - príjmy</t>
  </si>
  <si>
    <t xml:space="preserve">                 PRÍJMY SPOLU</t>
  </si>
  <si>
    <t xml:space="preserve">                VÝDAVKY SPOLU</t>
  </si>
  <si>
    <t xml:space="preserve">    SALDO CELKOVÉHO ROZPOČTU</t>
  </si>
  <si>
    <t xml:space="preserve">        Saldo finančných operácií</t>
  </si>
  <si>
    <t>Príjem zo splatenia finančnej výpomoci Kežmarok Invest.s.r.o.</t>
  </si>
  <si>
    <t>Z prenájmu bytu - Veľký Krtíš</t>
  </si>
  <si>
    <t>ŠSZČ Nižná Brána</t>
  </si>
  <si>
    <t xml:space="preserve">Separovaný zber - príjem z vyseparovaných komodít </t>
  </si>
  <si>
    <t>Sieň športovej slávy</t>
  </si>
  <si>
    <t>Za porušenie ostatných predpisov - MsP</t>
  </si>
  <si>
    <t>Za porušenie ostatných predpisov - /pokuty z OÚ/</t>
  </si>
  <si>
    <t>Z rozpočtu VÚC - NEFO</t>
  </si>
  <si>
    <t xml:space="preserve">Z rozpočtu VÚC </t>
  </si>
  <si>
    <t>Z rozpočtu VÚC - Stacionár</t>
  </si>
  <si>
    <t>Z prenajatých parkovísk</t>
  </si>
  <si>
    <t>Príjem zo splatenia finančnej výpomoci Spravbytherm, s.r.o.</t>
  </si>
  <si>
    <t>Prevod z rezervného fondu</t>
  </si>
  <si>
    <t>Bežné</t>
  </si>
  <si>
    <t>Kapitál.</t>
  </si>
  <si>
    <t>2009             v tom:</t>
  </si>
  <si>
    <t>VÝDAVKY CELKOM:</t>
  </si>
  <si>
    <t>v tom:</t>
  </si>
  <si>
    <t>Program 1:   Plánovanie, manažment a kontrola</t>
  </si>
  <si>
    <t>Podprog 1.1</t>
  </si>
  <si>
    <t>Manažment</t>
  </si>
  <si>
    <t>Výkon funkcie primátora mesta</t>
  </si>
  <si>
    <t>Výkon funkcie prednostu</t>
  </si>
  <si>
    <t>Výkon funkcie poslancov a členov komisií</t>
  </si>
  <si>
    <t>Podprog 1.2</t>
  </si>
  <si>
    <t>Plánovanie</t>
  </si>
  <si>
    <t>Strategické plánovanie</t>
  </si>
  <si>
    <t>Územné plánovanie</t>
  </si>
  <si>
    <t>Príprava žiadostí o dotácie</t>
  </si>
  <si>
    <t>Podprog 1.3</t>
  </si>
  <si>
    <t>Kontrolná činnosť</t>
  </si>
  <si>
    <t>Podprog 1.4</t>
  </si>
  <si>
    <t>Daňová politika</t>
  </si>
  <si>
    <t>Podprog 1.5</t>
  </si>
  <si>
    <t>Rozpočtová politika a účtovníctvo</t>
  </si>
  <si>
    <t xml:space="preserve">Rozpočtová politika  </t>
  </si>
  <si>
    <t>Audit</t>
  </si>
  <si>
    <t>Účtovníctvo</t>
  </si>
  <si>
    <t>Podprog 1.6</t>
  </si>
  <si>
    <t>Členstvo v samosprávnych organizáciách</t>
  </si>
  <si>
    <t>Podprog 1.7</t>
  </si>
  <si>
    <t>Rozvíjanie vzťahov s partnerskými mestami</t>
  </si>
  <si>
    <t>Vzťahy s domácimi "kráľovskými" mestami</t>
  </si>
  <si>
    <t>Vzťahy so zahraničnými partnerskými mestami</t>
  </si>
  <si>
    <t>Program 2:   Propagácia a marketing</t>
  </si>
  <si>
    <t>Podprog 2.1</t>
  </si>
  <si>
    <t>Šírenie informácií o meste</t>
  </si>
  <si>
    <t>Web stránka mesta</t>
  </si>
  <si>
    <t>Kežmarská informačná agentúra</t>
  </si>
  <si>
    <t>Kežmarské noviny</t>
  </si>
  <si>
    <t>Monografia mesta</t>
  </si>
  <si>
    <t>Podprog 2.2</t>
  </si>
  <si>
    <t>Podujatia na zatraktívnenie mesta</t>
  </si>
  <si>
    <t>Podprog 2.3</t>
  </si>
  <si>
    <t>Kronika mesta</t>
  </si>
  <si>
    <t>Podprog 2.4</t>
  </si>
  <si>
    <t>Podprog. 2.5</t>
  </si>
  <si>
    <t>Turistický navigačný systém</t>
  </si>
  <si>
    <t>Program 3:   Interné služby</t>
  </si>
  <si>
    <t>Podprog 3.1</t>
  </si>
  <si>
    <t xml:space="preserve">Regenerácia zamestnancov MsÚ </t>
  </si>
  <si>
    <t>Podprog 3.2</t>
  </si>
  <si>
    <t>Podprog 3.3</t>
  </si>
  <si>
    <t>Interné informačné služby</t>
  </si>
  <si>
    <t>Podprog 3.4</t>
  </si>
  <si>
    <t>Správa, údržba a zveľaďovanie majetku mesta</t>
  </si>
  <si>
    <t>Evidencia hnuteľného majetku mesta</t>
  </si>
  <si>
    <t>Správa a údržba nehnuteľného majetku mesta</t>
  </si>
  <si>
    <t>Program 4: Služby občanom</t>
  </si>
  <si>
    <t xml:space="preserve">Podprog 4.1 </t>
  </si>
  <si>
    <t>Podprog 4.2</t>
  </si>
  <si>
    <t>Podprog 4.3</t>
  </si>
  <si>
    <t xml:space="preserve">Matrika, Osvedčovanie listín a podpisov a evidencia obyvateľov </t>
  </si>
  <si>
    <t xml:space="preserve">Podprog 4.4 </t>
  </si>
  <si>
    <t>Program 5:   Bezpečnosť, právo a poriadok</t>
  </si>
  <si>
    <t>Podprog 5.1</t>
  </si>
  <si>
    <t>Verejný poriadok a bezpečnosť</t>
  </si>
  <si>
    <t>Hliadkovanie</t>
  </si>
  <si>
    <t>Kamerový systém</t>
  </si>
  <si>
    <t>Podprog 5.2</t>
  </si>
  <si>
    <t>Podprog 5.3</t>
  </si>
  <si>
    <t>Protipožiarna ochrana</t>
  </si>
  <si>
    <t>Podprog 5.4</t>
  </si>
  <si>
    <t>Rozširovanie VO</t>
  </si>
  <si>
    <t>Bežná údržba a oprava VO</t>
  </si>
  <si>
    <t>Renovácia VO</t>
  </si>
  <si>
    <t>Prevádzka VO</t>
  </si>
  <si>
    <t>Podprog 5.5</t>
  </si>
  <si>
    <t>Program 6:   Odpadové hospodárstvo</t>
  </si>
  <si>
    <t>Podprog 6.1</t>
  </si>
  <si>
    <t>Zber a zneškodnenie odpadu</t>
  </si>
  <si>
    <t>Zneškodňovanie odpadu</t>
  </si>
  <si>
    <t>Likvidácia čiernych skládok</t>
  </si>
  <si>
    <t>Vývoz objemného a nebezpečného odpadu</t>
  </si>
  <si>
    <t>Podprog 6.2</t>
  </si>
  <si>
    <t>Separácia odpadu</t>
  </si>
  <si>
    <t>Zvoz a triedenie separovaného odpadu</t>
  </si>
  <si>
    <t>Zneškodňovanie odpadu zo separácie</t>
  </si>
  <si>
    <t>Podprog 6.3</t>
  </si>
  <si>
    <t>Údržba dažďovej kanalizácie</t>
  </si>
  <si>
    <t>Podprog 6.4</t>
  </si>
  <si>
    <t>Program 7:   Komunikácie</t>
  </si>
  <si>
    <t>Podprog 7.1</t>
  </si>
  <si>
    <t>Výstavba a rekonštrukcia komunikácií</t>
  </si>
  <si>
    <t>Výstavba a rekonštrukcia ciest</t>
  </si>
  <si>
    <t>Výstavba a rekonštrukcia chodníkov</t>
  </si>
  <si>
    <t>Výstavba a rekonštrukcia parkovísk</t>
  </si>
  <si>
    <t>Podprog 7.2</t>
  </si>
  <si>
    <t>Starostlivosť o miestne komunikácie</t>
  </si>
  <si>
    <t>Oprava Mosta na Mýte</t>
  </si>
  <si>
    <t>Program 8:   Doprava</t>
  </si>
  <si>
    <t>Podprog 8.1</t>
  </si>
  <si>
    <t>Zabezpečenie výkonov MHD</t>
  </si>
  <si>
    <t>Podprog 8.2</t>
  </si>
  <si>
    <t>Zastávky MHD</t>
  </si>
  <si>
    <t>Program 9:   Vzdelávanie</t>
  </si>
  <si>
    <t>Podprog 9.1</t>
  </si>
  <si>
    <t>Materské školy a súvisiace služby</t>
  </si>
  <si>
    <t>MŠ Možiarska s jedálňou</t>
  </si>
  <si>
    <t>MŠ Cintorínska s jedálňou</t>
  </si>
  <si>
    <t>MŠ K. Kuzmányho s jedálňou</t>
  </si>
  <si>
    <t>MŠ Severná s jedálňou</t>
  </si>
  <si>
    <t>MŠ pri DSS s jedálňou</t>
  </si>
  <si>
    <t>MŠ pri ZŠ Svätého kríža s jedálňou</t>
  </si>
  <si>
    <t>Podprog 9.2</t>
  </si>
  <si>
    <t>Základné vzdelávanie a súvisiace výchovno-vzdelávacie služby</t>
  </si>
  <si>
    <t>ZŠ Dr. Fischera s jedálňou a ŠKD</t>
  </si>
  <si>
    <t>ZŠ Nižná s jedálňou a ŠKD</t>
  </si>
  <si>
    <t>ZŠ Sv. Kríža jedálňou a ŠKD</t>
  </si>
  <si>
    <t>Podprog 9.3</t>
  </si>
  <si>
    <t>Voľno časové vzdelávanie a aktivity</t>
  </si>
  <si>
    <t>Podprog 9.4</t>
  </si>
  <si>
    <t>Základné umelecké školy</t>
  </si>
  <si>
    <t>Základná umelecká škola Antona Cígera</t>
  </si>
  <si>
    <t>Základná umelecká škola ul. Dr. Fischera</t>
  </si>
  <si>
    <t>Podprog 9.5</t>
  </si>
  <si>
    <t>Parlament mládeže mesta Kežmarok</t>
  </si>
  <si>
    <t>Podprog 9.6</t>
  </si>
  <si>
    <t>Podpora vysokých škôl na území mesta</t>
  </si>
  <si>
    <t>Podprog 9.7</t>
  </si>
  <si>
    <t>Mestská školská rada</t>
  </si>
  <si>
    <t>Podprog 9.8</t>
  </si>
  <si>
    <t>Spoločný školský úrad</t>
  </si>
  <si>
    <t>Podprog 9.9</t>
  </si>
  <si>
    <t>Komunitné centrum</t>
  </si>
  <si>
    <t>Podprog 9.10</t>
  </si>
  <si>
    <t>Účelovo viazané prostriedky pre školstvo</t>
  </si>
  <si>
    <t>Program 10: Šport</t>
  </si>
  <si>
    <t>Podprog 10.1</t>
  </si>
  <si>
    <t>Organizácia športových podujatí</t>
  </si>
  <si>
    <t>Podprog 10.2</t>
  </si>
  <si>
    <t>Podprog 10.3</t>
  </si>
  <si>
    <t xml:space="preserve">Mestský športový klub OZ </t>
  </si>
  <si>
    <t>Podprog 10.4</t>
  </si>
  <si>
    <t>Športoviská</t>
  </si>
  <si>
    <t>Futbalový štadión</t>
  </si>
  <si>
    <t>Futbalový štadión 2</t>
  </si>
  <si>
    <t>Zimný štadión</t>
  </si>
  <si>
    <t>Hokejbalové ihrisko</t>
  </si>
  <si>
    <t>Športová viacúčelová hala</t>
  </si>
  <si>
    <t>Podprog 10.5</t>
  </si>
  <si>
    <t>Mestské ligy</t>
  </si>
  <si>
    <t>Kežmarská volejbalová liga</t>
  </si>
  <si>
    <t>Mestská futbalová Rondo liga</t>
  </si>
  <si>
    <t>Podprog 10.6</t>
  </si>
  <si>
    <t>Program 11: Kultúra</t>
  </si>
  <si>
    <t>Podprog 11.1</t>
  </si>
  <si>
    <t>Starostlivosť o pamiatkové objekty</t>
  </si>
  <si>
    <t>Podprog 11.2</t>
  </si>
  <si>
    <t>Kultúrne podujatia</t>
  </si>
  <si>
    <t>Literárny Kežmarok</t>
  </si>
  <si>
    <t>Európske ľudové remeslo</t>
  </si>
  <si>
    <t xml:space="preserve">Iné kultúrne podujatia v meste </t>
  </si>
  <si>
    <t>Podprog 11.3</t>
  </si>
  <si>
    <t>Kultúrna infraštruktúra</t>
  </si>
  <si>
    <t>Amfiteáter</t>
  </si>
  <si>
    <t>Mestská knižnica</t>
  </si>
  <si>
    <t>Kino</t>
  </si>
  <si>
    <t>Výstavná sieň</t>
  </si>
  <si>
    <t>Kultúrne stredisko</t>
  </si>
  <si>
    <t>Internetová čitáreň</t>
  </si>
  <si>
    <t>Podprog 11.4</t>
  </si>
  <si>
    <t>Podpora kultúrnych klubov</t>
  </si>
  <si>
    <t>Podprog 11.5</t>
  </si>
  <si>
    <t>Grantový systém na podporu kultúry</t>
  </si>
  <si>
    <t>Program 12: Prostredie pre život</t>
  </si>
  <si>
    <t>Podprog 12.1</t>
  </si>
  <si>
    <t>Verejná zeleň</t>
  </si>
  <si>
    <t>Výsadba zelene</t>
  </si>
  <si>
    <t>Revitalizácia a údržba zelene</t>
  </si>
  <si>
    <t>Podprog 12.2</t>
  </si>
  <si>
    <t>Podprog 12.3</t>
  </si>
  <si>
    <t>Mestské lesy</t>
  </si>
  <si>
    <t>Podprog 12.4</t>
  </si>
  <si>
    <t xml:space="preserve">Detské ihriská </t>
  </si>
  <si>
    <t>Podprog 12.5</t>
  </si>
  <si>
    <t>Podprog 12.6</t>
  </si>
  <si>
    <t>Úprava verejných priestranstiev</t>
  </si>
  <si>
    <t>Vianočné osvetlenie</t>
  </si>
  <si>
    <t>Podprog 13.1</t>
  </si>
  <si>
    <t xml:space="preserve">Starostlivosť o dôchodcov </t>
  </si>
  <si>
    <t xml:space="preserve">Príspevok na stravu dôchodcov </t>
  </si>
  <si>
    <t>Príspevok dôchodcom na tiesňové zariadenia</t>
  </si>
  <si>
    <t>Podprog 13.2</t>
  </si>
  <si>
    <t>Starostlivosť o znevýhodnených občanov</t>
  </si>
  <si>
    <t>Starostlivosť o občanov bez prístrešia</t>
  </si>
  <si>
    <t>Jednorazová dávka sociálnej pomoci</t>
  </si>
  <si>
    <t>Sociálne pôžičky</t>
  </si>
  <si>
    <t>Podprog 13.3</t>
  </si>
  <si>
    <t>Pomoc deťom z Detských domovov</t>
  </si>
  <si>
    <t>Príspevky na dopravu z Detských domovov</t>
  </si>
  <si>
    <t>Podprog 13.4</t>
  </si>
  <si>
    <t>Opatrovateľská služba</t>
  </si>
  <si>
    <t>Ambulantná opatrovateľská služba</t>
  </si>
  <si>
    <t>Podprog 13.5</t>
  </si>
  <si>
    <t>Osobitý príjemca prídavku na dieťa</t>
  </si>
  <si>
    <t>Podprog 13.6</t>
  </si>
  <si>
    <t>Grantový systém na podporu sociálnej oblasti</t>
  </si>
  <si>
    <t>Podprog 13.7</t>
  </si>
  <si>
    <t>Program 14: Bývanie</t>
  </si>
  <si>
    <t>Podprog 14.1</t>
  </si>
  <si>
    <t>Výstavba nájomných bytov</t>
  </si>
  <si>
    <t>Podprog 14.2</t>
  </si>
  <si>
    <t>Správa, opravy a údržba nájomných bytov</t>
  </si>
  <si>
    <t>Podprog 14.3</t>
  </si>
  <si>
    <t>Program 15: Zdravotníctvo</t>
  </si>
  <si>
    <t>Podprog 15.1</t>
  </si>
  <si>
    <t>Dotácie pre zdravotníctvo</t>
  </si>
  <si>
    <t>Podprog 15.2</t>
  </si>
  <si>
    <t>Stredisko zdravotníckych služieb</t>
  </si>
  <si>
    <t>Program 16: Administratíva</t>
  </si>
  <si>
    <t>Mzdy, odvody, poistné, sociálny fond, stravné</t>
  </si>
  <si>
    <t>Vecné výdavky</t>
  </si>
  <si>
    <t>Bankové poplatky a daň z úrokov</t>
  </si>
  <si>
    <t>Program 13: Sociálne služby</t>
  </si>
  <si>
    <t>Prvok 1.1.1</t>
  </si>
  <si>
    <t>Prvok 1.1.2</t>
  </si>
  <si>
    <t>Prvok 1.1.3</t>
  </si>
  <si>
    <t>Prvok 1.2.1</t>
  </si>
  <si>
    <t>Prvok 1.2.2</t>
  </si>
  <si>
    <t>Prvok 1.2.3</t>
  </si>
  <si>
    <t>Prvok 1.5.1</t>
  </si>
  <si>
    <t>Prvok 1.5.2</t>
  </si>
  <si>
    <t>Prvok 1.5.3</t>
  </si>
  <si>
    <t>Prvok 1.7.1</t>
  </si>
  <si>
    <t>Prvok 1.7.2</t>
  </si>
  <si>
    <t>Prvok 2.1.1</t>
  </si>
  <si>
    <t>Prvok 2.1.2</t>
  </si>
  <si>
    <t>Prvok 2.1.3</t>
  </si>
  <si>
    <t>Prvok 2.1.4</t>
  </si>
  <si>
    <t>Prvok 2.1.5</t>
  </si>
  <si>
    <t>Prvok 2.1.6</t>
  </si>
  <si>
    <t>Prvok 3.4.1</t>
  </si>
  <si>
    <t>Prvok 3.4.2</t>
  </si>
  <si>
    <t>Prvok 3.4.3</t>
  </si>
  <si>
    <t>Prvok 5.1.1</t>
  </si>
  <si>
    <t>Prvok 5.1.2</t>
  </si>
  <si>
    <t>Prvok 5.4.1</t>
  </si>
  <si>
    <t>Prvok 5.4.2</t>
  </si>
  <si>
    <t>Prvok 5.4.3</t>
  </si>
  <si>
    <t>Prvok 5.4.4</t>
  </si>
  <si>
    <t>Prvok 6.1.1</t>
  </si>
  <si>
    <t>Prvok 6.1.2</t>
  </si>
  <si>
    <t>Prvok 6.1.3</t>
  </si>
  <si>
    <t>Prvok 6.1.4</t>
  </si>
  <si>
    <t>Prvok 6.2.1</t>
  </si>
  <si>
    <t>Prvok 6.2.2</t>
  </si>
  <si>
    <t>Prvok 7.1.1</t>
  </si>
  <si>
    <t>Prvok 7.1.2</t>
  </si>
  <si>
    <t>Prvok 7.1.3</t>
  </si>
  <si>
    <t>Prvok 7.2.1</t>
  </si>
  <si>
    <t>Prvok 7.2.2</t>
  </si>
  <si>
    <t>Prvok 9.1.1</t>
  </si>
  <si>
    <t>Prvok 9.1.2</t>
  </si>
  <si>
    <t>Prvok 9.1.3</t>
  </si>
  <si>
    <t>Prvok 9.1.4</t>
  </si>
  <si>
    <t>Prvok 9.1.5</t>
  </si>
  <si>
    <t>Prvok 9.1.6</t>
  </si>
  <si>
    <t>Prvok 9.1.7</t>
  </si>
  <si>
    <t>Prvok 9.2.1</t>
  </si>
  <si>
    <t>Prvok 9.2.2</t>
  </si>
  <si>
    <t>Prvok 9.2.3</t>
  </si>
  <si>
    <t>Prvok 9.2.4</t>
  </si>
  <si>
    <t>Prvok 9.2.5</t>
  </si>
  <si>
    <t>Prvok 9.3.1</t>
  </si>
  <si>
    <t>Prvok 9.3.2</t>
  </si>
  <si>
    <t>Prvok 9.3.3</t>
  </si>
  <si>
    <t>Prvok 9.3.4</t>
  </si>
  <si>
    <t>Prvok 9.4.1</t>
  </si>
  <si>
    <t>Prvok 9.4.2</t>
  </si>
  <si>
    <t>Prvok 10.4.1</t>
  </si>
  <si>
    <t>Prvok 10.4.2</t>
  </si>
  <si>
    <t>Prvok 10.4.3</t>
  </si>
  <si>
    <t>Prvok 10.4.4</t>
  </si>
  <si>
    <t>Prvok 10.4.5</t>
  </si>
  <si>
    <t>Prvok 10.5.1</t>
  </si>
  <si>
    <t>Prvok 10.5.2</t>
  </si>
  <si>
    <t>Prvok 10.5.3</t>
  </si>
  <si>
    <t>Prvok 11.2.1</t>
  </si>
  <si>
    <t>Prvok 11.2.2</t>
  </si>
  <si>
    <t>Prvok 11.2.3</t>
  </si>
  <si>
    <t>Prvok 11.3.1</t>
  </si>
  <si>
    <t>Prvok 11.3.2</t>
  </si>
  <si>
    <t>Prvok 11.3.4</t>
  </si>
  <si>
    <t>Prvok 11.3.5</t>
  </si>
  <si>
    <t>Prvok 11.3.6</t>
  </si>
  <si>
    <t>Prvok 12.1.1</t>
  </si>
  <si>
    <t>Prvok 12.1.2</t>
  </si>
  <si>
    <t>Prvok 13.1.1</t>
  </si>
  <si>
    <t>Prvok 13.1.2</t>
  </si>
  <si>
    <t>Prvok 13.1.3</t>
  </si>
  <si>
    <t>Prvok 13.1.4</t>
  </si>
  <si>
    <t>Prvok 13.2.1</t>
  </si>
  <si>
    <t>Prvok 13.2.2</t>
  </si>
  <si>
    <t>Prvok 13.2.3</t>
  </si>
  <si>
    <t>Prvok 13.2.4</t>
  </si>
  <si>
    <t>Prvok 13.2.5</t>
  </si>
  <si>
    <t>Prvok 13.3.1</t>
  </si>
  <si>
    <t>Prvok 13.3.2</t>
  </si>
  <si>
    <t>Prvok 13.4.1</t>
  </si>
  <si>
    <t>Prvok 13.4.2</t>
  </si>
  <si>
    <t xml:space="preserve"> - v tom</t>
  </si>
  <si>
    <t>Mestské promo-materiály a propagačné služby</t>
  </si>
  <si>
    <t>Špeciálna základná škola s jedálňou a ŠKD</t>
  </si>
  <si>
    <t>ŠSZČ pri ZŠ Hradná</t>
  </si>
  <si>
    <t>ŠSZČ pri ZŠ Nižná brána</t>
  </si>
  <si>
    <t>ŠSZČ pri ZŠ Sv. Kríža</t>
  </si>
  <si>
    <t>Vianočné programy a privítanie Nového roka</t>
  </si>
  <si>
    <t>Prvok 12.1.3</t>
  </si>
  <si>
    <t>Starostlivosť o mentálne a telesne postihnutých (Stacionár)</t>
  </si>
  <si>
    <t>Terénna soc. práca (pre občanov na hranici biedy)</t>
  </si>
  <si>
    <t>Príspevky na úpravu rodinných pomerov (deti z DD)</t>
  </si>
  <si>
    <t>Bežné príjmy vrátane RO</t>
  </si>
  <si>
    <t>Bežné výdavky vrátane RO</t>
  </si>
  <si>
    <t>Kapitálové výdavky vrátane RO</t>
  </si>
  <si>
    <t>Kapitálové príjmy</t>
  </si>
  <si>
    <t>Finanč.</t>
  </si>
  <si>
    <t>Iné úvery a finančné výpomoci</t>
  </si>
  <si>
    <t>Z prenájmu majetku v areáli Nemocnice, n.o.</t>
  </si>
  <si>
    <t>Z prenájmu majetku v areáli Spravbythermu, s.r.o.</t>
  </si>
  <si>
    <t>Z prenájmu majetku v areáli TS, s.r.o</t>
  </si>
  <si>
    <t>Podprog 4.5</t>
  </si>
  <si>
    <t>Registrácia obyvateľstva</t>
  </si>
  <si>
    <t>Ochrana pred túlavými psami + ÚTULOK</t>
  </si>
  <si>
    <t>Ochrana ŽP - prenesený výkon ŠS</t>
  </si>
  <si>
    <t>Doprava - prenesený výkon ŠS</t>
  </si>
  <si>
    <t>Občania bez prístrešia - poplatok za služby</t>
  </si>
  <si>
    <t>Občania bez prístrešia - poplatok za stravu</t>
  </si>
  <si>
    <t>Z bytov a nebytových priestorov</t>
  </si>
  <si>
    <t>Zo štátneho rozpočtu - komunitná práca /terénna sociálna práca/</t>
  </si>
  <si>
    <t>SMŠ Kušnierska s jedálňou</t>
  </si>
  <si>
    <t>Zo štátneho rozpočtu - Ochrana životného prostredia</t>
  </si>
  <si>
    <t>Podprog 5.6</t>
  </si>
  <si>
    <t>Ochrana pred hlodavcami</t>
  </si>
  <si>
    <t>Prvok 10.4.6</t>
  </si>
  <si>
    <t xml:space="preserve">Výstavba svetelnej križovatky pri Bille </t>
  </si>
  <si>
    <t>Výstavba svetelnej križovatky pri Pošte</t>
  </si>
  <si>
    <t>Výstavba svetelnej križovatky pri Tatraľane</t>
  </si>
  <si>
    <t>Údržba a obnova dopravného značenia</t>
  </si>
  <si>
    <t>Za užívanie verejného priestranstva</t>
  </si>
  <si>
    <t>Podprog 14.4</t>
  </si>
  <si>
    <t>Vykurovanie geotermálnou energiou</t>
  </si>
  <si>
    <t>Rekonštr. domu Hlav.nám. 64 na knižnicu</t>
  </si>
  <si>
    <t>Iné športoviská pri futb. štadióne 2</t>
  </si>
  <si>
    <t>Prvok 2.1.7</t>
  </si>
  <si>
    <t>Dizajn manuál</t>
  </si>
  <si>
    <t>Dotácia - Bytový dom Weilburská 5,7</t>
  </si>
  <si>
    <t>Dotácia - Bytový dom Košická 5,7,9</t>
  </si>
  <si>
    <t>Úver ŠFRB - bytový dom Košická 5,7,9</t>
  </si>
  <si>
    <t>Z prenájmu majetku - Dialcorp</t>
  </si>
  <si>
    <t>Zveľaďovanie nehnuteľností majetku mesta</t>
  </si>
  <si>
    <t>Projekt 7.1.5</t>
  </si>
  <si>
    <t>Projekt 7.1.6</t>
  </si>
  <si>
    <t>Projekt 7.1.4</t>
  </si>
  <si>
    <t xml:space="preserve"> - v tom </t>
  </si>
  <si>
    <t>Drobná oddychová architektúra mesta</t>
  </si>
  <si>
    <t>Podprog 7.3</t>
  </si>
  <si>
    <t>Projekt 11.3.3</t>
  </si>
  <si>
    <t>Prvok 11.3.7</t>
  </si>
  <si>
    <t>Dotácia - z PSVR - Stacionár</t>
  </si>
  <si>
    <t>Aktivačná činnosť a malé obecné služby</t>
  </si>
  <si>
    <t>Prvok 11.2.5</t>
  </si>
  <si>
    <t>Projekt 11.2.4</t>
  </si>
  <si>
    <t>Údržba a oprava miestnych komunikácií a parkovísk</t>
  </si>
  <si>
    <t>Zimná údržba miestnych komunikácií a parkovísk</t>
  </si>
  <si>
    <t>Predaj domov a bytov</t>
  </si>
  <si>
    <t>Projekt 7.2.3</t>
  </si>
  <si>
    <t>Oslava 740. výročia udelenia mestských práv</t>
  </si>
  <si>
    <t>Podporný systém na podporu športu</t>
  </si>
  <si>
    <t>Zo štátneho rozpočtu - školstvo - účelové dotácie - predškoláci</t>
  </si>
  <si>
    <t>Zostatok prostriedkov na revitalizáciu lesov</t>
  </si>
  <si>
    <t>Prevod nevyčerpaných dotácií zo ŠR</t>
  </si>
  <si>
    <t>Vrátenie finančnej výpomoci TS</t>
  </si>
  <si>
    <t>Dotácia - Mládeź v akcii "Rozuzlenie"</t>
  </si>
  <si>
    <t>Príjem z realizácie cenných papierov</t>
  </si>
  <si>
    <t>Z prenájmu majetku - Združenie Región Tatry</t>
  </si>
  <si>
    <t xml:space="preserve">MsP - príjem z predaja vozidla FABIA    </t>
  </si>
  <si>
    <t>Pri</t>
  </si>
  <si>
    <t>Pre</t>
  </si>
  <si>
    <t>RR</t>
  </si>
  <si>
    <t>ÚPŽPSP</t>
  </si>
  <si>
    <t>HK</t>
  </si>
  <si>
    <t>EO</t>
  </si>
  <si>
    <t>MsKS</t>
  </si>
  <si>
    <t>RR-MsZ</t>
  </si>
  <si>
    <t>Inf</t>
  </si>
  <si>
    <t>OM</t>
  </si>
  <si>
    <t>ÚPŽPSP-ŠR</t>
  </si>
  <si>
    <t>OOS-ŠR</t>
  </si>
  <si>
    <t>OOS</t>
  </si>
  <si>
    <t>MsP</t>
  </si>
  <si>
    <t>OŠ</t>
  </si>
  <si>
    <t>OŠ+ŠR</t>
  </si>
  <si>
    <t>OŠ-ŠR</t>
  </si>
  <si>
    <t>OŠ-š</t>
  </si>
  <si>
    <t>SV</t>
  </si>
  <si>
    <t>STZ</t>
  </si>
  <si>
    <t>DD-ŠR</t>
  </si>
  <si>
    <t>SV-ŠR</t>
  </si>
  <si>
    <t>SV-MsZ</t>
  </si>
  <si>
    <t>OŠ-š-MsZ</t>
  </si>
  <si>
    <t>Dotácia ZŠ Nižná brána</t>
  </si>
  <si>
    <t>Príjem za opravu na byt. dome Košická 8</t>
  </si>
  <si>
    <t>2009*</t>
  </si>
  <si>
    <t>Predb. rozp.</t>
  </si>
  <si>
    <t>Zmena**</t>
  </si>
  <si>
    <t>** Zmena oproti predbežnému rozpočtu na rok 2010 z rozpočtu na roky 2009-2011</t>
  </si>
  <si>
    <t xml:space="preserve">                                                                 Rozpočet pre roky 2010-2012 - r e k a p i t u l á c i a   v €</t>
  </si>
  <si>
    <t>Predbežný rozpočet 2010</t>
  </si>
  <si>
    <t>2010             v tom:</t>
  </si>
  <si>
    <t>Zmena rozpočtu 2010</t>
  </si>
  <si>
    <t>2010                v tom:</t>
  </si>
  <si>
    <t>zmena 2010             v tom:</t>
  </si>
  <si>
    <t>2011             v tom:</t>
  </si>
  <si>
    <t>2012             v tom:</t>
  </si>
  <si>
    <t>Cyklický zber odpadu</t>
  </si>
  <si>
    <t>STACIONÁR  - poplatok za pobyt</t>
  </si>
  <si>
    <t>Biela voda</t>
  </si>
  <si>
    <t>Poľná</t>
  </si>
  <si>
    <t>OSV</t>
  </si>
  <si>
    <t>DD</t>
  </si>
  <si>
    <t>Križovatka K2 - Toporcerova, Garbiarska, Nábrežná</t>
  </si>
  <si>
    <t>Chodník Ľubická cesta - rekonštrukcia</t>
  </si>
  <si>
    <t>Chodník Nižná brána - Starý trh (pri Barbakane)</t>
  </si>
  <si>
    <t>Komunikácia Štúrova - rekonštrukcia</t>
  </si>
  <si>
    <t>Komunikácia Poľná - predĺženie ulice</t>
  </si>
  <si>
    <t>Odstavná plocha pre autobusy - Jakuba Kraya (zámková dlažba)</t>
  </si>
  <si>
    <t>Bežná údržba a oprava miestnych komunikácií a parkovísk</t>
  </si>
  <si>
    <t>Oprava povrchov miest. kom. Kušnierska brána a Fraňa Kráľa</t>
  </si>
  <si>
    <t>Oprava povrchov chodníkov</t>
  </si>
  <si>
    <t>Oprava povrchov parkovísk</t>
  </si>
  <si>
    <t>Oprava dlažby Kostolné námestie</t>
  </si>
  <si>
    <t>Projekt 7.2.2</t>
  </si>
  <si>
    <t>Zo štátneho rozpočtu - terénna sociálna práca</t>
  </si>
  <si>
    <t>Príprava stavieb - zamerania, štúdie</t>
  </si>
  <si>
    <t>Údržba kanalizácie a ČOV</t>
  </si>
  <si>
    <t>EO + ÚPŽPSP</t>
  </si>
  <si>
    <t>Za stravné</t>
  </si>
  <si>
    <t>SPRÁVA - príjem za stravné</t>
  </si>
  <si>
    <t>Príjem za stravné dôchodcov</t>
  </si>
  <si>
    <t>Predn</t>
  </si>
  <si>
    <t>Nákup pozemkov</t>
  </si>
  <si>
    <t>Grantový systém na podporu športu</t>
  </si>
  <si>
    <t>Podprog 10.7</t>
  </si>
  <si>
    <t>Podpora športových klubov</t>
  </si>
  <si>
    <t>Hokejbalové ihrisko (sídlisko JUH)</t>
  </si>
  <si>
    <t xml:space="preserve"> - v tom dobudovanie lukostreleckého areálu</t>
  </si>
  <si>
    <t>Prvok 10.4.7</t>
  </si>
  <si>
    <t>Iné športoviská v meste</t>
  </si>
  <si>
    <t>Úver ŠFRB - bytový dom Košická 11,13, Lanškounská 3</t>
  </si>
  <si>
    <t>Dotácia - Bytový dom Košická 11,13, Lanškounská 3</t>
  </si>
  <si>
    <t xml:space="preserve"> - v tom Bytový dom Košická 11,13, Lanškounská 3</t>
  </si>
  <si>
    <t>Dotácia - Bytový dom Lanškounská 1,1A</t>
  </si>
  <si>
    <t>Úver ŠFRB - bytový dom Lanškounská 1,1A</t>
  </si>
  <si>
    <t xml:space="preserve"> - v tom Bytový dom, Lanškounská 1,1A</t>
  </si>
  <si>
    <t xml:space="preserve"> - v tom Bytový dom Košická 5,7,9</t>
  </si>
  <si>
    <t xml:space="preserve"> - v tom existujúce bytové domy</t>
  </si>
  <si>
    <t xml:space="preserve"> - v tom Skipark MHK</t>
  </si>
  <si>
    <t xml:space="preserve"> - v tom Futbalový oddiel ŠK 1907</t>
  </si>
  <si>
    <t xml:space="preserve"> - v tom ostatné</t>
  </si>
  <si>
    <t>Grantový systém na podporu vysokých škôl</t>
  </si>
  <si>
    <t>ZŠ ul. Dr. Fischera</t>
  </si>
  <si>
    <t>ZŠ Hradné námestie s jedálňou a ŠKD</t>
  </si>
  <si>
    <t>ZŠ Dr. Fischera - jedáleň a ŠKD</t>
  </si>
  <si>
    <t>ZŠ Hradné námestie - jedáleň a ŠKD</t>
  </si>
  <si>
    <t>ZŠ Nižná - jedáleň a ŠKD</t>
  </si>
  <si>
    <t>ZUŠ, ul. Dr. Fischera</t>
  </si>
  <si>
    <t>Prvok 11.2.4</t>
  </si>
  <si>
    <t>Projekt 11.2.5</t>
  </si>
  <si>
    <t>Oslava 760. výročia prvej písomnej zmienky o Kežmarku</t>
  </si>
  <si>
    <t>Zo štátneho rozpočtu - Registrácia obyvateľstva</t>
  </si>
  <si>
    <t>Zmena 09</t>
  </si>
  <si>
    <t>Zmena</t>
  </si>
  <si>
    <t>bežných k 2009</t>
  </si>
  <si>
    <t>Grantový systém na podporu CR</t>
  </si>
  <si>
    <t>Zar. opatrov. služby a zar. pre seniorov</t>
  </si>
  <si>
    <t>ZŠ Hradné námestie - ŠKD</t>
  </si>
  <si>
    <t>Zo štátneho rozpočtu - Monografia</t>
  </si>
  <si>
    <t>Zo štátneho rozpočtu - Svetový deň cestovného ruchu</t>
  </si>
  <si>
    <t>Projekt 6.1.5</t>
  </si>
  <si>
    <t>Odstránenie zariadenia staveniska sídl. JUH</t>
  </si>
  <si>
    <t>Dotácia - Domov dôchodcov</t>
  </si>
  <si>
    <t>Podprog 12.7</t>
  </si>
  <si>
    <t>* Rozpočet 2009 po 6. úprave</t>
  </si>
  <si>
    <r>
      <t xml:space="preserve">Rozpočet 2009 </t>
    </r>
    <r>
      <rPr>
        <b/>
        <sz val="8"/>
        <rFont val="Arial CE"/>
        <family val="0"/>
      </rPr>
      <t>(po 6. úprave)</t>
    </r>
  </si>
  <si>
    <t>z deaf</t>
  </si>
  <si>
    <t>Technické zhodnotenie budovy Združenia Región Tatry</t>
  </si>
  <si>
    <t>Komunikácia Priekopa - rekonštrukcia</t>
  </si>
  <si>
    <t>Spoločensko-športové centrum</t>
  </si>
  <si>
    <t>Severná - lokalita D1 - stavebná úprava parkovísk</t>
  </si>
  <si>
    <t>Pod lesom - stavebná úprava parkovísk</t>
  </si>
  <si>
    <t>Možiarska - lokalita E1 - stavebná úprava parkovísk</t>
  </si>
  <si>
    <t>Rekonštrukcia a dostavba Kostolného námestia</t>
  </si>
  <si>
    <t>Prestavba spojovacej Haasovej uličky</t>
  </si>
  <si>
    <t>Spracovali: Ing. Karpiš Miroslav, Semanová Blažena</t>
  </si>
  <si>
    <t>Príjmy z transakcií s fin. aktívami a pasívami</t>
  </si>
  <si>
    <t>Prijaté úvery, pôžičky a návratné fin. výpomoci</t>
  </si>
  <si>
    <t>SPOLU Príjmy</t>
  </si>
  <si>
    <t>Názov programu</t>
  </si>
  <si>
    <t>Príjmy</t>
  </si>
  <si>
    <t>Výdavky</t>
  </si>
  <si>
    <t>Spolu výdavky</t>
  </si>
  <si>
    <t>Saldo celkového rozpočtu</t>
  </si>
  <si>
    <t>REKAPITULÁCIA VÝDAVKOV ROZPOČTU v €</t>
  </si>
  <si>
    <t>Program 1: Plánovanie, manažment a kontrola</t>
  </si>
  <si>
    <r>
      <t xml:space="preserve">Zámer: </t>
    </r>
    <r>
      <rPr>
        <i/>
        <sz val="12"/>
        <rFont val="Arial"/>
        <family val="2"/>
      </rPr>
      <t>Trvalo udržateľný rozvoj mesta Kežmarok</t>
    </r>
  </si>
  <si>
    <r>
      <t xml:space="preserve">Rozpočet programu </t>
    </r>
    <r>
      <rPr>
        <sz val="11"/>
        <rFont val="Arial"/>
        <family val="2"/>
      </rPr>
      <t>(v EUR)</t>
    </r>
  </si>
  <si>
    <t xml:space="preserve">Komentár k programu: </t>
  </si>
  <si>
    <t>V programe sa rozpočtujú výdavky najmä na riadenie mestského úradu. Väčšina výdavkov je hradená v rámci administratívy (hlavne vo forme výdavkov na mzdy a súvisiacich odvodov  do fondov), iba niektoré výdavky sú rozpočtované samostatne.</t>
  </si>
  <si>
    <t>Podprogram 1.1:  Manažment</t>
  </si>
  <si>
    <r>
      <t xml:space="preserve">Zámer: </t>
    </r>
    <r>
      <rPr>
        <i/>
        <sz val="12"/>
        <rFont val="Arial"/>
        <family val="2"/>
      </rPr>
      <t>Transparentné, efektívne, moderné riadenie mesta Kežmarok</t>
    </r>
  </si>
  <si>
    <r>
      <t xml:space="preserve">Rozpočet podprogramu </t>
    </r>
    <r>
      <rPr>
        <sz val="11"/>
        <rFont val="Arial"/>
        <family val="2"/>
      </rPr>
      <t>(v EUR)</t>
    </r>
  </si>
  <si>
    <r>
      <t xml:space="preserve">Prvok 1.1.1: </t>
    </r>
    <r>
      <rPr>
        <b/>
        <i/>
        <sz val="12"/>
        <rFont val="Arial"/>
        <family val="2"/>
      </rPr>
      <t>Výkon funkcie primátora mesta</t>
    </r>
  </si>
  <si>
    <r>
      <t xml:space="preserve">Rozpočet prvku </t>
    </r>
    <r>
      <rPr>
        <sz val="11"/>
        <rFont val="Arial"/>
        <family val="2"/>
      </rPr>
      <t>(v EUR)</t>
    </r>
  </si>
  <si>
    <t>Zodpovednosť:</t>
  </si>
  <si>
    <t>Primátor</t>
  </si>
  <si>
    <t>Cieľ</t>
  </si>
  <si>
    <t>Zabezpečiť reprezentovanie mesta</t>
  </si>
  <si>
    <t>Merateľný ukazovateľ:</t>
  </si>
  <si>
    <t>Výstup:</t>
  </si>
  <si>
    <t>Počet oficiálnych stretnutí primátora za rok</t>
  </si>
  <si>
    <t xml:space="preserve">Rok </t>
  </si>
  <si>
    <t>R-2</t>
  </si>
  <si>
    <t>R-1</t>
  </si>
  <si>
    <t>R</t>
  </si>
  <si>
    <t>R+1</t>
  </si>
  <si>
    <t>R+2</t>
  </si>
  <si>
    <t>Plánovaná hodnota</t>
  </si>
  <si>
    <t>Skutočná hodnota</t>
  </si>
  <si>
    <t xml:space="preserve">Počet prijatí jubilantov za rok </t>
  </si>
  <si>
    <r>
      <t xml:space="preserve">Zámer: </t>
    </r>
    <r>
      <rPr>
        <i/>
        <sz val="12"/>
        <rFont val="Arial"/>
        <family val="2"/>
      </rPr>
      <t>Profesionálne právne služby pre efektívne fungovanie mesta.</t>
    </r>
  </si>
  <si>
    <t>Zabezpečiť  informovanie obyvateľov o plánoch a činnosti  mesta</t>
  </si>
  <si>
    <t>Počet mediálnych výstupov primátora v miestnych médiách  za rok</t>
  </si>
  <si>
    <t>54+52</t>
  </si>
  <si>
    <t>Zabezpečiť jasnosť a bezchybnosť právnych vzťahov mesta</t>
  </si>
  <si>
    <r>
      <t xml:space="preserve">Prvok 1.1.2: </t>
    </r>
    <r>
      <rPr>
        <b/>
        <i/>
        <sz val="12"/>
        <rFont val="Arial"/>
        <family val="2"/>
      </rPr>
      <t>Výkon funkcie prednostu</t>
    </r>
  </si>
  <si>
    <t>Prednosta</t>
  </si>
  <si>
    <t>Zabezpečiť dôsledné riadenie MsÚ</t>
  </si>
  <si>
    <t>Percentuálny podiel zrealizovaných úloh zo všetkých uložených /zastupiteľstvom, porady a pod./</t>
  </si>
  <si>
    <t>Zabezpečiť presadenie požiadaviek občanov do rozvoja mesta</t>
  </si>
  <si>
    <t>Percentuálna účasť poslancov na mestských zastupiteľstvách</t>
  </si>
  <si>
    <t>Podprogram 1.2: Plánovanie</t>
  </si>
  <si>
    <t xml:space="preserve">Oddelenie územného plánu, životného prostredia a stavebného poriadku </t>
  </si>
  <si>
    <t>Zabezpečiť aktualizáciu územného plánu</t>
  </si>
  <si>
    <t>Počet zmien a doplnkov v danom roku</t>
  </si>
  <si>
    <t>Zabezpečiť digitalizáciu Územného plánu Kežmarku</t>
  </si>
  <si>
    <t>Digitalizovaný Územný plán mesta Kežmarok</t>
  </si>
  <si>
    <t>áno</t>
  </si>
  <si>
    <t>Zabezpečiť investičný rozvoj mesta</t>
  </si>
  <si>
    <t>Počet vypracovaných územnoplánovacích podkladovpre prípravu investícií v meste</t>
  </si>
  <si>
    <t xml:space="preserve">Komentár k prvku: </t>
  </si>
  <si>
    <t>Z rozpočtu sú hradené výdavky na vypracovanie dokumentácie zmien územného plánu. Výdavky na činnosti, ktoré sú spojené s prerokovaním a schválením zmien územného plánu zabezpečujú zamestnanci Mestského úradu.</t>
  </si>
  <si>
    <t>Oddelenie regionálneho rozvoja cestovného ruchu</t>
  </si>
  <si>
    <t>Zabezpečiť rozvojové zdroje pre mesto z domácich a EÚ zdrojov</t>
  </si>
  <si>
    <t>Počet podaných žiadostí</t>
  </si>
  <si>
    <t>Podprogram 1.3: Kontrolná činnosť</t>
  </si>
  <si>
    <r>
      <t xml:space="preserve">Zámer: </t>
    </r>
    <r>
      <rPr>
        <i/>
        <sz val="12"/>
        <rFont val="Arial"/>
        <family val="2"/>
      </rPr>
      <t>Samospráva, ktorá neporušuje právne predpisy</t>
    </r>
  </si>
  <si>
    <t>Hlavný kontrolór mesta</t>
  </si>
  <si>
    <t>Zabezpečiť pravidelnú kontrolu činnosti mesta</t>
  </si>
  <si>
    <t>Počet plánovaných kontrol v roku</t>
  </si>
  <si>
    <t xml:space="preserve">Počet vykonaných kontrol plnenia opatrení </t>
  </si>
  <si>
    <t>Počet odstránených nedostatkov z celk. počtu zistených nedost.</t>
  </si>
  <si>
    <t xml:space="preserve">Komentár k podprogramu: </t>
  </si>
  <si>
    <t>Podprogram 1.4:  Daňová politika</t>
  </si>
  <si>
    <r>
      <t xml:space="preserve">Zámer: </t>
    </r>
    <r>
      <rPr>
        <i/>
        <sz val="12"/>
        <rFont val="Arial"/>
        <family val="2"/>
      </rPr>
      <t>Zodpovedná a efektívna daňová politika</t>
    </r>
  </si>
  <si>
    <t>Ekonomické oddelenie</t>
  </si>
  <si>
    <t>Zabezpečiť výber predpísaných dani a poplatkov</t>
  </si>
  <si>
    <t>Percento uhradenej dane z nehnuteľnosti z celkového predpisu v danom roku</t>
  </si>
  <si>
    <t>Percento uhradeného poplatku za komunálne odpady                      z celkového predpisu v danom roku</t>
  </si>
  <si>
    <t xml:space="preserve">Komentár k podprogramu: </t>
  </si>
  <si>
    <t>Podstatnú časť správy daní tvorí správa dane z nehnuteľnosti a správa poplatku za komunálne odpady. Okrem toho zabezpečuje ekonomické oddelenie správu dane za psa, dane za ubytovanie, dane za predajné automaty a dane za nevýherné hracie prístroje. Priamo vo výdavkoch na tento podprogram sa rozpočtujú iba výdavky na exekúcie voči neplatičom a známky pre psov. Výdavky zahŕňajúce mzdy, poistné, tovary a služby sú rozpočtované v rámci programu administratíva.</t>
  </si>
  <si>
    <t>Podprogram 1.5:  Rozpočtová politika a účtovníctvo</t>
  </si>
  <si>
    <r>
      <t xml:space="preserve">Zámer: </t>
    </r>
    <r>
      <rPr>
        <i/>
        <sz val="12"/>
        <rFont val="Arial"/>
        <family val="2"/>
      </rPr>
      <t>Zodpovedná rozpočtová politika</t>
    </r>
  </si>
  <si>
    <t>Zabezpečiť účinný  rozpočtový proces mesta</t>
  </si>
  <si>
    <t>Návrh rozpočtu pripravený a zverejnený do konca novembra daného roka</t>
  </si>
  <si>
    <t>Výdavky zahŕňajúce mzdy, poistné, tovary a služby sú rozpočtované v rámci programu Administratíva.</t>
  </si>
  <si>
    <t>Zabezpečiť nezávislý audit mesta</t>
  </si>
  <si>
    <t>Vykonaná kontrola audítorom v danom za rok</t>
  </si>
  <si>
    <t>Zabezpečenie nezávislého auditu účtovnej závierky. Počnúc účtovnou závierkou za rok 2009 majú mestá povinnosť okrem auditu individuálnej účtovnej závierky zabezpečiť aj audit konsolidovanej účtovnej závierky.</t>
  </si>
  <si>
    <r>
      <t>Prvok 1.5.3:</t>
    </r>
    <r>
      <rPr>
        <i/>
        <sz val="12"/>
        <rFont val="Arial"/>
        <family val="2"/>
      </rPr>
      <t xml:space="preserve"> Účtovníctvo</t>
    </r>
  </si>
  <si>
    <t>Zabezpečiť transparentné vedenie účtovníctva v súlade s platnými normami</t>
  </si>
  <si>
    <t>Výrok audítora bez výhrad</t>
  </si>
  <si>
    <t>Podprogram 1.6: Členstvo v samosprávnych organizáciách</t>
  </si>
  <si>
    <t>Sekretariát primátora</t>
  </si>
  <si>
    <t>Zabezpečiť aktívnu účasť mesta v záujmových organizáciách a združeniach</t>
  </si>
  <si>
    <t>Počet členstiev mesta v organizáciach a združeniach</t>
  </si>
  <si>
    <t>Rozpočtované sú výdavky na členské príspevky záujmovým organizáciam a združeniam.</t>
  </si>
  <si>
    <t>Podprogram 1.7: Rozvíjanie vzťahov s partnerskými mestami</t>
  </si>
  <si>
    <t>Prvok 1.7.2: Vzťahy so zahraničnými partnerskými mestami</t>
  </si>
  <si>
    <t xml:space="preserve">Zabezpečiť úzku spoluprácu so zahraničnými partnerskými mestami </t>
  </si>
  <si>
    <t>Počet stretnutí s partnerskými mestami</t>
  </si>
  <si>
    <t>Program 2: Propagácia  a marketing</t>
  </si>
  <si>
    <r>
      <t xml:space="preserve">Zámer: </t>
    </r>
    <r>
      <rPr>
        <i/>
        <sz val="12"/>
        <rFont val="Arial"/>
        <family val="2"/>
      </rPr>
      <t>Kežmarok - popredné turistické centrum</t>
    </r>
  </si>
  <si>
    <t>Podprogram 2.1.: Šírenie informácií o meste</t>
  </si>
  <si>
    <t>Prvok 2.1.1.: Web stránka mesta</t>
  </si>
  <si>
    <t>Zabezpečiť on-line informácie o meste a jeho činnosti</t>
  </si>
  <si>
    <t>Počet návštevníkov web stránky</t>
  </si>
  <si>
    <t>Prvok 2.1.2 : Mestské promo-materiály a propagačné služby</t>
  </si>
  <si>
    <t>Zabezpečiť trvalé pozitívne spomienky na mesto Kežmarok</t>
  </si>
  <si>
    <t xml:space="preserve">Počet druhov vydaných propagačných materiálov v danom roku </t>
  </si>
  <si>
    <t>Prvok 2.1.3 :Kežmarská informačná agentúra</t>
  </si>
  <si>
    <t>Zabezpčeiť personalizované informácie o dianí v regióne na jednom mieste</t>
  </si>
  <si>
    <t>Počet hodín poskytovania informáciív KIA za rok</t>
  </si>
  <si>
    <t>Prvok 2.1.4: Kežmarská televízia</t>
  </si>
  <si>
    <t>počet odvysielaných reportáží o meste v danom roku</t>
  </si>
  <si>
    <t>Prvok 2.1.5: Kežmarské noviny</t>
  </si>
  <si>
    <t>Zabezpečiť printové informovanie o dianí v meste</t>
  </si>
  <si>
    <t>Počet výtlačkov do roka</t>
  </si>
  <si>
    <t>Počet návštevníkov podujatí v kultúrnom stredisku za rok</t>
  </si>
  <si>
    <t>Noviny Kežmarok vychádzajú každý druhý týždeň, s prestávkou v letnom období. Plánovaný počet čísiel – 24. Slúžia k informovanosti obyvateľov o diani v meste. Prostriedky z rozpočtu mesta sú určené na mzdy redaktorov a odvody do fondov, energie, zákonné sociálne náklady a časť nákladov na tlač novín /33,69%/.</t>
  </si>
  <si>
    <t>Prvok 2.1.6.: Monografia mesta</t>
  </si>
  <si>
    <t>Zabezpečiť zachovanie najdôležitejších faktov dejín Kežmarku</t>
  </si>
  <si>
    <t>1.Monografia najstarších dejín, 2. Monografia dejín stredoveku,3.Monografia športu</t>
  </si>
  <si>
    <t>Program 3: Interné služby</t>
  </si>
  <si>
    <r>
      <t xml:space="preserve">Zámer: </t>
    </r>
    <r>
      <rPr>
        <i/>
        <sz val="12"/>
        <rFont val="Arial"/>
        <family val="2"/>
      </rPr>
      <t>Efektívna  a flexibilná samospráva</t>
    </r>
  </si>
  <si>
    <t>Rozpočtované  sú len priame výdavky na zabezpečovanie interných služieb.</t>
  </si>
  <si>
    <t>Podprogram 3.1:  Regenerácia zamestnancov úradu</t>
  </si>
  <si>
    <t>/Rekreačné zariadenie Dolná Strehová/</t>
  </si>
  <si>
    <t>Odborová organizácia ZO SLOVES</t>
  </si>
  <si>
    <t>Zabezpečiť dostupné letné rekreovanie pre zamestnancov MsÚ</t>
  </si>
  <si>
    <t>Počet zamestnancov, ktorí využívajú zariadenie za rok</t>
  </si>
  <si>
    <t>Podprogram 3.2:  Právne služby</t>
  </si>
  <si>
    <t>Zabezpečiť ochranu práv mesta</t>
  </si>
  <si>
    <t>Počet prípadov právnej agendy riešených právničkou v roku</t>
  </si>
  <si>
    <t>Počet konzultovaných zmlúv s právničkou počas roka</t>
  </si>
  <si>
    <t>Podprogram 3.3:  Interné informačné služby</t>
  </si>
  <si>
    <t>Informatika</t>
  </si>
  <si>
    <t>Zabezpečiť bezproblémovú prevádzku počítačovaj siete</t>
  </si>
  <si>
    <t>Priemerný čas potrebný na odstránenie závad siete v hod.</t>
  </si>
  <si>
    <t>Zabezpečiť rýchlosť počítačových staníc</t>
  </si>
  <si>
    <t>Percento preinštalovaných PC staníc na Windows XP zo všetkých na MsÚ</t>
  </si>
  <si>
    <t>Podprogram 3.4:  Správa a údržba majetku mesta</t>
  </si>
  <si>
    <t>Zámer: Zrekonštruovaný, zhodnotený a efektívne využívaný majetok mesta</t>
  </si>
  <si>
    <t>Prvok 3.4.2: Správa a údržba nehnuteľného majetku mesta</t>
  </si>
  <si>
    <t>Oddelenie majetkovoprávne a správy majetku</t>
  </si>
  <si>
    <t>Zabezpečiť prehľadnú evidenciu nehtnueľného majetku mesta</t>
  </si>
  <si>
    <t>Počet budov a stavieb v evidencii ku koncu roka</t>
  </si>
  <si>
    <t>Z tejto položky sú hradené výdavky na správu a údržbu majetku, ktoré sú zabezpečované dodávateľským splôsobom. Okrem toho sú z tejto položky financované geometrické plány, znalecké posudky, správa nebytových priestorov, energie, trhovisko. Výdavky na evidenciu majetku sú hradené v rámci programu Administratíva. Sú tu zahrnuté výdavky na zamestnancov, ktorí zabezpečujú evidenciu majetku a koordináciu prác spojených s jeho správou a údržbou.</t>
  </si>
  <si>
    <t>Program 9: Vzdelávanie</t>
  </si>
  <si>
    <r>
      <t xml:space="preserve">Zámer: </t>
    </r>
    <r>
      <rPr>
        <i/>
        <sz val="12"/>
        <rFont val="Arial"/>
        <family val="2"/>
      </rPr>
      <t>Kvalitný vzdelávací systém s úspešne integrovanými minoritnými skupinám</t>
    </r>
  </si>
  <si>
    <t>Základné školy sú financované v rámci preneseného výkonu štátnej správy, materské školy a ostatné školské subjekty sú financované v rámci originálneho výkonu samosprávy, pričom v oblasti súkromných a cirkevných subjektov má samospráva obmedzené právomoci.</t>
  </si>
  <si>
    <r>
      <t xml:space="preserve">Zámer: </t>
    </r>
    <r>
      <rPr>
        <i/>
        <sz val="12"/>
        <rFont val="Arial"/>
        <family val="2"/>
      </rPr>
      <t>MŠ ako školské zariadenia vychádzajúce v ústrety potrebám detí a rodičov</t>
    </r>
  </si>
  <si>
    <t>Oddelenie školstva</t>
  </si>
  <si>
    <t>Podporiť návštevu MŠ predškolákmi</t>
  </si>
  <si>
    <t>Percento detí v predškolskom veku navštevujúcich MŠ</t>
  </si>
  <si>
    <t>Prvok 9.1.1: MŠ Možiarska s jedálňou</t>
  </si>
  <si>
    <t>Zabezpečiť kvalitnú výchovu a vzdelávanie pre deti v predškolskom veku</t>
  </si>
  <si>
    <t>Počet detí navštevujúcich MŠ v danom kalendárnom roku</t>
  </si>
  <si>
    <t>Výdavky sú rozpočtované podľa prepočítaného počtu detí.</t>
  </si>
  <si>
    <t>Prvok 9.1.2: MŠ Cintorínska s jedálňou</t>
  </si>
  <si>
    <t xml:space="preserve">Výdavky sú rozpočtované podľa prepočítaného počtu detí. </t>
  </si>
  <si>
    <t>Prvok 9.1.3: MŠ Kuzmányho s jedálňou</t>
  </si>
  <si>
    <t>Prvok 9.1.4: MŠ Severná s jedálňou</t>
  </si>
  <si>
    <t>Prvok 9.1.5: MŠ Kušnierska s jedálňou</t>
  </si>
  <si>
    <t>Prvok 9.1.6: MŠ pri DDS s jedálňou</t>
  </si>
  <si>
    <t>Prvok 9.1.7: MŠ pri ZŠ Svätého kríža s jedálňou</t>
  </si>
  <si>
    <r>
      <t xml:space="preserve">Zámer: </t>
    </r>
    <r>
      <rPr>
        <i/>
        <sz val="12"/>
        <rFont val="Arial"/>
        <family val="2"/>
      </rPr>
      <t>Kežmarok - mesto s moderným a kvalitným základným vzdelávaním.</t>
    </r>
  </si>
  <si>
    <t>Prvok 9.2.1: ZŠ, Dr.Fischera s jedálňou a ŠKD</t>
  </si>
  <si>
    <t>Zabezpečiť základné zdelávanie pre žiakov základných škôl</t>
  </si>
  <si>
    <t>Počet žiakov ZŠ v danom kalendárnom roku</t>
  </si>
  <si>
    <t>Zvýšiť počet žiakov navštevujúcich ŠKD</t>
  </si>
  <si>
    <t>Percento žiakov ZŠ navštevujúcich ŠKD</t>
  </si>
  <si>
    <t xml:space="preserve">Výdavky sú rozpočtované podľa prepočítaného počtu žiakov. </t>
  </si>
  <si>
    <t>Prvok 9.2.2: ZŠ, Hradné nám. s ŠKD</t>
  </si>
  <si>
    <t>Prvok 9.2.3: ZŠ, Nižná brána s jedálňou a ŠKD</t>
  </si>
  <si>
    <t>Prvok 9.2.4: ZŠ Sv.Kríža s jedálňou a ŠKD</t>
  </si>
  <si>
    <t>Prvok 9.2.5: Špeciálna základná škola</t>
  </si>
  <si>
    <t>Počet žiakov ŠZŠ v danom kalendárnom roku</t>
  </si>
  <si>
    <r>
      <t xml:space="preserve">Zámer: </t>
    </r>
    <r>
      <rPr>
        <i/>
        <sz val="12"/>
        <rFont val="Arial"/>
        <family val="2"/>
      </rPr>
      <t>Aktívne a zmysluplne využívaný voľný čas detí</t>
    </r>
  </si>
  <si>
    <t>Prvok 9.3.1: Centrum voľného času</t>
  </si>
  <si>
    <t>Zabezpečiť zmysluplné využitie voľného času pre deti a mládež</t>
  </si>
  <si>
    <t>Počet detí navštevujúcich CVČ v danom kalendárnom roku</t>
  </si>
  <si>
    <t>Počet krúžkov v CVČ v danom kalendárnom roku</t>
  </si>
  <si>
    <t>Prvok 9.3.2 : Školské stredisko záujmovej činnosti pri ZŠ Hradná</t>
  </si>
  <si>
    <t>Počet detí navštevujúcich ŠSZČ v danom kalendárnom roku</t>
  </si>
  <si>
    <t>Počet krúžkov v ŠSZČ v danom kalendárnom roku</t>
  </si>
  <si>
    <t>Prvok 9.3.3 : Školské stredisko záujmovej činnosti pri ZŠ Nižná brána</t>
  </si>
  <si>
    <t>Prvok 9.3.4 : Školské stredisko záujmovej činnosti pri ZŠ s MŠ Svätého kríža</t>
  </si>
  <si>
    <r>
      <t xml:space="preserve">Zámer: </t>
    </r>
    <r>
      <rPr>
        <i/>
        <sz val="12"/>
        <rFont val="Arial"/>
        <family val="2"/>
      </rPr>
      <t>Kežmarok - mesto podporujúce mladé umelecké talenty</t>
    </r>
  </si>
  <si>
    <t>Prvok 9.4.1: Základná umelecká škola Antona Cígera</t>
  </si>
  <si>
    <t>Zabezpečiť kvalitné umelecké vzdelávanie pre deti v meste</t>
  </si>
  <si>
    <t>Počet žiakov navštevujúcich ZUŠ v danom kalendárnom roku</t>
  </si>
  <si>
    <t>Prvok 9.4.2: Základná umelecká škola, Dr.Daniela Fischera</t>
  </si>
  <si>
    <r>
      <t xml:space="preserve">Zámer: </t>
    </r>
    <r>
      <rPr>
        <i/>
        <sz val="12"/>
        <rFont val="Arial"/>
        <family val="2"/>
      </rPr>
      <t>Aktívna participácia mladých ľudí na veciach verejných</t>
    </r>
  </si>
  <si>
    <t>Podporiť aktivity mládeže v meste a v partnerských mestách</t>
  </si>
  <si>
    <t>Počet podujatí usporiadaných PaMM v danom roku</t>
  </si>
  <si>
    <t>Počet účastníkov podujatí usporiadaných PaMM v danom roku</t>
  </si>
  <si>
    <t>Zabezpečiť otvorenie detašovaných pracovísk vysokých škôl</t>
  </si>
  <si>
    <t>Počet otvorených detašovaných pracovísk v danom roku</t>
  </si>
  <si>
    <t>Výdavky na zabezpečenie etablovania detašovaných pracovísk vysokých škôl.</t>
  </si>
  <si>
    <t xml:space="preserve">Zámer : Školská samospráva aktívne sa podieľajúca na zlepšovaní kvality školstva </t>
  </si>
  <si>
    <t>Podporiť spoluprácu zainteresovaných subjektov v školstve</t>
  </si>
  <si>
    <t>Počet stretnutí mestskej školskej rady v danom rokuku</t>
  </si>
  <si>
    <t>Výdavky na zabezpečenie financovania stretnutí MŠR</t>
  </si>
  <si>
    <t>Zámer : Zabezpečiť podmienky pre kvalitný výchovno-vzdelávací proces</t>
  </si>
  <si>
    <t>Počet pracovných stretnutí so zástupcami zriaďovateľov a riaditeľov škôl</t>
  </si>
  <si>
    <t>Personálne a vecné výdavky na chod ŠÚ.</t>
  </si>
  <si>
    <t>Oddelenie sociálnych vecí</t>
  </si>
  <si>
    <t>Zabezpečiť doučovanie detí zo sociálne slabých rodín</t>
  </si>
  <si>
    <t>Priemerný počet detí, ktoré sa doučujú v danom roku</t>
  </si>
  <si>
    <t xml:space="preserve">Komentár k podprogramu : </t>
  </si>
  <si>
    <t>Prevádzkové náklady sú uhrádzané z rozpočtu mesta - el. energia, teplo,voda atď. Činnosť je zabezpečovaná prostredníctvom TSP a dobrovoľníkov z marginalizovanej skupiny.</t>
  </si>
  <si>
    <t>Podporiť súťaživosť medzi školami a školskými zariadeniami</t>
  </si>
  <si>
    <t>Počet podporených subjektov</t>
  </si>
  <si>
    <t>Účelovo viazané prostriedky sú tvorené rezervou a kapitálovými výdavkami.</t>
  </si>
  <si>
    <t>Podprogram 4.1: Verejné WC</t>
  </si>
  <si>
    <t>Zabezpečiť prístupnosť verejných WC pre obyvateľov</t>
  </si>
  <si>
    <t>Počet hodín dennej prevádzky</t>
  </si>
  <si>
    <t>Mzda zamestnancov WC, odvody, úhrada elektrickej energie, vodné, stočné, údržba, všeobecný materiál.</t>
  </si>
  <si>
    <t>Podprogram 4.2:  Stavebný úrad</t>
  </si>
  <si>
    <t>Zabezpečiť flexibilnú reguláciu výstavby v meste v súlade s jeho územným plánom</t>
  </si>
  <si>
    <t>Percento konaní vybavených v zákonom stanovených lehotách v %</t>
  </si>
  <si>
    <t xml:space="preserve">Podprogram 4.3:  Matrika, Osvedčovanie listín a podpisov </t>
  </si>
  <si>
    <t>Oddelenie organizačno-správne</t>
  </si>
  <si>
    <t>Zabezpečiť činnosť matriky v meste</t>
  </si>
  <si>
    <t>Priemerný počet úkonov v priebehu roka</t>
  </si>
  <si>
    <t>Podprogram 4.4:  Občianske obrady</t>
  </si>
  <si>
    <t>Zabezpečiť dôstojné občianske obrady v meste</t>
  </si>
  <si>
    <t>Podprogram 4.5:  Registrácia obyvateľstva</t>
  </si>
  <si>
    <t>Zabezpečiť register občanov v meste</t>
  </si>
  <si>
    <t>Program 5: Bezpečnosť</t>
  </si>
  <si>
    <r>
      <t>Zámer:</t>
    </r>
    <r>
      <rPr>
        <sz val="12"/>
        <rFont val="Arial"/>
        <family val="2"/>
      </rPr>
      <t xml:space="preserve"> </t>
    </r>
    <r>
      <rPr>
        <i/>
        <sz val="12"/>
        <rFont val="Arial"/>
        <family val="2"/>
      </rPr>
      <t>Kežmarok - bezpečné mesto</t>
    </r>
  </si>
  <si>
    <t>Podprogram 5.1: Verejný poriadok a bezpečnosť</t>
  </si>
  <si>
    <r>
      <t xml:space="preserve">Zámer: </t>
    </r>
    <r>
      <rPr>
        <i/>
        <sz val="12"/>
        <rFont val="Arial"/>
        <family val="2"/>
      </rPr>
      <t>Mesto bez kriminality</t>
    </r>
  </si>
  <si>
    <t>Prvok 5.1.1:  Hliadkovanie</t>
  </si>
  <si>
    <t>Rozpočet prvku (v EUR)</t>
  </si>
  <si>
    <t>Mestská polícia</t>
  </si>
  <si>
    <t>Zabezpečiť nepretržitú ochranu verejného poriadku v meste</t>
  </si>
  <si>
    <t>24-hodinové hliadkovanie zabezpečené</t>
  </si>
  <si>
    <t xml:space="preserve">Výstup:           </t>
  </si>
  <si>
    <t>Priemerný počet policajtov vykonávajúcich 24 - hodinové hliadkovanie</t>
  </si>
  <si>
    <t>Zvýšiť bezpečnosť občanov</t>
  </si>
  <si>
    <t xml:space="preserve">Výsledok:        </t>
  </si>
  <si>
    <t>Percento zníženia počtu oznámení protispoločenských činností v danom roku</t>
  </si>
  <si>
    <t>Prvok 5.1.2 :  Kamerový systém</t>
  </si>
  <si>
    <t>Zabezpečiť ochranu problémových zón</t>
  </si>
  <si>
    <t>Percento monitorovaných zón zo všetkých nebezpečných</t>
  </si>
  <si>
    <t>Zabezpečiť objasnenosť spáchanej protispoločenskej činnosti</t>
  </si>
  <si>
    <t>Percento monitorovaných ulíc zo všetkých</t>
  </si>
  <si>
    <t>Komentár k prvku:</t>
  </si>
  <si>
    <t>Podprogram 5.2:  Civilná ochrana</t>
  </si>
  <si>
    <t>Zámer: Maximálna pripravenosť mesta pri vzniku mimoriadnej udalosti</t>
  </si>
  <si>
    <t>Jozef Knapp (odd. organizačno- správne)</t>
  </si>
  <si>
    <t>Zabezpečiť včasné varovanie pred hrozbou</t>
  </si>
  <si>
    <t>Počet článkov informujúcich o CO v miestnych médiách za rok</t>
  </si>
  <si>
    <t>Podprogram 5.3 : Protipožiarna ochrana</t>
  </si>
  <si>
    <t>Zámer: Mesto bez požiarov</t>
  </si>
  <si>
    <t>Jozef Knapp (organizačno- správne odd.)</t>
  </si>
  <si>
    <t>Zabezpečiť elimináciu rizika vzniku požiaru v budovách mesta</t>
  </si>
  <si>
    <t>výstroja (požiarnych hadíc, a pod).Kvapaliny</t>
  </si>
  <si>
    <t>Podprogram 5.4: Verejné osvetlenie</t>
  </si>
  <si>
    <t>Zámer: Kvalitné a moderné verejné osvetlenie</t>
  </si>
  <si>
    <t>Prvok 5.4.1: Rozširovanie VO</t>
  </si>
  <si>
    <t>Zabezpečiť osvetlenie tmavých verejných priestranstiev</t>
  </si>
  <si>
    <t>Počet novovybudovaných svietidiel v danom roku</t>
  </si>
  <si>
    <t>Prvok 5.4.2: Bežná údržba a oprava VO</t>
  </si>
  <si>
    <t>Zabezpečiť bezporuchovú prevádzku VO</t>
  </si>
  <si>
    <t>Priemerný čas potrebný na opravu svietidla po nahlásení v dňoch</t>
  </si>
  <si>
    <t>Zabezpečenie funkčnosti verejného osvetlenia v čo možno najkratšom čase, aj cez víkend.</t>
  </si>
  <si>
    <t>Prvok 5.4.3: Renovácia VO</t>
  </si>
  <si>
    <t>Zlepšiť technický stav VO</t>
  </si>
  <si>
    <t>Percento zrenovovaných rozvádzačov VO zo všetkých</t>
  </si>
  <si>
    <t>Výmena elektrovýzbroje v rozvádzačových skriniach VO, výmena skriniek rozvádzačov.</t>
  </si>
  <si>
    <t>Prvok 5.4.4: Prevádzka VO</t>
  </si>
  <si>
    <t>Zabezpečiť elektívne fungovanie verejného osvetlenia v meste</t>
  </si>
  <si>
    <t>Počet svetelných bodov VO v danom roku</t>
  </si>
  <si>
    <t>Priemerné náklady na elektrickú energiu jedného svetelného bodu v danom roku</t>
  </si>
  <si>
    <t>Úhrada zálohových platieb za elektrickú energiu</t>
  </si>
  <si>
    <t>Podprogram 5.5: Ochrana pred túlavými psami + ÚTULOK</t>
  </si>
  <si>
    <r>
      <t xml:space="preserve">Zámer: </t>
    </r>
    <r>
      <rPr>
        <i/>
        <sz val="12"/>
        <rFont val="Arial"/>
        <family val="2"/>
      </rPr>
      <t>Mesto bez túlavých psov</t>
    </r>
  </si>
  <si>
    <r>
      <t>Rozpočet podprogramu</t>
    </r>
    <r>
      <rPr>
        <sz val="11"/>
        <rFont val="Arial"/>
        <family val="2"/>
      </rPr>
      <t xml:space="preserve"> (v EUR)</t>
    </r>
  </si>
  <si>
    <t>Zabezpečiť priestory pre bezpečné venčenie psov</t>
  </si>
  <si>
    <t>Popčet venčovísk v meste v danom roku</t>
  </si>
  <si>
    <r>
      <t>Priemerné náklady na m</t>
    </r>
    <r>
      <rPr>
        <i/>
        <sz val="9"/>
        <rFont val="Arial"/>
        <family val="2"/>
      </rPr>
      <t>² zriadeného venčoviska</t>
    </r>
  </si>
  <si>
    <t>Program 6: Odpadové hospodárstvo</t>
  </si>
  <si>
    <t>Výdavky na zabezpečenie zberu, zneškodnenie, resp. separáciu odpadu, údržbu dažďovej kanalizácie a čistenie mesta.</t>
  </si>
  <si>
    <t xml:space="preserve">Podprogram 6.1: Zber a zneškodňovanie odpadu </t>
  </si>
  <si>
    <t>Prvok 6.1.1.: Cyklický zber odpadu</t>
  </si>
  <si>
    <t>Zabezpečiť pravidelný odvoz komunálneho odpadu</t>
  </si>
  <si>
    <t>Percento odvozov vykonaných v stanovenom termíne</t>
  </si>
  <si>
    <t>Náklady na vývoz komunálneho odpadu na skládku, obnova zberných nádob, úprava plochy pod kontajnermi.</t>
  </si>
  <si>
    <t>Prvok 6.1.2.: Zneškodňovanie odpadu</t>
  </si>
  <si>
    <t>Zabezpečiť bezproblémovú a bezpečnú likvidáciu odpadu</t>
  </si>
  <si>
    <t>Množstvo uloženého odpadu na skládkuv danom roku v tonách</t>
  </si>
  <si>
    <r>
      <t xml:space="preserve">Komentár k prvku:  </t>
    </r>
    <r>
      <rPr>
        <i/>
        <sz val="10"/>
        <rFont val="Arial"/>
        <family val="2"/>
      </rPr>
      <t>Náklady na uloženie odpadu na skládke.</t>
    </r>
  </si>
  <si>
    <t>Prvok 6.1.3.: Likvidácia čiernych skládok</t>
  </si>
  <si>
    <t>Zabezpečiť odstraňovanie odpadu z miest, kde nepatrí</t>
  </si>
  <si>
    <t>Počet zlikvidovaných skládok v danom roku</t>
  </si>
  <si>
    <t>Náklady na odstraňovanie novovzniknutých čiernych skládok.</t>
  </si>
  <si>
    <t>Prvok 6.1.4.: Vývoz objemného a nebezpečného odpadu</t>
  </si>
  <si>
    <t>Zabezpečiť zber a likvidáciu objemného odpadu</t>
  </si>
  <si>
    <t>Počet vyvezených VOK s objemným odpadom na skládku za rok</t>
  </si>
  <si>
    <t>Zabezpečiť zber a likvidáciu nebezpečného odpadu</t>
  </si>
  <si>
    <t>Hmotnosť vyzbieraného NO v danom roku v tonách</t>
  </si>
  <si>
    <t>Komentár k prvku:</t>
  </si>
  <si>
    <t>Náklady na vývoz objemného odpadu a zber, uskladnenie a odovzdanie nebezpečného odpadu spracovateľom.</t>
  </si>
  <si>
    <t xml:space="preserve">Podprogram 6.2: Separácia odpadu </t>
  </si>
  <si>
    <t>Zámer: Separujúce mesto</t>
  </si>
  <si>
    <t>Znížiť množstvo neseparovaného komunálneho odpadu vyvezeného na skládku</t>
  </si>
  <si>
    <t>Percento zníženia množstva vyvezeného neseparovaného komunálneho odpadu</t>
  </si>
  <si>
    <t>Prvok 6.2.1.: Zvoz a triedene separovaného odpadu</t>
  </si>
  <si>
    <t>Zabezpečiť zber a triedenie vyseparovaného odpadu</t>
  </si>
  <si>
    <t xml:space="preserve">Doprava vytriedeného odpadu na zberný dvor a jeho doseparovanie. Nákup vriec na separovaný odpad pre občanov v rodinných domoch. </t>
  </si>
  <si>
    <t>Prvok 6.2.2.: Zneškodňovanie odpadu zo separácie</t>
  </si>
  <si>
    <t>Zabezpečiť zhodnotenie odpadu</t>
  </si>
  <si>
    <t>Percento vyseparovaného odpadu zo všetkých odpadov na separáciu odpadu</t>
  </si>
  <si>
    <t>Odvoz odpadu vzniknutého pri doseparovaní zvezeného separovaného odpadu na skládku.</t>
  </si>
  <si>
    <t>Podprogram 6.3:  Údržba kanalizácie a ČOV</t>
  </si>
  <si>
    <t>Zabezpečiť údržbu dažďovej kanalizácie a prevádzku ČOV v priemyselnej zóne</t>
  </si>
  <si>
    <t>Počet čistených uličných vpustí do roka v ks</t>
  </si>
  <si>
    <t>Čistenie uličných vpustí dodávateľským spôsobom.</t>
  </si>
  <si>
    <t xml:space="preserve">Podprogram 6.4: Čistenie mesta </t>
  </si>
  <si>
    <t>Zabezpečiť čisté chodníky a verejné priestranstvá</t>
  </si>
  <si>
    <t>Výmera čistených priestranstiev v m za rok</t>
  </si>
  <si>
    <t>Program 7: Komunikácie</t>
  </si>
  <si>
    <r>
      <t xml:space="preserve">Rozpočet programu </t>
    </r>
    <r>
      <rPr>
        <sz val="11"/>
        <color indexed="8"/>
        <rFont val="Arial"/>
        <family val="2"/>
      </rPr>
      <t>(v EUR)</t>
    </r>
  </si>
  <si>
    <t>Správa a údržba miestnych komunikácii, chodníkov, parkovísk, dopravného značenia, v rámci výkonu štátneho odborného dozoru a výkonu Cestného správneho orgánu v zmysle cestného zákona zabezpečenie ochrany pozemných komunikácii na území mesta a pod.</t>
  </si>
  <si>
    <t xml:space="preserve">Podprogram 7.1: Výstavba a rekonštrukcia komunikácii </t>
  </si>
  <si>
    <r>
      <t xml:space="preserve">Rozpočet podprogramu </t>
    </r>
    <r>
      <rPr>
        <sz val="11"/>
        <color indexed="8"/>
        <rFont val="Arial"/>
        <family val="2"/>
      </rPr>
      <t>(v EUR)</t>
    </r>
  </si>
  <si>
    <t>Prvok 7.1.1.: Výstavba a rekonštrukcia ciest</t>
  </si>
  <si>
    <r>
      <t xml:space="preserve">Rozpočet prvku </t>
    </r>
    <r>
      <rPr>
        <sz val="11"/>
        <color indexed="8"/>
        <rFont val="Arial"/>
        <family val="2"/>
      </rPr>
      <t>(v EUR)</t>
    </r>
  </si>
  <si>
    <t>Zabezpečiť kvalitnú cestnú sieť v meste</t>
  </si>
  <si>
    <t>Výstup</t>
  </si>
  <si>
    <t>m2 zrekonštruovaných ulíc v danom roku</t>
  </si>
  <si>
    <t>Komentár k podprogramu:</t>
  </si>
  <si>
    <t>Prvok 7.1.2.: Výstavba a rekonštrukcia chodníkov</t>
  </si>
  <si>
    <t>Zabezpečiť rozšírenie siete chodníkov</t>
  </si>
  <si>
    <t>m2 vystavaných chodníkov v danom roku</t>
  </si>
  <si>
    <t>Prvok 7.1.3.: Výstavba a rekonštrukcia parkovísk</t>
  </si>
  <si>
    <t>Zabezpečiť modernú sieť parkovísk v meste</t>
  </si>
  <si>
    <t>m2 zrekonštruovaných parkovísk v danom roku</t>
  </si>
  <si>
    <t>Výstavba nových parkovís  pre nedostatok statickej dopravy a tým zlepšenia podmienok parkovania v lokalitách mesta.</t>
  </si>
  <si>
    <t xml:space="preserve">Podprogram 7.2: Starostlivosť o miestne komunikácie </t>
  </si>
  <si>
    <t>Prvok 7.2.1.: Údržba a oprava miestnych komunikácii a parkovísk</t>
  </si>
  <si>
    <t>Zabezpečiť dobrý technický stav ciest</t>
  </si>
  <si>
    <t>Náklady na opravu výtlkov v danom roku v prepočte na tonu asfaltobetónu</t>
  </si>
  <si>
    <t xml:space="preserve">V rámci letnej údržby výspravky a opravy výtlkov miestnych komunikácií, chodníkov a parkovísk s asfaltovou povrchovou úpravou, rep.štrkovou počas letného obdobia, čistenie a oprava priekop a rigolov, údržba a oprava uličných vpustí, drobné opravy ciest, chodníkov a parkovísk. V rámci zimnej údržby pluhovanie a posyp MK, chodníkov a parkovísk pre zabezpečenie zjazdnosti a schodnosti a čistenie po zimnej údržbe. </t>
  </si>
  <si>
    <t>Prvok 7.2.2.: Oprava Mosta na Mýte</t>
  </si>
  <si>
    <t>Zabezpečiť bezpečný prejazd cez most na Mýte</t>
  </si>
  <si>
    <t>Dĺžka opraveného mosta v m</t>
  </si>
  <si>
    <t xml:space="preserve">Podprogram 7.3.: Údržba a obnova dopravného značenia </t>
  </si>
  <si>
    <t>Zámer: Bezpečná a plynulá cestná premávka</t>
  </si>
  <si>
    <t>Zabezpečiť bezpečné dopravné značenie na miestnych komunikáciach</t>
  </si>
  <si>
    <t>Počet novopridaných dopravných značení v danom roku v ks</t>
  </si>
  <si>
    <t>Počet opravených dopravných značení v danom roku v ks</t>
  </si>
  <si>
    <t>Program 8: Doprava</t>
  </si>
  <si>
    <t>Zabezpečenie prepravy osôb na území mesta Kežmarok dopravcom SAD Poprad. Financuje sa preprava na základe Zmluvy o výkonoch vo verejnom záujme.</t>
  </si>
  <si>
    <t xml:space="preserve">Podprogram 8.1: Zabezpečenie výkonov MHD </t>
  </si>
  <si>
    <t>Zámer: Dopravná dostupnosť pre obyvateľov a návštevníkov mesta</t>
  </si>
  <si>
    <t>Zabezpečiť pružnú prepravu obyvateľov na území mesta ( km)</t>
  </si>
  <si>
    <t>Výkony v rámci MHD v danom roku km</t>
  </si>
  <si>
    <t xml:space="preserve">Podprogram 8.2: Zastávky MHD </t>
  </si>
  <si>
    <t>Zámer: Čisté, udržiavané a označené zastávky MHD</t>
  </si>
  <si>
    <t>Zabezpečiť čistotu zastávok MHD</t>
  </si>
  <si>
    <t>Výstuo</t>
  </si>
  <si>
    <t>Počet udržiavaných zastávok MHD v danom roku ( ks)</t>
  </si>
  <si>
    <t>Zabezpečiť dobrý technický stav zastávok MHD</t>
  </si>
  <si>
    <t>Počet opravených zastávok MHD v danom roku (ks)</t>
  </si>
  <si>
    <t>Oprava poškodených prístreškov, prípadne ich kompletná rekonštrukcia.</t>
  </si>
  <si>
    <t>Podprogram 10.1:  Organizácia športových podujatí</t>
  </si>
  <si>
    <t>Zámer: Podpora príležitostného športovania v meste</t>
  </si>
  <si>
    <t>Oddelenie školstva - ref. Športu, mládeže a kultúry</t>
  </si>
  <si>
    <t>Podporiť príležitostné športovanie v meste</t>
  </si>
  <si>
    <t>Počet športových podujatí v danom roku</t>
  </si>
  <si>
    <t>Počet účastníkov športových podujatí v danom roku</t>
  </si>
  <si>
    <t>Podprogram 10.2:  Sieň športovej slávy</t>
  </si>
  <si>
    <t>Mestský športový klub</t>
  </si>
  <si>
    <t>Zabezpečiť prezentáciu výrazných športových úspechov jednotlivcov a kolektívov mesta prezentovaných verejnosti</t>
  </si>
  <si>
    <t>Podprogram 10.3:  Mestský športový klub OZ</t>
  </si>
  <si>
    <t>Zámer: Rozvoj športu mesta, hlavné mládežníckeho.</t>
  </si>
  <si>
    <t>Počet športovcov v MŠK v danom roku</t>
  </si>
  <si>
    <t>Podprogram 10.4:  Športoviská</t>
  </si>
  <si>
    <t>Prvok 10.4.1: Futbalový štadión</t>
  </si>
  <si>
    <t>Správa telovýchovných zariadení mesta Kežmarok</t>
  </si>
  <si>
    <t>Zabezpečiť priestory pre aktívne, pasívne i rekreačné športové vyžitie</t>
  </si>
  <si>
    <t>Počet usporiadaných športových podujatí za rok na futbalovom štadióne 1</t>
  </si>
  <si>
    <t>Počet návštevníkov športových podujatí za rok</t>
  </si>
  <si>
    <t>Prvok 10.4.2: Futbalový štadión 2</t>
  </si>
  <si>
    <t>Zabezpečiť priestory pre trénovanie mládeže a obyvateľov mesta</t>
  </si>
  <si>
    <t>Priemerný ročný počet trénujúcej mládeže</t>
  </si>
  <si>
    <t>Počet hodín za rok, v ktorých je štadión prístupný pre obyvateľov mesta a školskú mládež</t>
  </si>
  <si>
    <t>Prvok 10.4.3: Zimný štadión</t>
  </si>
  <si>
    <t>Zabezpečiť priestory pre verejné korčuľovanie</t>
  </si>
  <si>
    <t>Počet hodín využitia ľadovej plochy na verejné korčuľovanie v danom roku</t>
  </si>
  <si>
    <t>Návštevnosť verejného korčuľovania v počte predaných vstupeniek za rok</t>
  </si>
  <si>
    <t>Zimný štadión motivuje k využitiu voľného času skvelými zážitkami z hokejových zápasov  a verejné korčuľovanie ponúka aktívne športové vyžitie na korčuliach. Na prevádzku zimného štadióna sú náklady najvyššie z dôvodu vysokých energetických nákladov, nákladov na opravu a údržbu, služby, osobné náklady – počas sezóny sa zamestnáva 14 zamestnancov a 5 dohodárov. Je tu vysoká náročnosť na revízie a štátne skúšky z dôvodu prítomnosti nebezpečnej látky – čpavku.</t>
  </si>
  <si>
    <t>Prvok 10.4.4: Hokejbalové ihrisko</t>
  </si>
  <si>
    <t>Zabezpečiť priestory pre hru hokejbalu v meste</t>
  </si>
  <si>
    <t>Počet tréningových hodín do roka</t>
  </si>
  <si>
    <t>Počet zápasov na hokejbalovom ihrisku do roka</t>
  </si>
  <si>
    <t>Hokejbalové ihrisko využíva hlavne mládež kežmarského sídliska, pretože je vybudované v jeho centre a aktívni športovci hokejbalu. Jeho vybudovaním podnecujeme záujem o športové aktivity detí a mládeže. Náklady na hokejbalové ihrisko zahŕňajú hlavne náklady na jeho prevádzku a údržbu.</t>
  </si>
  <si>
    <t>Pripraviť objekt na prevádzkyschopný po prevode do správy STZ mesta Kežmarok</t>
  </si>
  <si>
    <t>Prvok 10.4.6: Iné športoviská pri futbalovom štadióne 2</t>
  </si>
  <si>
    <t>Zabezpečiť priestory pre športové aktivity mládeže a lukostrelcov</t>
  </si>
  <si>
    <t xml:space="preserve">Priemerný ročný počet  mládeže - skateboardový areál </t>
  </si>
  <si>
    <t xml:space="preserve">Počet hodín za rok, v ktorých je štadión využívaný lukostrelcami </t>
  </si>
  <si>
    <r>
      <t>Podprogram 10.5 :</t>
    </r>
    <r>
      <rPr>
        <b/>
        <i/>
        <sz val="12"/>
        <rFont val="Arial"/>
        <family val="2"/>
      </rPr>
      <t xml:space="preserve"> Mestské ligy</t>
    </r>
  </si>
  <si>
    <t>Zámer: Podpora rozvoja športových mestských líg v meste</t>
  </si>
  <si>
    <t>Prvok 10.5.1: Kežmarská volejbalová liga</t>
  </si>
  <si>
    <t>Oddelenie školstva - ref. športu, mládeže a kultúry</t>
  </si>
  <si>
    <t>Podporiť volejbalovú ligu v meste</t>
  </si>
  <si>
    <t>Prvok 10.5.2: Mestská futbalová Rondo liga</t>
  </si>
  <si>
    <t>Podporiť mestskú futbalovú ligu</t>
  </si>
  <si>
    <t>Počet zápasov odohraných v lige v danom kalendárnom roku</t>
  </si>
  <si>
    <t>Prvok 10.5.3: Mestská hokejbalová liga</t>
  </si>
  <si>
    <t>Podporiť mestskú hokejbalovú ligu</t>
  </si>
  <si>
    <r>
      <t>Podprogram 10.6 :</t>
    </r>
    <r>
      <rPr>
        <b/>
        <i/>
        <sz val="12"/>
        <rFont val="Arial"/>
        <family val="2"/>
      </rPr>
      <t xml:space="preserve"> Podpora športových klubov</t>
    </r>
  </si>
  <si>
    <t>Zámer: Podpora ostatných športových klubov mimo MŠK</t>
  </si>
  <si>
    <t>Podporiť  činnosť športových klubov, ktoré nie sú členmi MŠK</t>
  </si>
  <si>
    <t>Podprogram 11.2:  Kultúrne podujatia</t>
  </si>
  <si>
    <t>Zámer: Ponuka kultúrnych podujatí rešpektujúca dopyt obyvateľov</t>
  </si>
  <si>
    <t>Prvok 11.2.1: Literárny Kežmarok</t>
  </si>
  <si>
    <t>Udržať tradíciu konania Literárneho Kežmarku</t>
  </si>
  <si>
    <t>Zrealizovaný Literárny Kežmarok v danom roku</t>
  </si>
  <si>
    <t>Počet sprievodných podujatí v danom roku</t>
  </si>
  <si>
    <t>Účasť na sprievodných podujatiach v danom roku</t>
  </si>
  <si>
    <t>Podporiť mladé talenty v literárnej tvorbe</t>
  </si>
  <si>
    <t>Počet súťažiacich celoslovenskej súťaže Literárny Kežmarok</t>
  </si>
  <si>
    <t>Počet zaslaných prác do celoslovenskej súťaže Literárny KK</t>
  </si>
  <si>
    <t>Literárny Kežmarok je celoslovenská literárna súťaž v písaní poézie a prózy žiakov základných a stredných škôl na Slovensku a slovenských žiakov žijúcich v zahraničí so sprievodnými kultúrno-spoločenskými a vzdelávacími podujatiami /slávnostné otvorenie LK, kultúrny program a seminár venovaný významnej osobnosti literárneho života, besedy/. V r.2010 sa bude konať jubilejný 45. ročník LK. Finančné prostriedky budú použité na propagáciu, ubytovanie, cestovné, občerstvenie účastníkov, porotné, zakúpenie cien víťazom, spotrebný materiál a poštovné .</t>
  </si>
  <si>
    <t>Prvok 11.2.2: Vianočné programy a privítanie Nového roka</t>
  </si>
  <si>
    <t>Približiť obyvateľom tradície vianočných a predvianočných zvykov a osláviť príchod Nového roku</t>
  </si>
  <si>
    <t>V záujme zachovávania tradícií  Vianočných sviatkov, príchodu Nového roku a  spríjemnenia predvianočného obdobia bude inštalovaná výstava „Vianoce pod Tatrami“ a organizované podujatia s vianočnou tematikou v podaní amatérskych aj profesionálnych účinkujúcich. Do prípravy programov budú zapojené aj  kežmarské školy a súbory, čím im bude daná možnosť prezentácie vlastnej činnosti. Finančné prostriedky sú plánované na ozvučenie, propagáciu, honoráre, občerstvenie a ostatné  materiálové výdaje.</t>
  </si>
  <si>
    <t>Prvok 11.2.3: Európske ľudové remeslo</t>
  </si>
  <si>
    <t>Kultúrne stredisko, Organizačný výbor EĽRO</t>
  </si>
  <si>
    <t>Zabezpečiť oživenie a šírenie tradície remeselnej výroby a ľudovej kultúry</t>
  </si>
  <si>
    <t>Počet remeselníkov v danom roku</t>
  </si>
  <si>
    <t>Počet folklórnych súborov v danom roku</t>
  </si>
  <si>
    <t>Počet vystúpení folklórnych súborov v danom roku</t>
  </si>
  <si>
    <t>Počet zahraničných účinkujúcich v danom roku</t>
  </si>
  <si>
    <t>Prvok 11.2.4: Iné kultúrne podujatia v meste</t>
  </si>
  <si>
    <t>Zabezpečiť dôstojnú oslavu 760. výročia prvej písomnej zmienky o meste</t>
  </si>
  <si>
    <t>Zrealizovaná oslava 760. výročia prvej písomnej zmienky o meste</t>
  </si>
  <si>
    <t>Výdavky na kultúrne programy spojené s oslavou 760. výročia prvej písomnej zmienky o meste Kežmarok.</t>
  </si>
  <si>
    <t>Podprogram 11.3:  Kultúrna infraštruktúra</t>
  </si>
  <si>
    <t>Zámer: Kvalitná kultúrna infraštruktúra</t>
  </si>
  <si>
    <t>Prvok 11.3.1: Amfiteáter</t>
  </si>
  <si>
    <t>Zabezpečiť kultúrne podujatia na amfiteátri</t>
  </si>
  <si>
    <t>Počet kultúrnych podujatí na amfiteátri za rok</t>
  </si>
  <si>
    <t>Počet návštevníkov na amfiteátri za rok</t>
  </si>
  <si>
    <t>Amfiteáter je využívaný v letnom období na rôzne kultúrne podujatia, festivaly a tiež športové podujatia organizované mestom. Finančné prostriedky sú v rozpočte určené na revízie plynu, el. vedenia,  údržbu amfiteátra, spotrebu energií a vody.</t>
  </si>
  <si>
    <t>Prvok 11.3.2: Mestská knižnica</t>
  </si>
  <si>
    <t>Zabezpečiť prístupnosť literárnych diel pre obyvateľov mesta</t>
  </si>
  <si>
    <t>Počet návštevníkov za rok</t>
  </si>
  <si>
    <t>Celkový knižný fond knižnice v ks</t>
  </si>
  <si>
    <t>Počet exemplárov doplnených v danom roku</t>
  </si>
  <si>
    <t>Knižnica slúži pre potreby obyvateľov mesta a jeho okolia poskytovaním výpožičných služieb, informatickou výchovou a organizovaním kultúrno-výchovných podujatí. Zabezpečuje obnovu knižného fondu podľa možnosti a požiadaviek čitateľov. V rozpočte je počítané s nákladmi na nákup literatúry, energie, mzdy zamestnancov, odvody do fondov, opravy a údržbu, revíziu el. vedenia a poistenie majetku.</t>
  </si>
  <si>
    <t>Zabezpečiť kvalitnú a atraktívnu ponuku filmových predstavení</t>
  </si>
  <si>
    <t>Počet predstavení za rok</t>
  </si>
  <si>
    <t>Kino Iskra premietaním filmov poskytuje priestor pre využívanie voľného času  obyvateľom mesta i jeho návštevníkom. Premieta sa denne okrem pondelka.  Finančné prostriedky sú rozpočtované na mzdy, odvody do fondov, energie, údržbu a revízie kinotechniky.</t>
  </si>
  <si>
    <t>Zabezpečiť širokú ponuku výstav umeleckých prác</t>
  </si>
  <si>
    <t>Počet výstav za rok</t>
  </si>
  <si>
    <t>Počet návštevníkov výstav za rok</t>
  </si>
  <si>
    <t>Zabezpečiť prezentáciu regionálnych umelcov a mladých talentov</t>
  </si>
  <si>
    <t>Počet výstav regionálnych umelcov za rok</t>
  </si>
  <si>
    <t>Počet výstav mladých autorov za rok</t>
  </si>
  <si>
    <t>Výstavná sieň poskytuje priestor na prezentáciu výtvarného umenia prostredníctvom organizovania výstav so zameraním predovšetkým na amatérskych aj profesionálnych umelcov regiónu a podporu mladých talentov. Finančné prostriedky sú plánované na energie, mzdu zriadenca, odvody do fondov, údržbu, poplatky za správu PCO.</t>
  </si>
  <si>
    <t>Zabezpečiť kultúrne podujatia pre všetkých obyvateľov podľa ich potrieb a preferencií</t>
  </si>
  <si>
    <t>Počet kultúrnych podujatí v kultúrnom stredisku za rok</t>
  </si>
  <si>
    <t>Zabezpečiť vhodné podmienky pre stretnutia obyvateľov a prezentácie</t>
  </si>
  <si>
    <t xml:space="preserve">Počet stretnutí do roka organizovaných v kultúrnom stredisku </t>
  </si>
  <si>
    <t>Počet prezentácií v kultúrnom stredisku za rok</t>
  </si>
  <si>
    <t>Zabezpečiť rozširovanie si vedomostí obyvateľov mesta prostredníctvom internetu</t>
  </si>
  <si>
    <r>
      <t>Podprogram 11.4 :</t>
    </r>
    <r>
      <rPr>
        <b/>
        <i/>
        <sz val="12"/>
        <rFont val="Arial"/>
        <family val="2"/>
      </rPr>
      <t xml:space="preserve"> Podpora kultúrnych klubov</t>
    </r>
  </si>
  <si>
    <t>Zámer: Podpora kultúrnych klubov</t>
  </si>
  <si>
    <t>Podporiť  opakovanú činnosť kultúrnych klubov</t>
  </si>
  <si>
    <t>Počet podporených klubov  v danom roku</t>
  </si>
  <si>
    <t>Výdavky na výsadbu a údržbu verejnej zelene, mestských lesov, detských ihrísk, drobnej architektúry, úpravu verejných priestranstiev, cintorínov.</t>
  </si>
  <si>
    <t xml:space="preserve">Podprogram 12.1.: Verejná zeleň </t>
  </si>
  <si>
    <t>Prvok 12.1.1.: Výsadba zelene</t>
  </si>
  <si>
    <t>Zabezpečiť dreviny na verejných priestranstvách a v parkoch</t>
  </si>
  <si>
    <t>Projektová dokumentácia k výsadbe drevín spracovaná</t>
  </si>
  <si>
    <t xml:space="preserve">Náklady na projektovú dokumentáciu a realizáciu výsadby drevín realizovaných z rozpočtu mesta. </t>
  </si>
  <si>
    <t>Prvok 12.1.2.: Revitalizácia a údržba zelene</t>
  </si>
  <si>
    <t>Zabezpečiť kvalitnú údržbu a starostlivosť o zeleň na verejných priestranstvách</t>
  </si>
  <si>
    <t>Výmera udržiavanej zelene v M2</t>
  </si>
  <si>
    <t xml:space="preserve">Náklady na kosenie trávnikov, strihanie živých plotov, orezy, výruby drevín, kvetinové záhony. </t>
  </si>
  <si>
    <t>Prvok 12.1.3: Lesopark</t>
  </si>
  <si>
    <t>Zabezpečiť správu a údržbu lesoparku</t>
  </si>
  <si>
    <t>Výmera lesoparku v m2</t>
  </si>
  <si>
    <t>Podprogram 12.2: Mestské lesy</t>
  </si>
  <si>
    <t>Zabezpečiť ochranu mestských lesov,reprodukciu a  efektívne hospodárenie</t>
  </si>
  <si>
    <t xml:space="preserve">Podprogram 12.3.: Detské ihriská </t>
  </si>
  <si>
    <t>Zámer: Bezpečný priestor pre detské hry</t>
  </si>
  <si>
    <t>Zabezpečiť bezpečnosť a hygienu na detských ihriskách</t>
  </si>
  <si>
    <t>Výmera spravovaných detských ihrísk v m2</t>
  </si>
  <si>
    <t xml:space="preserve">Podprogram 12.4.: Drobná oddychová architektúra mesta </t>
  </si>
  <si>
    <t>Zámer: Príjemné miesta na oddych</t>
  </si>
  <si>
    <t>Zabezpečiť pohodlie a komfort pri oddychu v meste</t>
  </si>
  <si>
    <t>Počet udržiavaných lavičiek v meste</t>
  </si>
  <si>
    <t xml:space="preserve">Náklady na opravu  a nákup nových lavičiek a odpadkových košov umiestnených na verejných priestranstvách. </t>
  </si>
  <si>
    <t>Podprogram 12.6.: Vianočné osvetlenie</t>
  </si>
  <si>
    <t>Zabezpečiť tradičné prežitie Vianoc v meste</t>
  </si>
  <si>
    <t>Svetelná výzdoba zabezpečená</t>
  </si>
  <si>
    <r>
      <t xml:space="preserve">Komentár k podprogramu: </t>
    </r>
    <r>
      <rPr>
        <i/>
        <sz val="11"/>
        <rFont val="Arial"/>
        <family val="2"/>
      </rPr>
      <t>Kontrola, oprava, inštalácia, demontáž vianočnej výzdoby.</t>
    </r>
  </si>
  <si>
    <t>Program 13 : Sociálne služby</t>
  </si>
  <si>
    <t>Podprogram 13.1 : Starostlivosť o dôchodcov</t>
  </si>
  <si>
    <t>Prvok 13.1.1 : Zariadenie pre seniorov (DD)</t>
  </si>
  <si>
    <t>riaditeľka ZPS</t>
  </si>
  <si>
    <t>Zabezpečiť kvalitnú a dostupnú starostlivosť v zariadení</t>
  </si>
  <si>
    <t>Počet prijatých seniorov do ZPS zo všetkých žiadajúcich v danom roku</t>
  </si>
  <si>
    <t>Prvok 13.1.3 : Príspevok na stravu</t>
  </si>
  <si>
    <t>Oddelenie siciálnych vecí</t>
  </si>
  <si>
    <t>Zabezpečiť cenovo prístupné stravovanie seniorom</t>
  </si>
  <si>
    <t>Počet stravujúcich sa dôchodcov ku koncu roka</t>
  </si>
  <si>
    <t>Podprogram 13.2 : Starostlivosť o znevýhodnených občanov</t>
  </si>
  <si>
    <t>Zámer:       Znevýhodnení občania integrovaní do spoločnosti</t>
  </si>
  <si>
    <t>Prvok 13.2.1 : Starostlivosť o občanov bez prístrešia</t>
  </si>
  <si>
    <t>Zabezpečiť  bezpečné prenocovanie bezprístrešných občanov</t>
  </si>
  <si>
    <t xml:space="preserve">Počet bezprístrešných občanov v priestoroch na prenocovanie v danom roku </t>
  </si>
  <si>
    <t>Prechodne zabezpečiť prenocovanie občanov bez prístrešia, zabrániť potulovanie na priestranstvách napr. areál SAD, ŽSR, NsP atď. Finančné prostriedky sa využijú na úhradu elek. energie, úhradu práčovne a úhradu osobnej hygieny.</t>
  </si>
  <si>
    <t xml:space="preserve"> Prvok 13.2.2 : Starostlivosť o mentálne a telesne postihnutých</t>
  </si>
  <si>
    <t>Zabezpečiť  komplexnú starostlivosť o mentálne a telesne postihnutých</t>
  </si>
  <si>
    <t xml:space="preserve">Počet llientov v zriadení ku koncu kalendárneho roka </t>
  </si>
  <si>
    <t xml:space="preserve"> Prvok 13.2.3 : Terénna sociálna práca </t>
  </si>
  <si>
    <t>Stabilizovať životnú úroveň rodín na okraji spoločnosti</t>
  </si>
  <si>
    <t>Priemerný počet rodín, ktorým sa poskytuje sociálna starostlivosť počas roka</t>
  </si>
  <si>
    <t xml:space="preserve"> Prvok 13.2.4 : Jednorázová dávka sociálnej pomoci  </t>
  </si>
  <si>
    <t>Zabezpečiť pomoc v krízových sociálnych situáciach pre občanov mesta</t>
  </si>
  <si>
    <t>Predpokladaný počet oprávnených žiadateľov dávky</t>
  </si>
  <si>
    <t xml:space="preserve">Podprogram 13.3 : Pomoc deťom z Detských domovov </t>
  </si>
  <si>
    <t>Prvok 13.3.1 : Príspevky na dopravu z Detských domovov</t>
  </si>
  <si>
    <t>Podporiť stretavanie sa rodičov s ich deťmi umiestnenými v Detských domovoch</t>
  </si>
  <si>
    <t>Predpokladaný počet podporených ciest na návštevy do DD</t>
  </si>
  <si>
    <t xml:space="preserve"> Prvok 13.3.2 : Príspevky na úpravu rodinných pomerov   </t>
  </si>
  <si>
    <t>Zabezpečiť bezproblémový návrat detí z DD do pôvodnej rodiny</t>
  </si>
  <si>
    <t>Predpokladaný počet návratov v danom roku</t>
  </si>
  <si>
    <t>Podprogram 13.4 : Opatrovateľská služba</t>
  </si>
  <si>
    <r>
      <t xml:space="preserve">Zámer:   </t>
    </r>
    <r>
      <rPr>
        <i/>
        <sz val="11"/>
        <rFont val="Arial"/>
        <family val="2"/>
      </rPr>
      <t>Komplexná pomoc pre ľudí, ktorí sa nevedia o seba postarať</t>
    </r>
  </si>
  <si>
    <t>Prvok 13.4.1 : ZPS a ZOS</t>
  </si>
  <si>
    <t>Zabezpečiť pomoc seniorom v zariadeniach mesta</t>
  </si>
  <si>
    <t>Počet opatrovaných v ZPS a ZOS ku koncu roka</t>
  </si>
  <si>
    <t>Prvok 13.4.2 : Ambulantná opatrovateľská služba</t>
  </si>
  <si>
    <t>Zabezpečiť pomoc seniorom v prirodzenom rodinnom prostredí</t>
  </si>
  <si>
    <t>Počet opatrovaných seniorov ku koncu roka</t>
  </si>
  <si>
    <t>Podprogram 13.5 : Osobitný príjemca prídavku na dieťa, osobitný príjemca</t>
  </si>
  <si>
    <t xml:space="preserve">                                    dávky sociálnej pomoci</t>
  </si>
  <si>
    <t>Podporiť zlepšenie sociálnej situácie rodín, prevencia proti neplneniu vyživovacej povinnosti rodičov a zadlžovaniu sa voči dodavateľom el. energie, tepla atď.</t>
  </si>
  <si>
    <t xml:space="preserve">Predpokladaný počet vyplatených dávok sociálnej pomci osobitným príjemcom za kalendárny rok </t>
  </si>
  <si>
    <t>Dostupné byty pre obyvateľov so stabilnými príjmami</t>
  </si>
  <si>
    <t>Počet vystavaných bytov v danom roku</t>
  </si>
  <si>
    <t>Počet bytov v príprave na výstavbu v danom roku</t>
  </si>
  <si>
    <t>Výdavky na výstavbu bytových domov, výstavbu infraštruktúry za účelom prilákania výstavby bytov, úroky z úverov na výstavbu bytových domov.</t>
  </si>
  <si>
    <t>Zabezpečiť  opravy a údržbu bytových domov</t>
  </si>
  <si>
    <t>Počet bytov v majetku mesta</t>
  </si>
  <si>
    <t>Zabezpečiť  predaj bytov nájomcom</t>
  </si>
  <si>
    <t>Percento predaných bytov zo všetkých byxtov, ktoré prešli zo štátu na mesto</t>
  </si>
  <si>
    <t>Z tejto položky sú hradené výdavky na správu a údržbu bytov, ktoré sú zabezpečované dodávateľským spôsobom. Výdavky na administratívu s tým spojenú sú hradené v rámci programu Administratíva.</t>
  </si>
  <si>
    <t xml:space="preserve">Podprogram 14.3.: Bytová politika </t>
  </si>
  <si>
    <t>Zabezpečiť účelné využívanie financií zo štátneho fondu rozvoja bývania v meste</t>
  </si>
  <si>
    <t>Počet vybavených žiadateľov za rok</t>
  </si>
  <si>
    <t>Zabezpečenie agendy ŠFRB pre okres Kežmarok po personálnej aj vecnej stránke.</t>
  </si>
  <si>
    <t>Podprogram 15.1:  Dotácie pre zdravotníctvo</t>
  </si>
  <si>
    <t>Plánované výdavky súvisia s reprezentačným fondom primátora mesta, ktorý sa používa na financovanie vecných darov, pohostenie a občerstvenie pre návštevy a delegácie + kvety a vecné dary- občianske obrady. Poznámka: mediálne výstupy - v miestnych novinách - nejde priamo len o citácie, počet vyjadruje celkové informovanie obyvateľov o činnosti p. primátora, doložene aj fotografiou - 54 x, kežmarská televízia - 52 x. Okrem toho tu sú zarátane dotácie podľa VZN č. 4/2009, ktoré prideľuje primátor.</t>
  </si>
  <si>
    <t>Výdavky na mzdu a odvody prednostu a sekretárky prednostu a vecné výdavky  na činnosť sekretariátu prednostu sa nerozpočtujú samostatne, sú rozpočtované v rámci programu Administratíva.</t>
  </si>
  <si>
    <r>
      <t xml:space="preserve">Prvok 1.1.3: </t>
    </r>
    <r>
      <rPr>
        <b/>
        <i/>
        <sz val="12"/>
        <rFont val="Arial"/>
        <family val="2"/>
      </rPr>
      <t>Výkon funkcie poslancov a členov komisií</t>
    </r>
  </si>
  <si>
    <t>Zasadnutia MsZ, MsR, komisií mesta a odmeny poslancom a členom komisií, ich cestovné.</t>
  </si>
  <si>
    <t>Prvok 1.2.1: Strategické plánovanie</t>
  </si>
  <si>
    <t>Oddelenie regionálneho rozvoja a cestovného ruchu</t>
  </si>
  <si>
    <t>Zabezpečiť aktualizáciu Programu rozvoja mesta</t>
  </si>
  <si>
    <t>Aktualizácia Programu rozvoja mesta vykonaná v danom kalendárnom roku</t>
  </si>
  <si>
    <t>nie</t>
  </si>
  <si>
    <t>Aktualizácia Programu rozvoja mesta bude zabezpečená vlastnými zamestnancami MsÚ,  a externými odborníkmi prostredníctvom podaných projektov, výdavky sú rozpočtované v rámci programu Administratíva.</t>
  </si>
  <si>
    <t>Prvok 1.2.3. Príprava žiadostí o dotácie a spolufinacovanie projekt. zámerov</t>
  </si>
  <si>
    <t>Rozpočet zahŕňa spolufinancovanie schválených projektov, ako aj projektov, ktoré sú v štádiu hodnotenia a v štádiu prípravy. Zároveň je tu plánovaná čiastka 10 000€ pre bežný rozpočet oddelenia RRaCR.</t>
  </si>
  <si>
    <t>Rozpočet tohto podprogramu zahŕňa mzdu, odvody, ostatné mzdové vyrovnania, režijné náklady na činnosť hlavného kontrolóra, ktoré sa nerozpočtujú samostatne z dôvodu, že nemajú vplyv na výsledky kontrolnej činnosti. Tvoria stabilnú zložku v rozpočte, určenú právnymi predpismi a pomernými nákladmi na réžiu. Ako výsledok kontrolnej činnosti sa predpokladá zníženie počtu kontrolných zistení, zníženie počtu kontrol smerujúcich k plneniu opatrení prijatých na nápravu nedostatkov a príčin ich  vzniku, následné znižovanie počtu odstraňovaných nedostatkov.</t>
  </si>
  <si>
    <t>Prvok 1.7.1: Vzťahy s domácimi"kráľovskými"mestami</t>
  </si>
  <si>
    <t>Zabezpečiť úzku spoluprácu v oblastiach cestovného ruchu v rámci značky SKM</t>
  </si>
  <si>
    <t>Počet stretnutí s kráľovskými mestami</t>
  </si>
  <si>
    <t>Výdavky na veľtrhy, reprint, web stránku SKM, prípadne výrobu spoločných propagačných materiálov, mediálny deň v Levoči a v Prahe, prípadne spolufinacovanie projektu.</t>
  </si>
  <si>
    <t xml:space="preserve">Komentár k programu:  </t>
  </si>
  <si>
    <t>Výdavky na propagačný materiál, propagačné služby, reklama v INFOTATRY, na Letisku Poprad-Tatry, vo vybraných publikáciách, výdavky na televíziu, web stránku a iné publikácie.</t>
  </si>
  <si>
    <t>Zabezpečenie udžiavania web-stránky dodávateľským spôsobom.</t>
  </si>
  <si>
    <t>Počet druhov propagačných materiálov zahŕňa printové, úžitkové a dekoratívne. Rozpočet tiež obsahuje výdavky za printové služby, grafické služby, ozvučenie podujatí,udržiavanie informačných tabúľ, potlač bilbordov, prenájom plôch na propagáciu a pod.</t>
  </si>
  <si>
    <t>Rozpočet počíta s o zabezpečením prevádzky dodávateľským spôsobom v dohodnutom čase.</t>
  </si>
  <si>
    <t>Výdavky KTV tvoria výdavky  za dodávateľské služby rEhit sro cca vo výške 70 272 Eur, za cenu práce redaktoriek KTV, vrátane ich mater. výdavkov a poplatkov za telefóny a za služby súvisace s prevádzkou web vysielaní.</t>
  </si>
  <si>
    <t>Monografie nie je možné zatiaľ finančne zabezpečiť v dôsledku nízkych príjmov mesta.</t>
  </si>
  <si>
    <t>Podprogramy 2.2., 2.3 a 2.5. nie sú rozpočtované, rozpočet podprogramu 2.4. je navrhnutý vrámci grantového systému mesta podľa VZN č. 4/2009.</t>
  </si>
  <si>
    <t>Komentár k podprogramu:</t>
  </si>
  <si>
    <t>Rozpočtované sú poplatky platené v súvislosti s umiestnením zariadenia a výdavky na jeho bežnú údržbu.</t>
  </si>
  <si>
    <t>Rozpočtované sú výdavky na externe poskytnuté právne služby. Do počtu konzultovaných zmlúv sú započítané len konzultácie, ktoré boli uskutočnené písomnou formou.</t>
  </si>
  <si>
    <t>Hardware, Software, bežná spotreba /tonery a pod./, opravy PC.</t>
  </si>
  <si>
    <t>Prvok 3.4.1: Evidencia hnuteľného majetku mesta</t>
  </si>
  <si>
    <t>Zabezpečiť prehľadnú evidenciu hnuteľného majetku mesta</t>
  </si>
  <si>
    <t>rozdiel medzi skutočnou a evidovanou hodnotou</t>
  </si>
  <si>
    <t>Výdavky sú hradené v rámci programu Administratíva. Sú tu zahrnuté výdavky na zamestnanca, ktorý zabezpečuje evidenciu hnuteľného majetku.</t>
  </si>
  <si>
    <t>Prvok 3.4.3: Zveľaďovanie majetku mesta</t>
  </si>
  <si>
    <t>Zabezpečiť rekonštrukciu a zveľaďovanie budov, stavieb a infraštruktúry v majetku mesta</t>
  </si>
  <si>
    <t>Počet zveľaďovaných objektov počas roka</t>
  </si>
  <si>
    <t>V rozpočte nie je zahrnutá žiadana konkrétna stavby, iba príprava budúcich stavieb. Okrem toho rozpočet obsahuje splácania technického zhodnotenia budovy Regiónu Tatry (financované z nájmu od Regiónu Tatry) a výkup pozemkov.</t>
  </si>
  <si>
    <t>Stavebný úrad zabezpečuje prenesený výkon štátnej správy i pre mesto Sp. St. Ves a 38 obcí okresu. Náklady súvisia priamo s transferom zo štátneho rozpočtu podľa výnosu Min. výstavby a RR podľa počtu obyvateľov a z dotácií od obcí, pre ktoré stavebný úrad zabezpečuje prenesený výkon štátnej správy.</t>
  </si>
  <si>
    <t>Zabezpečenie rodnej, úmrtnej, cudzineckej matriky a sobášnej agendy. Výdavky predstavujú personálne a materiálne zabezpečenie chodu matriky.</t>
  </si>
  <si>
    <t>Služby občianskych obradov poskytované obyvateľom v danom roku</t>
  </si>
  <si>
    <r>
      <rPr>
        <b/>
        <i/>
        <sz val="11"/>
        <rFont val="Arial"/>
        <family val="2"/>
      </rPr>
      <t>Komentár k podprogramu</t>
    </r>
    <r>
      <rPr>
        <i/>
        <sz val="11"/>
        <rFont val="Arial"/>
        <family val="2"/>
      </rPr>
      <t xml:space="preserve">: </t>
    </r>
  </si>
  <si>
    <t>Výdavky na vecné zabezpečenie dôstojných obradov. Personálne zabezpečenie je hradené z programu Administratíva alebo podprogramu Matrika - podľa toho, ktorý zamestnanec občiansky obrad zabezpečuje.</t>
  </si>
  <si>
    <r>
      <rPr>
        <b/>
        <i/>
        <sz val="11"/>
        <rFont val="Arial"/>
        <family val="2"/>
      </rPr>
      <t>Komentár k podprogramu:</t>
    </r>
    <r>
      <rPr>
        <i/>
        <sz val="11"/>
        <rFont val="Arial"/>
        <family val="2"/>
      </rPr>
      <t xml:space="preserve"> </t>
    </r>
  </si>
  <si>
    <t>Zabezpečovanie úkonov pri prihlasovaní občanov k trvalému a prechodnému pobytu v meste, evidenciu s tým súvisiacu vo vzťahu k REGOP-u - centrálnej evidencii obyvateľstva. Jedná sa o sieťovú evidenciu v rámci mestského úradu a príslušných zariadení mesta.</t>
  </si>
  <si>
    <t>Zabezpečnie verejného poriadku, ochrana života, zdravia a majetku občanov mesta.</t>
  </si>
  <si>
    <r>
      <rPr>
        <b/>
        <i/>
        <sz val="11"/>
        <rFont val="Arial"/>
        <family val="2"/>
      </rPr>
      <t>Komentár k prvku</t>
    </r>
    <r>
      <rPr>
        <i/>
        <sz val="11"/>
        <rFont val="Arial"/>
        <family val="2"/>
      </rPr>
      <t xml:space="preserve">: </t>
    </r>
  </si>
  <si>
    <t>Náklady na mzdy, odvody, poistné, energie (tepelná, elektrická, plyn), vodu, poštovné a telekomunikačné služby, všeobecný materiál, výstroj, výzbroj, špeciálny materiál, rovnošaty, pohonné látky, mazivá a oleje, servis, údržba, opravy a poistenie vozidiel, údržba výpočtovej techniky, údržba špeciálnych strojov, prístrojov a zariadení, stravné lístky, školenia, kurzy a semináre, poplatky, údržba spojená s prevádzkou PCO, tlač prevenčných letákov, prednášky kriminálnej prevencie (Povedz drogám nie, Dopravná výchova, Bezpečný prechod cez cestu). Leasingova splátka MAZDA činí 6.141€, úverová splátka OCTÁVIA 6.660€.</t>
  </si>
  <si>
    <t>Zabezpečenie nových kamier na monitorovanie ulíc, z dôvodu nízkych príjmov mesta nie sú rozpočtované.</t>
  </si>
  <si>
    <r>
      <rPr>
        <b/>
        <i/>
        <sz val="11"/>
        <rFont val="Arial"/>
        <family val="2"/>
      </rPr>
      <t>Komentár k podprogramu</t>
    </r>
    <r>
      <rPr>
        <i/>
        <sz val="11"/>
        <rFont val="Arial"/>
        <family val="2"/>
      </rPr>
      <t xml:space="preserve"> :  </t>
    </r>
  </si>
  <si>
    <t>Elektrická energia, plyn, telefónne poplatky - pevná telef. linka, nákup všeobecného a špeciálneho materiálu, revízie, školenia, kurzy.</t>
  </si>
  <si>
    <r>
      <rPr>
        <b/>
        <i/>
        <sz val="11"/>
        <rFont val="Arial"/>
        <family val="2"/>
      </rPr>
      <t>Komentár k podprogramu</t>
    </r>
    <r>
      <rPr>
        <i/>
        <sz val="11"/>
        <rFont val="Arial"/>
        <family val="2"/>
      </rPr>
      <t xml:space="preserve"> : </t>
    </r>
  </si>
  <si>
    <t>Úhrady elektrickej energie a plynu, povinné poistenie vozidiel MHZ, doplnenie, výmena špeciálneho materiálu a výzbroje, mazív a PHM pre vozidlá MHZ a ostatnú techniku, údržby, opravy budovy požiarnej zbrojnice.</t>
  </si>
  <si>
    <t xml:space="preserve">Vybudovanie nového osvetlenia na uliciach Poľná a Biela voda ako dôsledok výmeny NN rozvodov realizovaného VSE. </t>
  </si>
  <si>
    <t>Výroba nálepiek, výroba a osadenie kovových tabuliek a stĺpikov a ich osadenie, nákup narkotizačných látok a príslušenstva súvisiaceho s odchytom psov, evidenčné známky na psa, veterinárny lekár, zriaďovanie venčovísk. Zahrnutý je aj útulok pre psov s plánovaným výdavkom 3.700€.</t>
  </si>
  <si>
    <t>Podprogram 5.6.  sa nerozpočtuje.</t>
  </si>
  <si>
    <t>Náklady na čistenie chodníkov po zime, čistenie odpadkových košov, okopávanie obrubníkov, zametanie a upratovanie.</t>
  </si>
  <si>
    <t>-</t>
  </si>
  <si>
    <t>Výstavba nových komunikácií v rámci dobudovania infraštruktúry mesta, predĺženia a úpravy jestv. komunikácií, úplné rekonštrukcie a rekonštrukcie vrchných krytov po dobe svojej životnosti v rámci zabezpečenia bezpečnosti cestnej premávky a pod.</t>
  </si>
  <si>
    <t>Výstavba nových chodníkov v rámci dobudovania infraštruktúry mesta, predĺženia a úpravy jestv. chodníkov, úplné rekonštrukcie a rekonštrukcie vrchných krytov po dobe svojej životnosti v rámci zabezpečenia bezpečnosti chodcov a pod.</t>
  </si>
  <si>
    <t>Zabezpečenie opravy mosta, ktorý je v zlom technickom stave, je zatiaľ odložené.</t>
  </si>
  <si>
    <t>Obnova, resp.oprava jestv.zvislého a vodorovného dopr.značenia miestnych komunikácií a doplnenie nového dopravného značenia pre zabezpečenie bezpečnosti a plynulosti cestnej premávky a bezpečnosti chodcov v meste.</t>
  </si>
  <si>
    <t>Priemerné náklady na 1 km najazdenýchMHD v eurách</t>
  </si>
  <si>
    <t>Náklady na m2 rekonštrukcie ulíc v eurách</t>
  </si>
  <si>
    <t>Náklady na m2 vystavaných chodníkov v danom roku v eurách</t>
  </si>
  <si>
    <t>Náklady na m2 zrekonštruovaných parkovísk v danom roku v eurách</t>
  </si>
  <si>
    <t>Tony asfaltobetónu použité na opravu výtlkov v danom roku v eurách</t>
  </si>
  <si>
    <t>Priemerné náklady na odvoz jednet tony v danom roku v eurách</t>
  </si>
  <si>
    <t>Náklady na uloženie jednej tony odpadu na skládku v danom roku v eurách</t>
  </si>
  <si>
    <t>Náklady na jednu tonu zozbieraného odpadu na separáciu v eurách</t>
  </si>
  <si>
    <t>Priemerné náklady na čistenie v m v danom roku v eurách</t>
  </si>
  <si>
    <t>Prevádzka MHD v meste je zabezpečená na základe zmluvy o výkonoch vo verejnom záujme medzi mestom a dopravcom.  V rámci prepravy sa vyhodnocuje vyťaženosť jednotlivých spojov.</t>
  </si>
  <si>
    <t>ŠZŠ je financovaná priamo z KŠÚ.</t>
  </si>
  <si>
    <t>V podprograme sa rozpočtujú výdavky na aktivity mládeže. Rozpočet tohto podprogramu zahŕňa najmä vecné výdavky a výdavky na prepravné.</t>
  </si>
  <si>
    <t>V podprograme sa rozpočtujú výdavky na aktivity obyvateľov mesta. Zahŕňa výdavky na podujatie - Dni športu mesta a vecné výdavky na ostatné podujatia - /ceny - poháre, sošky, medaily, diplomy.../</t>
  </si>
  <si>
    <t>Oddelenie školstva - referát športu, mládeže a kultúry</t>
  </si>
  <si>
    <t>Zabezpečiť prezentáciu  výrazných športových úspechov jednotlivcov a kolektívov  mesta</t>
  </si>
  <si>
    <t>Sieň športovej slávy zriadená</t>
  </si>
  <si>
    <t>V podprograme sa rozpočtujú výdavky na zriadenie priestorov siene športovej slávy a ich vybavenie, zatiaľ sa však odkladá.</t>
  </si>
  <si>
    <t>Náklady v prepočte na jedného športovca MŠK v eurách</t>
  </si>
  <si>
    <t>V podprograme sa rozpočtujú výdavky na činnosť jednotlivých oddielov MŠK. Zahŕňa výdavky na prepravné, vyplatenie rozhodcov, MTZ oddielov a na mzdy aparátu MŠK.</t>
  </si>
  <si>
    <r>
      <t>Komentár k podprogramu:</t>
    </r>
    <r>
      <rPr>
        <i/>
        <sz val="11"/>
        <rFont val="Arial"/>
        <family val="2"/>
      </rPr>
      <t xml:space="preserve">  </t>
    </r>
  </si>
  <si>
    <r>
      <t xml:space="preserve">Zámer: </t>
    </r>
    <r>
      <rPr>
        <i/>
        <sz val="12"/>
        <rFont val="Arial"/>
        <family val="2"/>
      </rPr>
      <t>Kvalitné a bezpečné mestské športoviská</t>
    </r>
  </si>
  <si>
    <t xml:space="preserve">Kvalitnou prípravou futbalového štadióna chceme zachovať atraktívnosť športovanie pre všetky vekové kategórie. Plánované výdavky sa týkajú nákladov na materiál, energie,služby, údržbu, odpisy a mzdy zamestnancov, podieľajúcich sa na správe a údržbe štadióna. </t>
  </si>
  <si>
    <t>Futbalový štadión 2 je určený hlavne mládeži, školám a obyvateľom mesta Kežmarok, aby sa šport stal súčasťou ich životného štýlu. Štadión je v súčasnosti finančne sebestačný. Výdavky sú spravidla hradené z príjmov z prenájmu. V roku 2010 sa v rámci kapitálových výdavkov plánuje vybudovanie deliacej steny medzi areálom pre futbalistov a priestorom pre lukostrelcov v hodnote 5 000,- €.</t>
  </si>
  <si>
    <t>Prvok 10.4.5: Spoločensko-športové centrum</t>
  </si>
  <si>
    <t>Po odovzdaní do správy STZ budú najväčšie náklady na opravu, údržbu a sprevádzkovanie objektu.  Ďalšie náklady budú na energie.</t>
  </si>
  <si>
    <t xml:space="preserve">Futbalový štadión 2 je určený hlavne mládeži a lukostrelcom, preto je v záujme mesta aby bol bezpečným športoviskom pre obe aktivity. V roku 2010 sa v rámci kapitálových výdavkov plánuje spolufinancovanie dobudovania lukostreleckého areálu začatého v roku 2009. V rokoch 2011 a 2012 predpokladáme po dobudovaní areálu už len udržiavacie náklady a náklady na strážnu službu. </t>
  </si>
  <si>
    <r>
      <t xml:space="preserve">Komentár k prvku: </t>
    </r>
    <r>
      <rPr>
        <i/>
        <sz val="11"/>
        <rFont val="Arial"/>
        <family val="2"/>
      </rPr>
      <t xml:space="preserve">  </t>
    </r>
  </si>
  <si>
    <t>V prvku sa rozpočtujú výdavky na podporu kežmarskej volejbalovej ligy. Zahŕňa výdavky na prenájom telocviční a na MTZ.</t>
  </si>
  <si>
    <t>V prvku sa rozpočtujú výdavky na podporu mestskej futbalovej ligy. Zahŕňa výdavky na prenájom ihriska a na MTZ.</t>
  </si>
  <si>
    <t>V prvku sa rozpočtujú výdavky na podporu mestskej hokejbalovej ligy. Zahŕňa výdavky na prenájom ihriska a na MTZ.</t>
  </si>
  <si>
    <t>V podprograme sa rozpočtujú výdavky na činnosť ostatných ŠK mesta, ktoré nie sú v MŠK a okrem MHK Skipark a Futbalového oddielu ŠK 1907. Dotácie sú rozdeľované v súlade s VZN č. 6/2005. Zahŕňa výdavky na prepravné a na MTZ ŠK.</t>
  </si>
  <si>
    <r>
      <t xml:space="preserve">Zámer: </t>
    </r>
    <r>
      <rPr>
        <i/>
        <sz val="12"/>
        <rFont val="Arial"/>
        <family val="2"/>
      </rPr>
      <t>Zdraví a športujúci Kežmarčania</t>
    </r>
  </si>
  <si>
    <r>
      <t xml:space="preserve">Zámer: </t>
    </r>
    <r>
      <rPr>
        <i/>
        <sz val="12"/>
        <rFont val="Arial"/>
        <family val="2"/>
      </rPr>
      <t>Kežmarok - kultúrne centrum euroregiónu Tatry</t>
    </r>
  </si>
  <si>
    <t>Podprogram 11.1: Starostlivosť o pamiatkové objekty</t>
  </si>
  <si>
    <r>
      <t xml:space="preserve">Zámer: </t>
    </r>
    <r>
      <rPr>
        <i/>
        <sz val="12"/>
        <rFont val="Arial"/>
        <family val="2"/>
      </rPr>
      <t>Zreštaurované pamiatky pre budúce generácie</t>
    </r>
  </si>
  <si>
    <t>Zabezpečiť údržbu a opravy pamiatkových objektov</t>
  </si>
  <si>
    <t>Počet  opravených pamiatkových objektov</t>
  </si>
  <si>
    <t>Zabezpečenie drobných opráv pamiatkových objektov.</t>
  </si>
  <si>
    <t>EĽRO – festival remesiel  s medzinárodnou účasťou je najväčším kultúrno-spoločenským podujatím mesta a so živou prezentáciou remesiel patrí k ojedinelým v Európe v takom rozsahu. Jeho súčasťou sú kultúrne programy, v ktorých účinkujú domáce a zahraničné folklórne súbory, skupiny historického šermu, sokoliari, divadelné a tanečné  súbory. Vo večerných hodinách  ponúka návštevníkom koncerty vážnej aj populárnej hudby, vystúpenia spevákov, tanečníkov, ohňostroj a tanečnú zábavu. Celkový počet účinkujúcich včítane remeselníkov predpokladá vyše 1.000 osôb. V roku 2010 sa uskutoční jeho jubilejný - 20.ročník. Podujatie je financované z vlastných zdrojov – zo vstupného, sponzorských príspevkov, grantov, ktoré prostriedky sú použité na propagáciu, organizáciu, výstavbu areálu, kultúrne programy, stravovanie, ubytovanie, ozvučenie. Príspevok mesta z prenájmu reklamnej plochy bude použitý na propagáciu, na rozvoj – renováciu elektrických rozvádzacích skríň, renováciu stánkov a pod. Príspevok nad rámec vlastných príjmov je uvažovaný iba pre jubilejný 20. ročník.</t>
  </si>
  <si>
    <t>Financujú sa tu podujatia v externých priestoroch mesta, na hrade, v kostoloch a pod. mimo priestorov kultúrneho strediska. Sú to koncerty Kežmarskej hudobnej jari a jesene /v kostoloch a ZUŠ/, programy na námestí a v hrade v rámci  Kultúrneho leta – vystúpenia domácich a zahraničných folklórnych a tanečných súborov, dychovej hudby, premietanie filmov. Finančné prostriedky sú plánované na technické zabezpečenie, ozvučenie, honoráre za vystúpenia a moderovanie podujatí.</t>
  </si>
  <si>
    <t>Projekt 11.2.5: Oslava 760. výročia prvej písomnej zmienky o Kežmarku</t>
  </si>
  <si>
    <t>Prvok 11.3.4: Kino</t>
  </si>
  <si>
    <t>Prvok 11.3.3 sa zatiaľ nerozpočtuje, do rozpočtu bude zaradený až po úspešnom získaní grantu zo zdrojov Európskej únie.</t>
  </si>
  <si>
    <t>Prvok 11.3.5: Výstavná sieň</t>
  </si>
  <si>
    <t>Prvok 11.3.6: Kultúrne stredisko</t>
  </si>
  <si>
    <t>Kultúrne stredisko poskytuje širokú škálu kultúrnych programov pre deti, mládež a dospelých občanov mesta, ale aj jeho návštevníkov /koncerty populárnej i vážnej hudby, divadlá, rozprávky, výchovné koncerty, vystúpenia folklórnych a tanečných súborov, súťaže v speve, tanci, prednese poézie, prózy/, pripravuje slávnostné programy pre občanov /Deň matiek, Popoludnie úcty k starším/. Priestory kult. strediska slúžia aj pre krúžky a súbory, ktoré sa tu pravidelne schádzajú za účelom nácviku, tiež aj pre občianske a spoločenské aktivity obyvateľov, stretnutia, prezentácie tovarov a služieb. V rozpočte sú plánované prostriedky na mzdy, odvody do fondov, energie, opravy, DHDM, ostatné sociálne náklady, poistenie majetku, revízie zariadení, poplatky za správu PCO, odpisy majetku. Sú tu zahrnutí aj  zamestnanci  úseku riadenia a ekonomiky kultúrneho strediska, ktorých činnosť sčasti súvisí s prevádzkou iných kultúrnych zariadení a Novín Kežmarok.</t>
  </si>
  <si>
    <t>Prvok 11.3.7: Internetová čitáreň</t>
  </si>
  <si>
    <t>V r. 2007 bola v rámci projektu internetizácie knižníc zriadená v Kultúrnom stredisku Internetová študovňa s 8. počítačmi, ktorú navštevujú čitatelia knižnice i návštevníci mesta za účelom vzdelávania, získavania nových vedomostí a poznatkov. V r. 2008 boli rozšírené služby o počítačové kurzy dôchodcov. Z rozpočtu sú financované energie, spotrebný materiál, upratovanie.</t>
  </si>
  <si>
    <t>V podprograme sa rozpočtujú výdavky na činnosť  kultúrnych klubov. Dotácie sú rozdeľované v súlade s VZN č. 1/2007. Zahŕňa výdavky na prepravné a na MTZ.</t>
  </si>
  <si>
    <t>Rozpočet podprogramu 10.7. je navrhnutý vrámci grantového systému mesta podľa VZN č. 4/2009.</t>
  </si>
  <si>
    <t>Rozpočet podprogramu 11.5. je navrhnutý vrámci grantového systému mesta podľa VZN č. 4/2009.</t>
  </si>
  <si>
    <t>Správa lesoparku, budovanie a udržiavanie zariadení lesoparku (oddychových miest, informačných tabúľ, ohnísk, prístreškov, lavičiek), údržba chodníkov, čistenie lesoparku, studničiek, tokov, kosenie.</t>
  </si>
  <si>
    <t xml:space="preserve">Náklady na výmenu piesku, čistenie a údržbu piesku v pieskoviskách, oprava a údržba prvkov na detských ihriskách. </t>
  </si>
  <si>
    <t>Kontrola hospodárenia v mestských lesoch.</t>
  </si>
  <si>
    <t>Zámer: Dôstojné miesto pre posledný odpočinok</t>
  </si>
  <si>
    <t>Zabezpečiť údržbu a zveľadenie cintorínov v meste</t>
  </si>
  <si>
    <t>Výmera cintorínov</t>
  </si>
  <si>
    <t>Náklady na údržbu cintorínov spočívajúcu v kosení trávnikov, hrabaní a odvoze lístia, zametania chodníkov, odpratávaní snehu, údržby drevín. Výstavba vodovodu, oprava kaplnky na starom cintoríne.</t>
  </si>
  <si>
    <t xml:space="preserve">Podprogram 12.7.: Cintorínske služby </t>
  </si>
  <si>
    <t>V programe sa rozpočtujú výdavky na podporu znevýhodnených obyvateľov mesta. Rozpočtová organizácia mesta Domov dôchodcov zabezpečuje starostlivosť o dôchodcov vo svojom zariadení, ostatné výdavky hradí na sociálne služby hradí mesto. Časť výdavkov je krytá zo štátneho rozpočtu.</t>
  </si>
  <si>
    <t>V Zariadení pre seniorov sa zabezpečuje celoročný pobyt seniorov, poskytuje sa pomoc pri odkázanosti na pomoc inej fyzickej osoby, sociálne poradenstvo, sociálna rehabilitácia, ošetrovateľská starostlivosť, ubytovanie, stravovanie, upratovanie, pranie, žehlenie a údržba bielizne a šatstva, osobné vybavenie.</t>
  </si>
  <si>
    <t>Prvok 13.1.2: Klub dôchodcov</t>
  </si>
  <si>
    <t>Oddelenie sociálnych veci</t>
  </si>
  <si>
    <t xml:space="preserve">Podporiť zmysluplné trávenie voľného času dôchodcov </t>
  </si>
  <si>
    <t>Počet aktívnych členov klubov dôchodcov</t>
  </si>
  <si>
    <t>Výdavky na vecné zabezpečenie budovy klubu dôchodcov a čiastočná participácia mesta na výdavkoch na voľno časové aktivity.</t>
  </si>
  <si>
    <t>Poskytnúť finančný príspevok seniorom na obed, výška príspevku je závislá od výšky dôchodku.</t>
  </si>
  <si>
    <t>Finančné prostriedky sa využívajú na mzdy a odvody zamestnancov, tovary a služby, ktoré zabezpečujú komplexnú starostlivosť klientom a úhradu prevádzkových nákladov.</t>
  </si>
  <si>
    <t>Jednorázová dávka sa poskytne na preklenutie krátkého obdobia - náhle úmrtie jedného z rodičov, liečba člena rodiny, škody spôsobenie prírodným živlom - zatopenie domu, pivníc, poškodenie strechy.</t>
  </si>
  <si>
    <t>Umožniť 4x ročne stretnutie členov rodiny s deťmi, ktoré sú umiestnené v DD. Prispieť na úhradu cestovného vo výške 50% ceny lístka, zakúpiť malý darček pre každé dieťa.</t>
  </si>
  <si>
    <t>Po návrate dieťaťa z DD vytvoriť podmienky pre spokojný život - zakúpenie ošatenia a základného nábytku - posteľ, skriňa, základné hygienické potreby ako aj školské potreby.</t>
  </si>
  <si>
    <t>Opatrovateľky zabezpečujú klientom zariadení pomoc pri základných životných úkonov a pomoc pri prevádzke domácnosti. Úhrada prevádzkových nákladov priestorov pre opatrovateľky.</t>
  </si>
  <si>
    <t xml:space="preserve">Opatrovateľky zabezpečujú pomoc seniorom pri sebaobslužných úkonoch a prevádzke domácnosti. Sprevádzanie seniorov na lekárské vyšetrenia, kultúrne a spoločenské podujatia. Financujú sa mzdy a odvody opatrovateliek, OOPP opatrovateliek, príspevky do DDP a príspevok na stravné lístky. </t>
  </si>
  <si>
    <t xml:space="preserve">Výkon osobitného príjemcu je zabezpečovaný v rámci terénnej sociálnej práce. Prídavok na detí a dávka sociálnej pomoci sa občanovi poskytuje vecnou formou - nákup potravín, školských potrieb a úhrada nákladov v domácnosti - nájom, inkaso atď. </t>
  </si>
  <si>
    <t>Podprogram 13.6 je navrhnutý vrámci grantového systému mesta podľa VZN č. 4/2009, podprogram 13.7. predstavuje len dobeh aktuálnych aktivít.</t>
  </si>
  <si>
    <t>Priemerné náklady na m2 výstavby nájomných bytov v danom roku v eurách</t>
  </si>
  <si>
    <r>
      <t xml:space="preserve">Zámer: </t>
    </r>
    <r>
      <rPr>
        <i/>
        <sz val="12"/>
        <rFont val="Arial"/>
        <family val="2"/>
      </rPr>
      <t>Dostupná a kvalitná zdravotná starostlivosť v meste</t>
    </r>
  </si>
  <si>
    <t>V podprograme sa financuje podpora zdravotníctva na území mesta. Z veľkej časti je financovaná príjmom od zdravotníckych zariadení.</t>
  </si>
  <si>
    <t>Udržať lôžkovú časť nemocnice na území mesta</t>
  </si>
  <si>
    <t>Počet ukončených hospitalizácií  v nemocnici v danom roku</t>
  </si>
  <si>
    <t>Z dôvodu nedostatočného financovania nemocnice zdravotnými poisťovňami je potrebné udržať konkurencieschopnosť nemocnice aj zdrojmi z mestského rozpočtu. Celé výdavky sú však prefinancované nájmom od nemocnice a spoločnosti Dialcorp.</t>
  </si>
  <si>
    <t>Zabezpečiť  údržbu strediska zdravotníckych služieb</t>
  </si>
  <si>
    <t>Výmera priestorov strediska zdravotníckych služieb</t>
  </si>
  <si>
    <t>Zabezpečiť  opravy strediska zdravotníckych služieb</t>
  </si>
  <si>
    <t>Výmera opravených priestorov v stredisku zdravotníckych služieb v danom roku</t>
  </si>
  <si>
    <t>Z tejto položky sú  hradené výdavky na správu a údržbu strediska zdravotníckych služieb, ktoré sú zabezpečované dodávateľským spôsobom. Výdavky na administratívu s tým spojenú sú hradené v rámci programu Administratíva.</t>
  </si>
  <si>
    <t>Zabezpečiť efektívny výkon kompetencií mesta</t>
  </si>
  <si>
    <t>Počet zamestnancov úradu na 1000 obyvateľov</t>
  </si>
  <si>
    <r>
      <rPr>
        <b/>
        <i/>
        <sz val="11"/>
        <rFont val="Arial"/>
        <family val="2"/>
      </rPr>
      <t>Komentár k prvku:</t>
    </r>
    <r>
      <rPr>
        <i/>
        <sz val="11"/>
        <rFont val="Arial"/>
        <family val="2"/>
      </rPr>
      <t xml:space="preserve"> </t>
    </r>
  </si>
  <si>
    <t>Rozpočet zahŕňa výdavky na cestovné pracovníkov ORRaCR, výdavky na sprievodcovské a tlmočnícke služby, poistenie zástupcov mesta v zahraničí , služby pre zahraničé návštevy - napr. ubytovanie hostí EĽRO, repre-výdavky - napr.stravovanie a dary.</t>
  </si>
  <si>
    <t xml:space="preserve">Rozpočtujú sa tu najmä mzdy, platy, služobné príjmy a ostatné osobné vyrovnania.  
V rozpočtovom objeme je premietnutá výška tarifných platov, predpokladané zvýšenie tarifných platov v r. 2010  (valorizácia zo zákona o 1% a postup do vyšších platových stupňov), príplatky podľa platných mzdových predpisov a Kolektívnej zmluvy aparátu mestského úradu a tiež mzdové náklady volených predstaviteľov (primátor, hlavný kontrolór). 
K tomu sa pripočítava poistné a príspevok do poisťovní - výška sa odvodzuje od celkového objemu miezd (34,95 % z hrubých miezd – poistné na dôchodkové, invalidné, nemocenské, úrazové, fond zamestnanosti, rezervný fond  a zdravotné poistenie) a z prostriedkov na DDP.
V administratíve sú započítané aj niektoré úkony vrámci preneseného výkonu štátnej správy, konkrétne úkony v oblasti dopravy a životného prostredia.
Ďalej sú v rámci tohto programu rozpočtované výdavky na vecné zabezpečenie prevádzky mestského úradu, bankové poplatky, daň z úrokov.
</t>
  </si>
  <si>
    <r>
      <t xml:space="preserve">Zámer: </t>
    </r>
    <r>
      <rPr>
        <i/>
        <sz val="12"/>
        <rFont val="Arial"/>
        <family val="2"/>
      </rPr>
      <t>Rýchle a dostupné služby pre obyvateľov mesta.</t>
    </r>
  </si>
  <si>
    <r>
      <t xml:space="preserve">Zámer: </t>
    </r>
    <r>
      <rPr>
        <i/>
        <sz val="12"/>
        <rFont val="Arial"/>
        <family val="2"/>
      </rPr>
      <t>Kežmarok- Čisté mesto</t>
    </r>
  </si>
  <si>
    <r>
      <t xml:space="preserve">Zámer: </t>
    </r>
    <r>
      <rPr>
        <i/>
        <sz val="12"/>
        <rFont val="Arial"/>
        <family val="2"/>
      </rPr>
      <t>Kvalitné a udržiavané komunikácie</t>
    </r>
  </si>
  <si>
    <r>
      <t xml:space="preserve">Zámer: </t>
    </r>
    <r>
      <rPr>
        <i/>
        <sz val="12"/>
        <rFont val="Arial"/>
        <family val="2"/>
      </rPr>
      <t>Dostupný a kvalitný systém integrovanej MHD pre všetkých</t>
    </r>
  </si>
  <si>
    <r>
      <t xml:space="preserve">Zámer: </t>
    </r>
    <r>
      <rPr>
        <i/>
        <sz val="12"/>
        <rFont val="Arial"/>
        <family val="2"/>
      </rPr>
      <t>Kežmarok, mesto s príjemným a zdravím prostredím</t>
    </r>
  </si>
  <si>
    <r>
      <t xml:space="preserve">Zámer: </t>
    </r>
    <r>
      <rPr>
        <i/>
        <sz val="12"/>
        <rFont val="Arial"/>
        <family val="2"/>
      </rPr>
      <t>Kvalitné sociálne služby pre všetky skupiny obyvateľstva</t>
    </r>
  </si>
  <si>
    <r>
      <t xml:space="preserve">Zámer: </t>
    </r>
    <r>
      <rPr>
        <i/>
        <sz val="12"/>
        <rFont val="Arial"/>
        <family val="2"/>
      </rPr>
      <t>Dostupné byty pre obyvateľov so stabilnými príjmami</t>
    </r>
  </si>
  <si>
    <t xml:space="preserve">              a návštevníkov.</t>
  </si>
  <si>
    <t>Zámer: Včasné, plnohodnotné a dostupné informácie o dianí v meste pre obyvateľov</t>
  </si>
  <si>
    <r>
      <t xml:space="preserve">Zámer : </t>
    </r>
    <r>
      <rPr>
        <i/>
        <sz val="12"/>
        <rFont val="Arial"/>
        <family val="2"/>
      </rPr>
      <t xml:space="preserve">Obnovené tradície vysokého školstva v Kežmarku rešpektujúci potreby </t>
    </r>
  </si>
  <si>
    <t xml:space="preserve">              modernej vedomostnej spoločnosti</t>
  </si>
  <si>
    <t xml:space="preserve">              v meste. </t>
  </si>
  <si>
    <t xml:space="preserve">Zámer: Prezentácia športových úsekov jednotlivcov a kolektívov mesta prezentovaných </t>
  </si>
  <si>
    <t xml:space="preserve">             verejnosti.</t>
  </si>
  <si>
    <t>Zámer: Harmonický vzťah detí z Detských domovov s pôvodnou rodinou</t>
  </si>
  <si>
    <r>
      <t xml:space="preserve">Zámer:  </t>
    </r>
    <r>
      <rPr>
        <i/>
        <sz val="12"/>
        <rFont val="Arial"/>
        <family val="2"/>
      </rPr>
      <t xml:space="preserve">Účelné využítie poskytovanej pomoci,ktorú majú občania zo strany štátu </t>
    </r>
  </si>
  <si>
    <t xml:space="preserve">               - vecná forma</t>
  </si>
  <si>
    <r>
      <t xml:space="preserve">Podprogram 14.2. </t>
    </r>
    <r>
      <rPr>
        <b/>
        <i/>
        <sz val="12"/>
        <rFont val="Arial"/>
        <family val="2"/>
      </rPr>
      <t>Správa, opravy a údržba nájomných bytov</t>
    </r>
  </si>
  <si>
    <t>Podprogram 14.1: Výstavba nájomných bytov</t>
  </si>
  <si>
    <r>
      <t>Podprogram 15.2</t>
    </r>
    <r>
      <rPr>
        <b/>
        <sz val="10"/>
        <rFont val="Arial"/>
        <family val="2"/>
      </rPr>
      <t xml:space="preserve">.: </t>
    </r>
    <r>
      <rPr>
        <b/>
        <i/>
        <sz val="12"/>
        <rFont val="Arial"/>
        <family val="2"/>
      </rPr>
      <t>Stredisko zdravotníckych služieb</t>
    </r>
  </si>
  <si>
    <r>
      <t xml:space="preserve">Prvok 1.2.2: </t>
    </r>
    <r>
      <rPr>
        <sz val="12"/>
        <rFont val="Arial"/>
        <family val="2"/>
      </rPr>
      <t>Územné plánovanie</t>
    </r>
  </si>
  <si>
    <r>
      <t xml:space="preserve">Prvok 1.5.1: </t>
    </r>
    <r>
      <rPr>
        <b/>
        <i/>
        <sz val="12"/>
        <rFont val="Arial"/>
        <family val="2"/>
      </rPr>
      <t>Rozpočtová politika</t>
    </r>
  </si>
  <si>
    <r>
      <t>Prvok 1.5.2:</t>
    </r>
    <r>
      <rPr>
        <b/>
        <i/>
        <sz val="12"/>
        <rFont val="Arial"/>
        <family val="2"/>
      </rPr>
      <t xml:space="preserve"> Audit</t>
    </r>
  </si>
  <si>
    <r>
      <t>Podprogram 9.1:</t>
    </r>
    <r>
      <rPr>
        <b/>
        <i/>
        <sz val="12"/>
        <rFont val="Arial"/>
        <family val="2"/>
      </rPr>
      <t xml:space="preserve"> Materské školy a súvisiace výchovno-vzdelávacie služby</t>
    </r>
  </si>
  <si>
    <t xml:space="preserve">                                 služby </t>
  </si>
  <si>
    <r>
      <t>Podprogram 9.2:</t>
    </r>
    <r>
      <rPr>
        <b/>
        <i/>
        <sz val="12"/>
        <rFont val="Arial"/>
        <family val="2"/>
      </rPr>
      <t xml:space="preserve"> Základné vzdelávanie a súvisiace výchovno-vzdelávacie</t>
    </r>
  </si>
  <si>
    <r>
      <t>Podprogram 9.3 :</t>
    </r>
    <r>
      <rPr>
        <b/>
        <i/>
        <sz val="12"/>
        <rFont val="Arial"/>
        <family val="2"/>
      </rPr>
      <t xml:space="preserve"> Voľnočasové vzdelávanie a aktivity</t>
    </r>
  </si>
  <si>
    <r>
      <t>Podprogram 9.4 :</t>
    </r>
    <r>
      <rPr>
        <b/>
        <i/>
        <sz val="12"/>
        <rFont val="Arial"/>
        <family val="2"/>
      </rPr>
      <t xml:space="preserve"> Základné umelecké školy</t>
    </r>
  </si>
  <si>
    <r>
      <t>Podprogram 9.5 :</t>
    </r>
    <r>
      <rPr>
        <b/>
        <i/>
        <sz val="12"/>
        <rFont val="Arial"/>
        <family val="2"/>
      </rPr>
      <t xml:space="preserve"> Parlament mládeže mesta Kežmarok</t>
    </r>
  </si>
  <si>
    <r>
      <t>Podprogram 9.6 :</t>
    </r>
    <r>
      <rPr>
        <b/>
        <i/>
        <sz val="12"/>
        <rFont val="Arial"/>
        <family val="2"/>
      </rPr>
      <t xml:space="preserve"> Podpora vysokých škôl na území mesta Kežmarok</t>
    </r>
  </si>
  <si>
    <r>
      <t>Podprogram 9.7 :</t>
    </r>
    <r>
      <rPr>
        <b/>
        <i/>
        <sz val="12"/>
        <rFont val="Arial"/>
        <family val="2"/>
      </rPr>
      <t xml:space="preserve"> Mestská školská rada</t>
    </r>
  </si>
  <si>
    <r>
      <t>Podprogram 9.8 :</t>
    </r>
    <r>
      <rPr>
        <b/>
        <i/>
        <sz val="12"/>
        <rFont val="Arial"/>
        <family val="2"/>
      </rPr>
      <t xml:space="preserve"> Spločný školský úrad</t>
    </r>
  </si>
  <si>
    <r>
      <t>Podprogram 9.9 :</t>
    </r>
    <r>
      <rPr>
        <b/>
        <i/>
        <sz val="12"/>
        <rFont val="Arial"/>
        <family val="2"/>
      </rPr>
      <t xml:space="preserve"> Komunitné centrum</t>
    </r>
  </si>
  <si>
    <r>
      <t>Podprogram 9.10 :</t>
    </r>
    <r>
      <rPr>
        <b/>
        <i/>
        <sz val="12"/>
        <rFont val="Arial"/>
        <family val="2"/>
      </rPr>
      <t xml:space="preserve"> Účelovo viazané prostriedky pre školstvo</t>
    </r>
  </si>
  <si>
    <t>Kompletná starostlivosť o rodiny žijúce na okraji spoločnosti, alebo jednotlivcov z rodín. Na výkon činnosti sú finančné prostriedky poskytnuté z FSR a z rozpočtu mesta 5 % spolufinancovanie.</t>
  </si>
  <si>
    <t>Dotácia MFSR na riešenie dopadov krízy</t>
  </si>
  <si>
    <t>Kežmarok, 10.12. 2010</t>
  </si>
  <si>
    <t>Rozpočet 2010</t>
  </si>
  <si>
    <t>Rozpočet 2011</t>
  </si>
  <si>
    <t>Rozpočet 2012</t>
  </si>
</sst>
</file>

<file path=xl/styles.xml><?xml version="1.0" encoding="utf-8"?>
<styleSheet xmlns="http://schemas.openxmlformats.org/spreadsheetml/2006/main">
  <numFmts count="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s>
  <fonts count="172">
    <font>
      <sz val="10"/>
      <name val="Arial CE"/>
      <family val="0"/>
    </font>
    <font>
      <sz val="11"/>
      <color indexed="8"/>
      <name val="Calibri"/>
      <family val="2"/>
    </font>
    <font>
      <sz val="8"/>
      <name val="Arial CE"/>
      <family val="2"/>
    </font>
    <font>
      <b/>
      <sz val="8"/>
      <name val="Arial CE"/>
      <family val="2"/>
    </font>
    <font>
      <b/>
      <sz val="10"/>
      <name val="Arial CE"/>
      <family val="2"/>
    </font>
    <font>
      <u val="single"/>
      <sz val="8"/>
      <name val="Arial CE"/>
      <family val="2"/>
    </font>
    <font>
      <u val="single"/>
      <sz val="10"/>
      <name val="Arial CE"/>
      <family val="2"/>
    </font>
    <font>
      <b/>
      <u val="single"/>
      <sz val="10"/>
      <name val="Arial CE"/>
      <family val="2"/>
    </font>
    <font>
      <i/>
      <sz val="8"/>
      <name val="Arial CE"/>
      <family val="2"/>
    </font>
    <font>
      <i/>
      <sz val="10"/>
      <name val="Arial CE"/>
      <family val="2"/>
    </font>
    <font>
      <i/>
      <sz val="7"/>
      <name val="Arial CE"/>
      <family val="2"/>
    </font>
    <font>
      <sz val="10"/>
      <color indexed="9"/>
      <name val="Arial CE"/>
      <family val="2"/>
    </font>
    <font>
      <i/>
      <u val="single"/>
      <sz val="10"/>
      <name val="Arial CE"/>
      <family val="2"/>
    </font>
    <font>
      <i/>
      <sz val="9"/>
      <name val="Arial CE"/>
      <family val="2"/>
    </font>
    <font>
      <b/>
      <u val="single"/>
      <sz val="11"/>
      <name val="Arial CE"/>
      <family val="2"/>
    </font>
    <font>
      <sz val="11"/>
      <name val="Arial CE"/>
      <family val="2"/>
    </font>
    <font>
      <b/>
      <sz val="11"/>
      <name val="Arial CE"/>
      <family val="2"/>
    </font>
    <font>
      <sz val="10"/>
      <name val="Arial"/>
      <family val="2"/>
    </font>
    <font>
      <b/>
      <sz val="10"/>
      <name val="Arial"/>
      <family val="2"/>
    </font>
    <font>
      <b/>
      <sz val="9"/>
      <name val="Arial CE"/>
      <family val="0"/>
    </font>
    <font>
      <sz val="10"/>
      <color indexed="45"/>
      <name val="Arial CE"/>
      <family val="0"/>
    </font>
    <font>
      <b/>
      <sz val="9"/>
      <name val="Arial"/>
      <family val="2"/>
    </font>
    <font>
      <sz val="8"/>
      <name val="Arial"/>
      <family val="2"/>
    </font>
    <font>
      <sz val="7"/>
      <name val="Arial CE"/>
      <family val="0"/>
    </font>
    <font>
      <b/>
      <sz val="12"/>
      <name val="Arial CE"/>
      <family val="0"/>
    </font>
    <font>
      <sz val="12"/>
      <name val="Arial CE"/>
      <family val="0"/>
    </font>
    <font>
      <b/>
      <sz val="16"/>
      <name val="Arial CE"/>
      <family val="2"/>
    </font>
    <font>
      <sz val="8"/>
      <name val="Tahoma"/>
      <family val="2"/>
    </font>
    <font>
      <b/>
      <sz val="8"/>
      <name val="Tahoma"/>
      <family val="2"/>
    </font>
    <font>
      <sz val="9"/>
      <name val="Arial CE"/>
      <family val="0"/>
    </font>
    <font>
      <u val="single"/>
      <sz val="9"/>
      <name val="Arial CE"/>
      <family val="0"/>
    </font>
    <font>
      <b/>
      <u val="single"/>
      <sz val="9"/>
      <name val="Arial CE"/>
      <family val="0"/>
    </font>
    <font>
      <sz val="7"/>
      <name val="Arial"/>
      <family val="2"/>
    </font>
    <font>
      <b/>
      <sz val="8"/>
      <name val="Arial"/>
      <family val="2"/>
    </font>
    <font>
      <b/>
      <sz val="10"/>
      <color indexed="10"/>
      <name val="Arial"/>
      <family val="2"/>
    </font>
    <font>
      <b/>
      <sz val="9"/>
      <color indexed="10"/>
      <name val="Arial"/>
      <family val="2"/>
    </font>
    <font>
      <sz val="8"/>
      <color indexed="10"/>
      <name val="Arial"/>
      <family val="2"/>
    </font>
    <font>
      <sz val="7"/>
      <color indexed="10"/>
      <name val="Arial"/>
      <family val="2"/>
    </font>
    <font>
      <sz val="7"/>
      <color indexed="40"/>
      <name val="Arial"/>
      <family val="2"/>
    </font>
    <font>
      <sz val="8"/>
      <color indexed="40"/>
      <name val="Arial"/>
      <family val="2"/>
    </font>
    <font>
      <b/>
      <sz val="9"/>
      <color indexed="10"/>
      <name val="Arial CE"/>
      <family val="0"/>
    </font>
    <font>
      <u val="single"/>
      <sz val="9"/>
      <color indexed="10"/>
      <name val="Arial CE"/>
      <family val="0"/>
    </font>
    <font>
      <sz val="9"/>
      <color indexed="10"/>
      <name val="Arial CE"/>
      <family val="0"/>
    </font>
    <font>
      <i/>
      <sz val="8"/>
      <color indexed="10"/>
      <name val="Arial CE"/>
      <family val="0"/>
    </font>
    <font>
      <i/>
      <sz val="7"/>
      <color indexed="10"/>
      <name val="Arial CE"/>
      <family val="0"/>
    </font>
    <font>
      <b/>
      <u val="single"/>
      <sz val="9"/>
      <color indexed="10"/>
      <name val="Arial CE"/>
      <family val="0"/>
    </font>
    <font>
      <sz val="8"/>
      <color indexed="17"/>
      <name val="Arial"/>
      <family val="2"/>
    </font>
    <font>
      <b/>
      <sz val="9"/>
      <color indexed="17"/>
      <name val="Arial"/>
      <family val="2"/>
    </font>
    <font>
      <b/>
      <sz val="9"/>
      <color indexed="40"/>
      <name val="Arial"/>
      <family val="2"/>
    </font>
    <font>
      <i/>
      <sz val="8"/>
      <color indexed="17"/>
      <name val="Arial CE"/>
      <family val="0"/>
    </font>
    <font>
      <sz val="8"/>
      <color indexed="30"/>
      <name val="Arial"/>
      <family val="2"/>
    </font>
    <font>
      <i/>
      <sz val="12"/>
      <name val="Arial CE"/>
      <family val="0"/>
    </font>
    <font>
      <b/>
      <i/>
      <sz val="9"/>
      <name val="Arial CE"/>
      <family val="0"/>
    </font>
    <font>
      <b/>
      <i/>
      <sz val="10"/>
      <name val="Arial"/>
      <family val="2"/>
    </font>
    <font>
      <b/>
      <i/>
      <sz val="10"/>
      <name val="Arial CE"/>
      <family val="0"/>
    </font>
    <font>
      <i/>
      <sz val="10"/>
      <name val="Arial"/>
      <family val="2"/>
    </font>
    <font>
      <b/>
      <i/>
      <sz val="9"/>
      <name val="Arial"/>
      <family val="2"/>
    </font>
    <font>
      <b/>
      <i/>
      <sz val="8"/>
      <name val="Arial"/>
      <family val="2"/>
    </font>
    <font>
      <i/>
      <sz val="7"/>
      <name val="Arial"/>
      <family val="2"/>
    </font>
    <font>
      <sz val="8"/>
      <color indexed="56"/>
      <name val="Arial"/>
      <family val="2"/>
    </font>
    <font>
      <b/>
      <sz val="14"/>
      <name val="Arial CE"/>
      <family val="0"/>
    </font>
    <font>
      <b/>
      <sz val="11"/>
      <color indexed="8"/>
      <name val="Calibri"/>
      <family val="2"/>
    </font>
    <font>
      <sz val="10"/>
      <color indexed="10"/>
      <name val="Arial"/>
      <family val="2"/>
    </font>
    <font>
      <sz val="14"/>
      <name val="Arial"/>
      <family val="2"/>
    </font>
    <font>
      <b/>
      <sz val="12"/>
      <name val="Arial"/>
      <family val="2"/>
    </font>
    <font>
      <i/>
      <sz val="12"/>
      <name val="Arial"/>
      <family val="2"/>
    </font>
    <font>
      <b/>
      <sz val="11"/>
      <name val="Arial"/>
      <family val="2"/>
    </font>
    <font>
      <sz val="11"/>
      <name val="Arial"/>
      <family val="2"/>
    </font>
    <font>
      <b/>
      <i/>
      <sz val="11"/>
      <name val="Arial"/>
      <family val="2"/>
    </font>
    <font>
      <i/>
      <sz val="11"/>
      <name val="Arial"/>
      <family val="2"/>
    </font>
    <font>
      <b/>
      <i/>
      <sz val="12"/>
      <name val="Arial"/>
      <family val="2"/>
    </font>
    <font>
      <i/>
      <sz val="9"/>
      <name val="Arial"/>
      <family val="2"/>
    </font>
    <font>
      <i/>
      <sz val="8"/>
      <name val="Arial"/>
      <family val="2"/>
    </font>
    <font>
      <sz val="10"/>
      <color indexed="60"/>
      <name val="Arial"/>
      <family val="2"/>
    </font>
    <font>
      <i/>
      <sz val="11"/>
      <color indexed="8"/>
      <name val="Arial"/>
      <family val="2"/>
    </font>
    <font>
      <sz val="12"/>
      <color indexed="8"/>
      <name val="Calibri"/>
      <family val="2"/>
    </font>
    <font>
      <sz val="10"/>
      <color indexed="8"/>
      <name val="Calibri"/>
      <family val="2"/>
    </font>
    <font>
      <i/>
      <sz val="10"/>
      <color indexed="8"/>
      <name val="Calibri"/>
      <family val="2"/>
    </font>
    <font>
      <b/>
      <sz val="9"/>
      <name val="Calibri"/>
      <family val="2"/>
    </font>
    <font>
      <sz val="9"/>
      <name val="Calibri"/>
      <family val="2"/>
    </font>
    <font>
      <sz val="9"/>
      <color indexed="8"/>
      <name val="Calibri"/>
      <family val="2"/>
    </font>
    <font>
      <sz val="12"/>
      <name val="Arial"/>
      <family val="2"/>
    </font>
    <font>
      <i/>
      <sz val="11"/>
      <color indexed="8"/>
      <name val="Calibri"/>
      <family val="2"/>
    </font>
    <font>
      <sz val="10"/>
      <color indexed="8"/>
      <name val="Arial"/>
      <family val="2"/>
    </font>
    <font>
      <b/>
      <sz val="14"/>
      <name val="Arial"/>
      <family val="2"/>
    </font>
    <font>
      <sz val="10"/>
      <name val="Calibri"/>
      <family val="2"/>
    </font>
    <font>
      <sz val="11"/>
      <name val="Calibri"/>
      <family val="2"/>
    </font>
    <font>
      <i/>
      <sz val="9"/>
      <color indexed="60"/>
      <name val="Arial"/>
      <family val="2"/>
    </font>
    <font>
      <sz val="11"/>
      <color indexed="60"/>
      <name val="Calibri"/>
      <family val="2"/>
    </font>
    <font>
      <sz val="10"/>
      <color indexed="60"/>
      <name val="Calibri"/>
      <family val="2"/>
    </font>
    <font>
      <i/>
      <sz val="10"/>
      <name val="Calibri"/>
      <family val="2"/>
    </font>
    <font>
      <sz val="9"/>
      <name val="Arial"/>
      <family val="2"/>
    </font>
    <font>
      <sz val="12"/>
      <name val="Calibri"/>
      <family val="2"/>
    </font>
    <font>
      <b/>
      <sz val="10"/>
      <color indexed="8"/>
      <name val="Arial"/>
      <family val="2"/>
    </font>
    <font>
      <sz val="11"/>
      <color indexed="8"/>
      <name val="Arial"/>
      <family val="2"/>
    </font>
    <font>
      <i/>
      <sz val="10"/>
      <color indexed="10"/>
      <name val="Arial"/>
      <family val="2"/>
    </font>
    <font>
      <b/>
      <i/>
      <sz val="11"/>
      <color indexed="8"/>
      <name val="Arial"/>
      <family val="2"/>
    </font>
    <font>
      <b/>
      <sz val="12"/>
      <color indexed="8"/>
      <name val="Arial"/>
      <family val="2"/>
    </font>
    <font>
      <b/>
      <sz val="11"/>
      <color indexed="8"/>
      <name val="Arial"/>
      <family val="2"/>
    </font>
    <font>
      <sz val="8"/>
      <color indexed="8"/>
      <name val="Arial"/>
      <family val="2"/>
    </font>
    <font>
      <i/>
      <sz val="9"/>
      <color indexed="8"/>
      <name val="Arial"/>
      <family val="2"/>
    </font>
    <font>
      <sz val="10"/>
      <color indexed="8"/>
      <name val="Arial CE"/>
      <family val="0"/>
    </font>
    <font>
      <i/>
      <sz val="11"/>
      <name val="Arial Narrow"/>
      <family val="2"/>
    </font>
    <font>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8"/>
      <color rgb="FFFF0000"/>
      <name val="Arial"/>
      <family val="2"/>
    </font>
    <font>
      <sz val="7"/>
      <color rgb="FF00B0F0"/>
      <name val="Arial"/>
      <family val="2"/>
    </font>
    <font>
      <b/>
      <sz val="9"/>
      <color rgb="FFFF0000"/>
      <name val="Arial CE"/>
      <family val="0"/>
    </font>
    <font>
      <u val="single"/>
      <sz val="9"/>
      <color rgb="FFFF0000"/>
      <name val="Arial CE"/>
      <family val="0"/>
    </font>
    <font>
      <sz val="9"/>
      <color rgb="FFFF0000"/>
      <name val="Arial CE"/>
      <family val="0"/>
    </font>
    <font>
      <i/>
      <sz val="8"/>
      <color rgb="FFFF0000"/>
      <name val="Arial CE"/>
      <family val="0"/>
    </font>
    <font>
      <i/>
      <sz val="7"/>
      <color rgb="FFFF0000"/>
      <name val="Arial CE"/>
      <family val="0"/>
    </font>
    <font>
      <b/>
      <u val="single"/>
      <sz val="9"/>
      <color rgb="FFFF0000"/>
      <name val="Arial CE"/>
      <family val="0"/>
    </font>
    <font>
      <sz val="8"/>
      <color rgb="FF00B050"/>
      <name val="Arial"/>
      <family val="2"/>
    </font>
    <font>
      <b/>
      <sz val="9"/>
      <color rgb="FF00B050"/>
      <name val="Arial"/>
      <family val="2"/>
    </font>
    <font>
      <b/>
      <sz val="9"/>
      <color rgb="FF00B0F0"/>
      <name val="Arial"/>
      <family val="2"/>
    </font>
    <font>
      <i/>
      <sz val="8"/>
      <color rgb="FF00B050"/>
      <name val="Arial CE"/>
      <family val="0"/>
    </font>
    <font>
      <sz val="8"/>
      <color rgb="FF0070C0"/>
      <name val="Arial"/>
      <family val="2"/>
    </font>
    <font>
      <sz val="8"/>
      <color rgb="FF00B0F0"/>
      <name val="Arial"/>
      <family val="2"/>
    </font>
    <font>
      <sz val="8"/>
      <color rgb="FF002060"/>
      <name val="Arial"/>
      <family val="2"/>
    </font>
    <font>
      <b/>
      <sz val="9"/>
      <color rgb="FFFF0000"/>
      <name val="Arial"/>
      <family val="2"/>
    </font>
    <font>
      <sz val="10"/>
      <color rgb="FFFF0000"/>
      <name val="Arial"/>
      <family val="2"/>
    </font>
    <font>
      <sz val="10"/>
      <color rgb="FFC00000"/>
      <name val="Arial"/>
      <family val="2"/>
    </font>
    <font>
      <i/>
      <sz val="11"/>
      <color theme="1"/>
      <name val="Arial"/>
      <family val="2"/>
    </font>
    <font>
      <sz val="12"/>
      <color theme="1"/>
      <name val="Calibri"/>
      <family val="2"/>
    </font>
    <font>
      <sz val="10"/>
      <color theme="1"/>
      <name val="Calibri"/>
      <family val="2"/>
    </font>
    <font>
      <i/>
      <sz val="10"/>
      <color theme="1"/>
      <name val="Calibri"/>
      <family val="2"/>
    </font>
    <font>
      <sz val="9"/>
      <color theme="1"/>
      <name val="Calibri"/>
      <family val="2"/>
    </font>
    <font>
      <i/>
      <sz val="11"/>
      <color theme="1"/>
      <name val="Calibri"/>
      <family val="2"/>
    </font>
    <font>
      <sz val="11"/>
      <color rgb="FFC00000"/>
      <name val="Calibri"/>
      <family val="2"/>
    </font>
    <font>
      <sz val="10"/>
      <color rgb="FFC00000"/>
      <name val="Calibri"/>
      <family val="2"/>
    </font>
    <font>
      <sz val="11"/>
      <color theme="1"/>
      <name val="Arial"/>
      <family val="2"/>
    </font>
    <font>
      <i/>
      <sz val="10"/>
      <color rgb="FFFF0000"/>
      <name val="Arial"/>
      <family val="2"/>
    </font>
    <font>
      <b/>
      <i/>
      <sz val="11"/>
      <color theme="1"/>
      <name val="Arial"/>
      <family val="2"/>
    </font>
    <font>
      <sz val="10"/>
      <color theme="1"/>
      <name val="Arial"/>
      <family val="2"/>
    </font>
    <font>
      <b/>
      <sz val="12"/>
      <color theme="1"/>
      <name val="Arial"/>
      <family val="2"/>
    </font>
    <font>
      <b/>
      <sz val="11"/>
      <color theme="1"/>
      <name val="Arial"/>
      <family val="2"/>
    </font>
    <font>
      <sz val="8"/>
      <color theme="1"/>
      <name val="Arial"/>
      <family val="2"/>
    </font>
    <font>
      <b/>
      <sz val="10"/>
      <color theme="1"/>
      <name val="Arial"/>
      <family val="2"/>
    </font>
    <font>
      <i/>
      <sz val="9"/>
      <color rgb="FFC00000"/>
      <name val="Arial"/>
      <family val="2"/>
    </font>
    <font>
      <i/>
      <sz val="9"/>
      <color theme="1"/>
      <name val="Arial"/>
      <family val="2"/>
    </font>
    <font>
      <sz val="10"/>
      <color theme="1"/>
      <name val="Arial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thin"/>
    </border>
    <border>
      <left/>
      <right/>
      <top/>
      <bottom style="thin"/>
    </border>
    <border>
      <left/>
      <right style="medium"/>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thin"/>
      <top/>
      <bottom style="medium"/>
    </border>
    <border>
      <left style="thin"/>
      <right style="thin"/>
      <top/>
      <bottom style="medium"/>
    </border>
    <border>
      <left/>
      <right style="thin"/>
      <top/>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medium"/>
      <top style="thin"/>
      <bottom style="medium"/>
    </border>
    <border>
      <left style="medium"/>
      <right style="medium"/>
      <top/>
      <bottom style="medium"/>
    </border>
    <border>
      <left style="medium"/>
      <right style="thin"/>
      <top style="medium"/>
      <bottom style="thin"/>
    </border>
    <border>
      <left style="thin"/>
      <right style="thin"/>
      <top style="medium"/>
      <bottom style="thin"/>
    </border>
    <border>
      <left style="medium"/>
      <right style="medium"/>
      <top style="thin"/>
      <bottom style="thin"/>
    </border>
    <border>
      <left/>
      <right style="thin"/>
      <top style="medium"/>
      <bottom style="thin"/>
    </border>
    <border>
      <left/>
      <right style="medium"/>
      <top style="thin"/>
      <bottom style="medium"/>
    </border>
    <border>
      <left/>
      <right style="medium"/>
      <top style="medium"/>
      <bottom style="thin"/>
    </border>
    <border>
      <left style="thin"/>
      <right style="medium"/>
      <top/>
      <bottom style="medium"/>
    </border>
    <border>
      <left style="medium"/>
      <right style="medium"/>
      <top/>
      <bottom style="thin"/>
    </border>
    <border>
      <left style="medium"/>
      <right style="medium"/>
      <top style="thin"/>
      <bottom style="double"/>
    </border>
    <border>
      <left/>
      <right/>
      <top style="medium"/>
      <bottom style="thin"/>
    </border>
    <border>
      <left style="thin"/>
      <right/>
      <top style="thin"/>
      <bottom style="medium"/>
    </border>
    <border>
      <left style="thin"/>
      <right/>
      <top/>
      <bottom style="medium"/>
    </border>
    <border>
      <left style="thin"/>
      <right/>
      <top style="medium"/>
      <bottom style="thin"/>
    </border>
    <border>
      <left style="thin"/>
      <right/>
      <top/>
      <bottom style="thin"/>
    </border>
    <border>
      <left style="thin"/>
      <right style="thin"/>
      <top style="thin"/>
      <bottom style="double"/>
    </border>
    <border>
      <left style="thin"/>
      <right style="medium"/>
      <top style="medium"/>
      <bottom style="thin"/>
    </border>
    <border>
      <left style="thin"/>
      <right style="medium"/>
      <top/>
      <bottom style="thin"/>
    </border>
    <border>
      <left/>
      <right style="medium"/>
      <top style="thin"/>
      <bottom style="thin"/>
    </border>
    <border>
      <left/>
      <right style="thin"/>
      <top style="medium"/>
      <bottom style="medium"/>
    </border>
    <border>
      <left/>
      <right style="thin"/>
      <top style="thin"/>
      <bottom style="thin"/>
    </border>
    <border>
      <left/>
      <right style="medium"/>
      <top/>
      <bottom style="mediu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border>
    <border>
      <left/>
      <right/>
      <top style="medium"/>
      <bottom/>
    </border>
    <border>
      <left style="medium"/>
      <right/>
      <top style="medium"/>
      <bottom style="thin"/>
    </border>
    <border>
      <left style="thin">
        <color indexed="8"/>
      </left>
      <right style="medium">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0" fillId="20" borderId="0" applyNumberFormat="0" applyBorder="0" applyAlignment="0" applyProtection="0"/>
    <xf numFmtId="0" fontId="12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2" fillId="0" borderId="2" applyNumberFormat="0" applyFill="0" applyAlignment="0" applyProtection="0"/>
    <xf numFmtId="0" fontId="123" fillId="0" borderId="3" applyNumberFormat="0" applyFill="0" applyAlignment="0" applyProtection="0"/>
    <xf numFmtId="0" fontId="124" fillId="0" borderId="4" applyNumberFormat="0" applyFill="0" applyAlignment="0" applyProtection="0"/>
    <xf numFmtId="0" fontId="124" fillId="0" borderId="0" applyNumberFormat="0" applyFill="0" applyBorder="0" applyAlignment="0" applyProtection="0"/>
    <xf numFmtId="0" fontId="125" fillId="22" borderId="0" applyNumberFormat="0" applyBorder="0" applyAlignment="0" applyProtection="0"/>
    <xf numFmtId="0" fontId="17" fillId="0" borderId="0">
      <alignment/>
      <protection/>
    </xf>
    <xf numFmtId="0" fontId="0" fillId="0" borderId="0">
      <alignment/>
      <protection/>
    </xf>
    <xf numFmtId="0" fontId="17" fillId="0" borderId="0">
      <alignment/>
      <protection/>
    </xf>
    <xf numFmtId="0" fontId="118"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126" fillId="0" borderId="6" applyNumberFormat="0" applyFill="0" applyAlignment="0" applyProtection="0"/>
    <xf numFmtId="0" fontId="127" fillId="0" borderId="7"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4" borderId="8" applyNumberFormat="0" applyAlignment="0" applyProtection="0"/>
    <xf numFmtId="0" fontId="131" fillId="25" borderId="8" applyNumberFormat="0" applyAlignment="0" applyProtection="0"/>
    <xf numFmtId="0" fontId="132" fillId="25" borderId="9" applyNumberFormat="0" applyAlignment="0" applyProtection="0"/>
    <xf numFmtId="0" fontId="133" fillId="0" borderId="0" applyNumberFormat="0" applyFill="0" applyBorder="0" applyAlignment="0" applyProtection="0"/>
    <xf numFmtId="0" fontId="134" fillId="26" borderId="0" applyNumberFormat="0" applyBorder="0" applyAlignment="0" applyProtection="0"/>
    <xf numFmtId="0" fontId="119" fillId="27"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119" fillId="31" borderId="0" applyNumberFormat="0" applyBorder="0" applyAlignment="0" applyProtection="0"/>
    <xf numFmtId="0" fontId="119" fillId="32" borderId="0" applyNumberFormat="0" applyBorder="0" applyAlignment="0" applyProtection="0"/>
  </cellStyleXfs>
  <cellXfs count="749">
    <xf numFmtId="0" fontId="0" fillId="0" borderId="0" xfId="0" applyAlignment="1">
      <alignment/>
    </xf>
    <xf numFmtId="3" fontId="0" fillId="0" borderId="0" xfId="0" applyNumberFormat="1"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3" fontId="4" fillId="0" borderId="10" xfId="0" applyNumberFormat="1" applyFont="1" applyBorder="1" applyAlignment="1">
      <alignment/>
    </xf>
    <xf numFmtId="0" fontId="5" fillId="0" borderId="10" xfId="0" applyFont="1" applyBorder="1" applyAlignment="1">
      <alignment/>
    </xf>
    <xf numFmtId="3" fontId="6" fillId="0" borderId="10" xfId="0" applyNumberFormat="1" applyFont="1" applyBorder="1" applyAlignment="1">
      <alignment/>
    </xf>
    <xf numFmtId="3" fontId="0" fillId="0" borderId="10" xfId="0" applyNumberFormat="1" applyBorder="1" applyAlignment="1">
      <alignment/>
    </xf>
    <xf numFmtId="0" fontId="8" fillId="0" borderId="10" xfId="0" applyFont="1" applyBorder="1" applyAlignment="1">
      <alignment/>
    </xf>
    <xf numFmtId="3" fontId="9" fillId="0" borderId="10" xfId="0" applyNumberFormat="1" applyFont="1" applyBorder="1" applyAlignment="1">
      <alignment/>
    </xf>
    <xf numFmtId="3" fontId="0" fillId="0" borderId="10" xfId="0" applyNumberFormat="1" applyFont="1" applyBorder="1" applyAlignment="1">
      <alignment/>
    </xf>
    <xf numFmtId="0" fontId="0" fillId="0" borderId="0" xfId="0" applyFont="1" applyAlignment="1">
      <alignment/>
    </xf>
    <xf numFmtId="0" fontId="2" fillId="0" borderId="11" xfId="0" applyFont="1" applyBorder="1" applyAlignment="1">
      <alignment/>
    </xf>
    <xf numFmtId="3" fontId="0" fillId="0" borderId="11" xfId="0" applyNumberFormat="1" applyBorder="1" applyAlignment="1">
      <alignment/>
    </xf>
    <xf numFmtId="0" fontId="10" fillId="0" borderId="10" xfId="0" applyFont="1" applyBorder="1" applyAlignment="1">
      <alignment/>
    </xf>
    <xf numFmtId="3" fontId="11" fillId="0" borderId="0" xfId="0" applyNumberFormat="1" applyFont="1" applyAlignment="1">
      <alignment/>
    </xf>
    <xf numFmtId="0" fontId="2" fillId="0" borderId="12" xfId="0" applyFont="1" applyBorder="1" applyAlignment="1">
      <alignment/>
    </xf>
    <xf numFmtId="0" fontId="6" fillId="0" borderId="0" xfId="0" applyFont="1" applyAlignment="1">
      <alignment/>
    </xf>
    <xf numFmtId="3" fontId="0" fillId="0" borderId="0" xfId="0" applyNumberFormat="1" applyFont="1" applyAlignment="1">
      <alignment/>
    </xf>
    <xf numFmtId="0" fontId="12" fillId="0" borderId="0" xfId="0"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2" fillId="0" borderId="0" xfId="0" applyNumberFormat="1" applyFont="1" applyAlignment="1">
      <alignment/>
    </xf>
    <xf numFmtId="3" fontId="0" fillId="0" borderId="0" xfId="0" applyNumberFormat="1" applyFont="1" applyBorder="1" applyAlignment="1">
      <alignment/>
    </xf>
    <xf numFmtId="3" fontId="4" fillId="0" borderId="0" xfId="0" applyNumberFormat="1" applyFont="1" applyBorder="1" applyAlignment="1">
      <alignment horizontal="center"/>
    </xf>
    <xf numFmtId="3" fontId="0" fillId="0" borderId="13" xfId="0" applyNumberFormat="1" applyBorder="1" applyAlignment="1">
      <alignment/>
    </xf>
    <xf numFmtId="0" fontId="3" fillId="0" borderId="0" xfId="0" applyFont="1" applyAlignment="1">
      <alignment/>
    </xf>
    <xf numFmtId="3" fontId="9" fillId="0" borderId="11" xfId="0" applyNumberFormat="1" applyFont="1" applyBorder="1" applyAlignment="1">
      <alignment/>
    </xf>
    <xf numFmtId="0" fontId="6" fillId="0" borderId="12" xfId="0" applyFont="1" applyBorder="1" applyAlignment="1">
      <alignment/>
    </xf>
    <xf numFmtId="0" fontId="2"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1" borderId="18" xfId="0" applyFont="1" applyFill="1" applyBorder="1" applyAlignment="1">
      <alignment/>
    </xf>
    <xf numFmtId="0" fontId="4" fillId="1" borderId="19" xfId="0" applyFont="1" applyFill="1" applyBorder="1" applyAlignment="1">
      <alignment/>
    </xf>
    <xf numFmtId="0" fontId="4" fillId="1" borderId="20" xfId="0" applyFont="1" applyFill="1" applyBorder="1" applyAlignment="1">
      <alignment/>
    </xf>
    <xf numFmtId="0" fontId="4" fillId="1" borderId="21" xfId="0" applyFont="1" applyFill="1" applyBorder="1" applyAlignment="1">
      <alignment/>
    </xf>
    <xf numFmtId="0" fontId="4" fillId="1" borderId="10" xfId="0" applyFont="1" applyFill="1" applyBorder="1" applyAlignment="1">
      <alignment/>
    </xf>
    <xf numFmtId="0" fontId="4" fillId="1" borderId="22" xfId="0" applyFont="1" applyFill="1" applyBorder="1" applyAlignment="1">
      <alignment/>
    </xf>
    <xf numFmtId="0" fontId="4" fillId="33" borderId="0" xfId="0" applyFont="1" applyFill="1" applyAlignment="1">
      <alignment/>
    </xf>
    <xf numFmtId="3" fontId="4" fillId="0" borderId="23" xfId="0" applyNumberFormat="1" applyFont="1" applyBorder="1" applyAlignment="1">
      <alignment horizontal="center"/>
    </xf>
    <xf numFmtId="3" fontId="4" fillId="0" borderId="21" xfId="0" applyNumberFormat="1" applyFont="1" applyBorder="1" applyAlignment="1">
      <alignment horizontal="center"/>
    </xf>
    <xf numFmtId="3" fontId="4" fillId="33" borderId="0" xfId="0" applyNumberFormat="1" applyFont="1" applyFill="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4" fillId="0" borderId="0" xfId="0" applyNumberFormat="1" applyFont="1" applyAlignment="1">
      <alignment horizontal="center"/>
    </xf>
    <xf numFmtId="0" fontId="4" fillId="0" borderId="0" xfId="0"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horizontal="center"/>
    </xf>
    <xf numFmtId="0" fontId="4" fillId="0" borderId="10" xfId="0" applyFont="1" applyBorder="1" applyAlignment="1">
      <alignment/>
    </xf>
    <xf numFmtId="3" fontId="8" fillId="0" borderId="10" xfId="0" applyNumberFormat="1" applyFont="1" applyBorder="1" applyAlignment="1">
      <alignment/>
    </xf>
    <xf numFmtId="3" fontId="2" fillId="0" borderId="0" xfId="0" applyNumberFormat="1" applyFont="1" applyAlignment="1">
      <alignment/>
    </xf>
    <xf numFmtId="0" fontId="4" fillId="0" borderId="0" xfId="0" applyFont="1" applyAlignment="1">
      <alignment/>
    </xf>
    <xf numFmtId="0" fontId="0" fillId="0" borderId="10" xfId="0" applyFont="1" applyBorder="1" applyAlignment="1">
      <alignment/>
    </xf>
    <xf numFmtId="0" fontId="13" fillId="0" borderId="10" xfId="0" applyFont="1" applyBorder="1" applyAlignment="1">
      <alignment/>
    </xf>
    <xf numFmtId="3" fontId="13" fillId="0" borderId="10" xfId="0" applyNumberFormat="1" applyFont="1" applyBorder="1" applyAlignment="1">
      <alignment/>
    </xf>
    <xf numFmtId="0" fontId="6" fillId="0" borderId="10" xfId="0" applyFont="1" applyBorder="1" applyAlignment="1">
      <alignment/>
    </xf>
    <xf numFmtId="0" fontId="15" fillId="0" borderId="0" xfId="0" applyFont="1" applyAlignment="1">
      <alignment/>
    </xf>
    <xf numFmtId="0" fontId="10" fillId="0" borderId="13" xfId="0" applyFont="1" applyBorder="1" applyAlignment="1">
      <alignment/>
    </xf>
    <xf numFmtId="0" fontId="14" fillId="0" borderId="26" xfId="0" applyFont="1" applyBorder="1" applyAlignment="1">
      <alignment/>
    </xf>
    <xf numFmtId="0" fontId="14" fillId="0" borderId="27" xfId="0" applyFont="1" applyBorder="1" applyAlignment="1">
      <alignment/>
    </xf>
    <xf numFmtId="3" fontId="16" fillId="0" borderId="11" xfId="0" applyNumberFormat="1" applyFont="1" applyBorder="1" applyAlignment="1">
      <alignment/>
    </xf>
    <xf numFmtId="0" fontId="4" fillId="0" borderId="10" xfId="0" applyNumberFormat="1" applyFont="1" applyBorder="1" applyAlignment="1">
      <alignment horizontal="center"/>
    </xf>
    <xf numFmtId="0" fontId="17" fillId="0" borderId="0" xfId="44" applyFill="1">
      <alignment/>
      <protection/>
    </xf>
    <xf numFmtId="0" fontId="17" fillId="0" borderId="0" xfId="44" applyFont="1">
      <alignment/>
      <protection/>
    </xf>
    <xf numFmtId="0" fontId="17" fillId="0" borderId="0" xfId="44" applyFont="1" applyFill="1">
      <alignment/>
      <protection/>
    </xf>
    <xf numFmtId="3" fontId="18" fillId="34" borderId="28" xfId="44" applyNumberFormat="1" applyFont="1" applyFill="1" applyBorder="1">
      <alignment/>
      <protection/>
    </xf>
    <xf numFmtId="0" fontId="0" fillId="0" borderId="29" xfId="44" applyFont="1" applyBorder="1">
      <alignment/>
      <protection/>
    </xf>
    <xf numFmtId="0" fontId="0" fillId="0" borderId="30" xfId="44" applyFont="1" applyBorder="1">
      <alignment/>
      <protection/>
    </xf>
    <xf numFmtId="0" fontId="17" fillId="0" borderId="31" xfId="44" applyFont="1" applyFill="1" applyBorder="1">
      <alignment/>
      <protection/>
    </xf>
    <xf numFmtId="3" fontId="17" fillId="0" borderId="30" xfId="44" applyNumberFormat="1" applyFont="1" applyFill="1" applyBorder="1">
      <alignment/>
      <protection/>
    </xf>
    <xf numFmtId="0" fontId="4" fillId="35" borderId="25" xfId="44" applyFont="1" applyFill="1" applyBorder="1">
      <alignment/>
      <protection/>
    </xf>
    <xf numFmtId="0" fontId="4" fillId="35" borderId="32" xfId="44" applyFont="1" applyFill="1" applyBorder="1">
      <alignment/>
      <protection/>
    </xf>
    <xf numFmtId="3" fontId="4" fillId="35" borderId="32" xfId="44" applyNumberFormat="1" applyFont="1" applyFill="1" applyBorder="1" applyAlignment="1">
      <alignment horizontal="right"/>
      <protection/>
    </xf>
    <xf numFmtId="3" fontId="4" fillId="35" borderId="33" xfId="44" applyNumberFormat="1" applyFont="1" applyFill="1" applyBorder="1" applyAlignment="1">
      <alignment horizontal="right"/>
      <protection/>
    </xf>
    <xf numFmtId="3" fontId="4" fillId="35" borderId="34" xfId="44" applyNumberFormat="1" applyFont="1" applyFill="1" applyBorder="1" applyAlignment="1">
      <alignment horizontal="right"/>
      <protection/>
    </xf>
    <xf numFmtId="3" fontId="4" fillId="35" borderId="35" xfId="44" applyNumberFormat="1" applyFont="1" applyFill="1" applyBorder="1" applyAlignment="1">
      <alignment horizontal="right"/>
      <protection/>
    </xf>
    <xf numFmtId="3" fontId="20" fillId="0" borderId="36" xfId="44" applyNumberFormat="1" applyFont="1" applyFill="1" applyBorder="1">
      <alignment/>
      <protection/>
    </xf>
    <xf numFmtId="0" fontId="2" fillId="0" borderId="10" xfId="44" applyFont="1" applyFill="1" applyBorder="1" applyAlignment="1">
      <alignment/>
      <protection/>
    </xf>
    <xf numFmtId="0" fontId="4" fillId="0" borderId="37" xfId="44" applyFont="1" applyBorder="1" applyAlignment="1">
      <alignment horizontal="left"/>
      <protection/>
    </xf>
    <xf numFmtId="0" fontId="4" fillId="0" borderId="38" xfId="44" applyFont="1" applyBorder="1" applyAlignment="1">
      <alignment horizontal="left"/>
      <protection/>
    </xf>
    <xf numFmtId="3" fontId="18" fillId="34" borderId="37" xfId="44" applyNumberFormat="1" applyFont="1" applyFill="1" applyBorder="1">
      <alignment/>
      <protection/>
    </xf>
    <xf numFmtId="0" fontId="19" fillId="0" borderId="10" xfId="44" applyFont="1" applyFill="1" applyBorder="1" applyAlignment="1">
      <alignment/>
      <protection/>
    </xf>
    <xf numFmtId="0" fontId="19" fillId="0" borderId="21" xfId="44" applyFont="1" applyBorder="1" applyAlignment="1">
      <alignment horizontal="left"/>
      <protection/>
    </xf>
    <xf numFmtId="3" fontId="21" fillId="34" borderId="39" xfId="44" applyNumberFormat="1" applyFont="1" applyFill="1" applyBorder="1">
      <alignment/>
      <protection/>
    </xf>
    <xf numFmtId="3" fontId="21" fillId="34" borderId="21" xfId="44" applyNumberFormat="1" applyFont="1" applyFill="1" applyBorder="1">
      <alignment/>
      <protection/>
    </xf>
    <xf numFmtId="0" fontId="2" fillId="0" borderId="21" xfId="44" applyFont="1" applyBorder="1" applyAlignment="1">
      <alignment horizontal="left"/>
      <protection/>
    </xf>
    <xf numFmtId="3" fontId="22" fillId="34" borderId="39" xfId="44" applyNumberFormat="1" applyFont="1" applyFill="1" applyBorder="1">
      <alignment/>
      <protection/>
    </xf>
    <xf numFmtId="3" fontId="22" fillId="36" borderId="21" xfId="44" applyNumberFormat="1" applyFont="1" applyFill="1" applyBorder="1">
      <alignment/>
      <protection/>
    </xf>
    <xf numFmtId="0" fontId="4" fillId="37" borderId="37" xfId="44" applyFont="1" applyFill="1" applyBorder="1">
      <alignment/>
      <protection/>
    </xf>
    <xf numFmtId="0" fontId="4" fillId="37" borderId="38" xfId="44" applyFont="1" applyFill="1" applyBorder="1">
      <alignment/>
      <protection/>
    </xf>
    <xf numFmtId="3" fontId="4" fillId="37" borderId="28" xfId="44" applyNumberFormat="1" applyFont="1" applyFill="1" applyBorder="1" applyAlignment="1">
      <alignment horizontal="right"/>
      <protection/>
    </xf>
    <xf numFmtId="3" fontId="4" fillId="37" borderId="40" xfId="44" applyNumberFormat="1" applyFont="1" applyFill="1" applyBorder="1" applyAlignment="1">
      <alignment horizontal="right"/>
      <protection/>
    </xf>
    <xf numFmtId="3" fontId="18" fillId="37" borderId="38" xfId="44" applyNumberFormat="1" applyFont="1" applyFill="1" applyBorder="1">
      <alignment/>
      <protection/>
    </xf>
    <xf numFmtId="0" fontId="4" fillId="37" borderId="21" xfId="44" applyFont="1" applyFill="1" applyBorder="1">
      <alignment/>
      <protection/>
    </xf>
    <xf numFmtId="0" fontId="4" fillId="37" borderId="10" xfId="44" applyFont="1" applyFill="1" applyBorder="1">
      <alignment/>
      <protection/>
    </xf>
    <xf numFmtId="3" fontId="4" fillId="37" borderId="39" xfId="44" applyNumberFormat="1" applyFont="1" applyFill="1" applyBorder="1" applyAlignment="1">
      <alignment horizontal="right"/>
      <protection/>
    </xf>
    <xf numFmtId="3" fontId="4" fillId="37" borderId="21" xfId="44" applyNumberFormat="1" applyFont="1" applyFill="1" applyBorder="1" applyAlignment="1">
      <alignment horizontal="right"/>
      <protection/>
    </xf>
    <xf numFmtId="49" fontId="19" fillId="38" borderId="28" xfId="44" applyNumberFormat="1" applyFont="1" applyFill="1" applyBorder="1" applyAlignment="1">
      <alignment horizontal="center" vertical="center" wrapText="1"/>
      <protection/>
    </xf>
    <xf numFmtId="49" fontId="19" fillId="38" borderId="35" xfId="44" applyNumberFormat="1" applyFont="1" applyFill="1" applyBorder="1" applyAlignment="1">
      <alignment horizontal="center" vertical="center" wrapText="1"/>
      <protection/>
    </xf>
    <xf numFmtId="49" fontId="19" fillId="38" borderId="32" xfId="44" applyNumberFormat="1" applyFont="1" applyFill="1" applyBorder="1" applyAlignment="1">
      <alignment horizontal="center" vertical="center" wrapText="1"/>
      <protection/>
    </xf>
    <xf numFmtId="0" fontId="4" fillId="1" borderId="19" xfId="0" applyFont="1" applyFill="1" applyBorder="1" applyAlignment="1">
      <alignment horizontal="center"/>
    </xf>
    <xf numFmtId="49" fontId="19" fillId="38" borderId="41" xfId="44" applyNumberFormat="1" applyFont="1" applyFill="1" applyBorder="1" applyAlignment="1">
      <alignment horizontal="center" vertical="center" wrapText="1"/>
      <protection/>
    </xf>
    <xf numFmtId="0" fontId="2" fillId="0" borderId="25" xfId="44" applyFont="1" applyBorder="1" applyAlignment="1">
      <alignment horizontal="left"/>
      <protection/>
    </xf>
    <xf numFmtId="0" fontId="2" fillId="0" borderId="32" xfId="44" applyFont="1" applyFill="1" applyBorder="1" applyAlignment="1">
      <alignment/>
      <protection/>
    </xf>
    <xf numFmtId="3" fontId="22" fillId="34" borderId="35" xfId="44" applyNumberFormat="1" applyFont="1" applyFill="1" applyBorder="1">
      <alignment/>
      <protection/>
    </xf>
    <xf numFmtId="3" fontId="22" fillId="36" borderId="25" xfId="44" applyNumberFormat="1" applyFont="1" applyFill="1" applyBorder="1">
      <alignment/>
      <protection/>
    </xf>
    <xf numFmtId="3" fontId="4" fillId="37" borderId="10" xfId="44" applyNumberFormat="1" applyFont="1" applyFill="1" applyBorder="1" applyAlignment="1">
      <alignment horizontal="right"/>
      <protection/>
    </xf>
    <xf numFmtId="3" fontId="18" fillId="34" borderId="38" xfId="44" applyNumberFormat="1" applyFont="1" applyFill="1" applyBorder="1">
      <alignment/>
      <protection/>
    </xf>
    <xf numFmtId="3" fontId="21" fillId="34" borderId="10" xfId="44" applyNumberFormat="1" applyFont="1" applyFill="1" applyBorder="1">
      <alignment/>
      <protection/>
    </xf>
    <xf numFmtId="3" fontId="22" fillId="36" borderId="10" xfId="44" applyNumberFormat="1" applyFont="1" applyFill="1" applyBorder="1">
      <alignment/>
      <protection/>
    </xf>
    <xf numFmtId="3" fontId="22" fillId="36" borderId="32" xfId="44" applyNumberFormat="1" applyFont="1" applyFill="1" applyBorder="1">
      <alignment/>
      <protection/>
    </xf>
    <xf numFmtId="3" fontId="18" fillId="37" borderId="42" xfId="44" applyNumberFormat="1" applyFont="1" applyFill="1" applyBorder="1">
      <alignment/>
      <protection/>
    </xf>
    <xf numFmtId="3" fontId="17" fillId="0" borderId="43" xfId="44" applyNumberFormat="1" applyFont="1" applyFill="1" applyBorder="1">
      <alignment/>
      <protection/>
    </xf>
    <xf numFmtId="0" fontId="23" fillId="0" borderId="10" xfId="44" applyFont="1" applyFill="1" applyBorder="1" applyAlignment="1">
      <alignment/>
      <protection/>
    </xf>
    <xf numFmtId="0" fontId="19" fillId="0" borderId="11" xfId="44" applyFont="1" applyFill="1" applyBorder="1" applyAlignment="1">
      <alignment/>
      <protection/>
    </xf>
    <xf numFmtId="3" fontId="21" fillId="34" borderId="44" xfId="44" applyNumberFormat="1" applyFont="1" applyFill="1" applyBorder="1">
      <alignment/>
      <protection/>
    </xf>
    <xf numFmtId="3" fontId="21" fillId="34" borderId="24" xfId="44" applyNumberFormat="1" applyFont="1" applyFill="1" applyBorder="1">
      <alignment/>
      <protection/>
    </xf>
    <xf numFmtId="3" fontId="21" fillId="34" borderId="11" xfId="44" applyNumberFormat="1" applyFont="1" applyFill="1" applyBorder="1">
      <alignment/>
      <protection/>
    </xf>
    <xf numFmtId="3" fontId="7" fillId="0" borderId="27" xfId="0" applyNumberFormat="1" applyFont="1" applyBorder="1" applyAlignment="1">
      <alignment/>
    </xf>
    <xf numFmtId="49" fontId="19" fillId="38" borderId="34" xfId="44" applyNumberFormat="1" applyFont="1" applyFill="1" applyBorder="1" applyAlignment="1">
      <alignment horizontal="center" vertical="center" wrapText="1"/>
      <protection/>
    </xf>
    <xf numFmtId="0" fontId="4" fillId="0" borderId="10" xfId="0" applyFont="1" applyBorder="1" applyAlignment="1">
      <alignment horizontal="center"/>
    </xf>
    <xf numFmtId="3" fontId="26" fillId="0" borderId="0" xfId="0" applyNumberFormat="1" applyFont="1" applyBorder="1" applyAlignment="1">
      <alignment horizontal="center"/>
    </xf>
    <xf numFmtId="3" fontId="4" fillId="0" borderId="45" xfId="0" applyNumberFormat="1" applyFont="1" applyBorder="1" applyAlignment="1">
      <alignment horizontal="center"/>
    </xf>
    <xf numFmtId="3" fontId="4" fillId="0" borderId="44" xfId="0" applyNumberFormat="1" applyFont="1" applyBorder="1" applyAlignment="1">
      <alignment horizontal="center"/>
    </xf>
    <xf numFmtId="3" fontId="4" fillId="0" borderId="39" xfId="0" applyNumberFormat="1" applyFont="1" applyBorder="1" applyAlignment="1">
      <alignment horizontal="center"/>
    </xf>
    <xf numFmtId="3" fontId="4" fillId="0" borderId="35" xfId="0" applyNumberFormat="1" applyFont="1" applyBorder="1" applyAlignment="1">
      <alignment horizontal="center"/>
    </xf>
    <xf numFmtId="3" fontId="18" fillId="37" borderId="46" xfId="44" applyNumberFormat="1" applyFont="1" applyFill="1" applyBorder="1">
      <alignment/>
      <protection/>
    </xf>
    <xf numFmtId="3" fontId="4" fillId="37" borderId="12" xfId="44" applyNumberFormat="1" applyFont="1" applyFill="1" applyBorder="1" applyAlignment="1">
      <alignment horizontal="right"/>
      <protection/>
    </xf>
    <xf numFmtId="3" fontId="4" fillId="35" borderId="47" xfId="44" applyNumberFormat="1" applyFont="1" applyFill="1" applyBorder="1" applyAlignment="1">
      <alignment horizontal="right"/>
      <protection/>
    </xf>
    <xf numFmtId="3" fontId="17" fillId="0" borderId="48" xfId="44" applyNumberFormat="1" applyFont="1" applyFill="1" applyBorder="1">
      <alignment/>
      <protection/>
    </xf>
    <xf numFmtId="3" fontId="18" fillId="34" borderId="49" xfId="44" applyNumberFormat="1" applyFont="1" applyFill="1" applyBorder="1">
      <alignment/>
      <protection/>
    </xf>
    <xf numFmtId="3" fontId="21" fillId="34" borderId="12" xfId="44" applyNumberFormat="1" applyFont="1" applyFill="1" applyBorder="1">
      <alignment/>
      <protection/>
    </xf>
    <xf numFmtId="3" fontId="22" fillId="36" borderId="12" xfId="44" applyNumberFormat="1" applyFont="1" applyFill="1" applyBorder="1">
      <alignment/>
      <protection/>
    </xf>
    <xf numFmtId="3" fontId="21" fillId="34" borderId="50" xfId="44" applyNumberFormat="1" applyFont="1" applyFill="1" applyBorder="1">
      <alignment/>
      <protection/>
    </xf>
    <xf numFmtId="3" fontId="22" fillId="36" borderId="47" xfId="44" applyNumberFormat="1" applyFont="1" applyFill="1" applyBorder="1">
      <alignment/>
      <protection/>
    </xf>
    <xf numFmtId="0" fontId="0" fillId="0" borderId="0" xfId="0" applyAlignment="1">
      <alignment horizontal="left"/>
    </xf>
    <xf numFmtId="0" fontId="19" fillId="0" borderId="10" xfId="0" applyFont="1" applyBorder="1" applyAlignment="1">
      <alignment horizontal="center"/>
    </xf>
    <xf numFmtId="3" fontId="29" fillId="0" borderId="10" xfId="0" applyNumberFormat="1" applyFont="1" applyBorder="1" applyAlignment="1">
      <alignment/>
    </xf>
    <xf numFmtId="3" fontId="0" fillId="0" borderId="10" xfId="0" applyNumberFormat="1" applyFont="1" applyBorder="1" applyAlignment="1">
      <alignment/>
    </xf>
    <xf numFmtId="3" fontId="8" fillId="0" borderId="13" xfId="0" applyNumberFormat="1" applyFont="1" applyBorder="1" applyAlignment="1">
      <alignment/>
    </xf>
    <xf numFmtId="3" fontId="19" fillId="0" borderId="10" xfId="0" applyNumberFormat="1" applyFont="1" applyBorder="1" applyAlignment="1">
      <alignment/>
    </xf>
    <xf numFmtId="3" fontId="30" fillId="0" borderId="10" xfId="0" applyNumberFormat="1" applyFont="1" applyBorder="1" applyAlignment="1">
      <alignment/>
    </xf>
    <xf numFmtId="3" fontId="13" fillId="0" borderId="10" xfId="0" applyNumberFormat="1" applyFont="1" applyBorder="1" applyAlignment="1">
      <alignment/>
    </xf>
    <xf numFmtId="3" fontId="31" fillId="0" borderId="27" xfId="0" applyNumberFormat="1" applyFont="1" applyBorder="1" applyAlignment="1">
      <alignment/>
    </xf>
    <xf numFmtId="3" fontId="19" fillId="0" borderId="0" xfId="0" applyNumberFormat="1" applyFont="1" applyAlignment="1">
      <alignment/>
    </xf>
    <xf numFmtId="3" fontId="19" fillId="0" borderId="0" xfId="0" applyNumberFormat="1" applyFont="1" applyBorder="1" applyAlignment="1">
      <alignment/>
    </xf>
    <xf numFmtId="0" fontId="29" fillId="0" borderId="0" xfId="0" applyFont="1" applyAlignment="1">
      <alignment/>
    </xf>
    <xf numFmtId="3" fontId="13" fillId="0" borderId="11" xfId="0" applyNumberFormat="1" applyFont="1" applyBorder="1" applyAlignment="1">
      <alignment/>
    </xf>
    <xf numFmtId="3" fontId="8" fillId="0" borderId="10" xfId="0" applyNumberFormat="1" applyFont="1" applyBorder="1" applyAlignment="1">
      <alignment/>
    </xf>
    <xf numFmtId="3" fontId="10" fillId="0" borderId="10" xfId="0" applyNumberFormat="1" applyFont="1" applyBorder="1" applyAlignment="1">
      <alignment/>
    </xf>
    <xf numFmtId="3" fontId="10" fillId="0" borderId="13" xfId="0" applyNumberFormat="1" applyFont="1" applyBorder="1" applyAlignment="1">
      <alignment/>
    </xf>
    <xf numFmtId="0" fontId="14" fillId="0" borderId="0" xfId="0" applyFont="1" applyBorder="1" applyAlignment="1">
      <alignment/>
    </xf>
    <xf numFmtId="3" fontId="7" fillId="0" borderId="0" xfId="0" applyNumberFormat="1" applyFont="1" applyBorder="1" applyAlignment="1">
      <alignment/>
    </xf>
    <xf numFmtId="3" fontId="31" fillId="0" borderId="0" xfId="0" applyNumberFormat="1" applyFont="1" applyBorder="1" applyAlignment="1">
      <alignment/>
    </xf>
    <xf numFmtId="0" fontId="4" fillId="34" borderId="10" xfId="0" applyFont="1" applyFill="1" applyBorder="1" applyAlignment="1">
      <alignment horizontal="center"/>
    </xf>
    <xf numFmtId="0" fontId="4" fillId="34" borderId="10" xfId="0" applyNumberFormat="1" applyFont="1" applyFill="1" applyBorder="1" applyAlignment="1">
      <alignment horizontal="center"/>
    </xf>
    <xf numFmtId="3" fontId="29" fillId="0" borderId="11" xfId="0" applyNumberFormat="1" applyFont="1" applyBorder="1" applyAlignment="1">
      <alignment/>
    </xf>
    <xf numFmtId="3" fontId="4" fillId="0" borderId="11" xfId="0" applyNumberFormat="1" applyFont="1" applyBorder="1" applyAlignment="1">
      <alignment/>
    </xf>
    <xf numFmtId="3" fontId="29" fillId="0" borderId="51" xfId="0" applyNumberFormat="1" applyFont="1" applyBorder="1" applyAlignment="1">
      <alignment/>
    </xf>
    <xf numFmtId="49" fontId="3" fillId="38" borderId="28" xfId="44" applyNumberFormat="1" applyFont="1" applyFill="1" applyBorder="1" applyAlignment="1">
      <alignment horizontal="center" vertical="center" wrapText="1"/>
      <protection/>
    </xf>
    <xf numFmtId="49" fontId="3" fillId="38" borderId="35" xfId="44" applyNumberFormat="1" applyFont="1" applyFill="1" applyBorder="1" applyAlignment="1">
      <alignment horizontal="center" vertical="center" wrapText="1"/>
      <protection/>
    </xf>
    <xf numFmtId="49" fontId="3" fillId="38" borderId="34" xfId="44" applyNumberFormat="1" applyFont="1" applyFill="1" applyBorder="1" applyAlignment="1">
      <alignment horizontal="center" vertical="center" wrapText="1"/>
      <protection/>
    </xf>
    <xf numFmtId="49" fontId="3" fillId="38" borderId="32" xfId="44" applyNumberFormat="1" applyFont="1" applyFill="1" applyBorder="1" applyAlignment="1">
      <alignment horizontal="center" vertical="center" wrapText="1"/>
      <protection/>
    </xf>
    <xf numFmtId="49" fontId="3" fillId="38" borderId="41" xfId="44" applyNumberFormat="1" applyFont="1" applyFill="1" applyBorder="1" applyAlignment="1">
      <alignment horizontal="center" vertical="center" wrapText="1"/>
      <protection/>
    </xf>
    <xf numFmtId="3" fontId="19" fillId="37" borderId="39" xfId="44" applyNumberFormat="1" applyFont="1" applyFill="1" applyBorder="1" applyAlignment="1">
      <alignment horizontal="right"/>
      <protection/>
    </xf>
    <xf numFmtId="3" fontId="19" fillId="37" borderId="21" xfId="44" applyNumberFormat="1" applyFont="1" applyFill="1" applyBorder="1" applyAlignment="1">
      <alignment horizontal="right"/>
      <protection/>
    </xf>
    <xf numFmtId="3" fontId="19" fillId="37" borderId="10" xfId="44" applyNumberFormat="1" applyFont="1" applyFill="1" applyBorder="1" applyAlignment="1">
      <alignment horizontal="right"/>
      <protection/>
    </xf>
    <xf numFmtId="3" fontId="19" fillId="37" borderId="22" xfId="44" applyNumberFormat="1" applyFont="1" applyFill="1" applyBorder="1" applyAlignment="1">
      <alignment horizontal="right"/>
      <protection/>
    </xf>
    <xf numFmtId="3" fontId="21" fillId="34" borderId="28" xfId="44" applyNumberFormat="1" applyFont="1" applyFill="1" applyBorder="1">
      <alignment/>
      <protection/>
    </xf>
    <xf numFmtId="3" fontId="21" fillId="34" borderId="37" xfId="44" applyNumberFormat="1" applyFont="1" applyFill="1" applyBorder="1">
      <alignment/>
      <protection/>
    </xf>
    <xf numFmtId="3" fontId="21" fillId="34" borderId="38" xfId="44" applyNumberFormat="1" applyFont="1" applyFill="1" applyBorder="1">
      <alignment/>
      <protection/>
    </xf>
    <xf numFmtId="3" fontId="21" fillId="34" borderId="52" xfId="44" applyNumberFormat="1" applyFont="1" applyFill="1" applyBorder="1">
      <alignment/>
      <protection/>
    </xf>
    <xf numFmtId="3" fontId="32" fillId="34" borderId="39" xfId="44" applyNumberFormat="1" applyFont="1" applyFill="1" applyBorder="1">
      <alignment/>
      <protection/>
    </xf>
    <xf numFmtId="3" fontId="32" fillId="36" borderId="21" xfId="44" applyNumberFormat="1" applyFont="1" applyFill="1" applyBorder="1">
      <alignment/>
      <protection/>
    </xf>
    <xf numFmtId="3" fontId="32" fillId="36" borderId="10" xfId="44" applyNumberFormat="1" applyFont="1" applyFill="1" applyBorder="1">
      <alignment/>
      <protection/>
    </xf>
    <xf numFmtId="3" fontId="32" fillId="36" borderId="22" xfId="44" applyNumberFormat="1" applyFont="1" applyFill="1" applyBorder="1">
      <alignment/>
      <protection/>
    </xf>
    <xf numFmtId="3" fontId="33" fillId="34" borderId="39" xfId="44" applyNumberFormat="1" applyFont="1" applyFill="1" applyBorder="1">
      <alignment/>
      <protection/>
    </xf>
    <xf numFmtId="3" fontId="33" fillId="34" borderId="21" xfId="44" applyNumberFormat="1" applyFont="1" applyFill="1" applyBorder="1">
      <alignment/>
      <protection/>
    </xf>
    <xf numFmtId="3" fontId="33" fillId="34" borderId="10" xfId="44" applyNumberFormat="1" applyFont="1" applyFill="1" applyBorder="1">
      <alignment/>
      <protection/>
    </xf>
    <xf numFmtId="3" fontId="33" fillId="34" borderId="22" xfId="44" applyNumberFormat="1" applyFont="1" applyFill="1" applyBorder="1">
      <alignment/>
      <protection/>
    </xf>
    <xf numFmtId="3" fontId="33" fillId="34" borderId="39" xfId="44" applyNumberFormat="1" applyFont="1" applyFill="1" applyBorder="1">
      <alignment/>
      <protection/>
    </xf>
    <xf numFmtId="3" fontId="33" fillId="34" borderId="21" xfId="44" applyNumberFormat="1" applyFont="1" applyFill="1" applyBorder="1">
      <alignment/>
      <protection/>
    </xf>
    <xf numFmtId="3" fontId="33" fillId="34" borderId="10" xfId="44" applyNumberFormat="1" applyFont="1" applyFill="1" applyBorder="1">
      <alignment/>
      <protection/>
    </xf>
    <xf numFmtId="3" fontId="33" fillId="34" borderId="22" xfId="44" applyNumberFormat="1" applyFont="1" applyFill="1" applyBorder="1">
      <alignment/>
      <protection/>
    </xf>
    <xf numFmtId="3" fontId="33" fillId="34" borderId="24" xfId="44" applyNumberFormat="1" applyFont="1" applyFill="1" applyBorder="1">
      <alignment/>
      <protection/>
    </xf>
    <xf numFmtId="3" fontId="33" fillId="34" borderId="11" xfId="44" applyNumberFormat="1" applyFont="1" applyFill="1" applyBorder="1">
      <alignment/>
      <protection/>
    </xf>
    <xf numFmtId="3" fontId="33" fillId="34" borderId="53" xfId="44" applyNumberFormat="1" applyFont="1" applyFill="1" applyBorder="1">
      <alignment/>
      <protection/>
    </xf>
    <xf numFmtId="3" fontId="33" fillId="34" borderId="44" xfId="44" applyNumberFormat="1" applyFont="1" applyFill="1" applyBorder="1">
      <alignment/>
      <protection/>
    </xf>
    <xf numFmtId="3" fontId="32" fillId="34" borderId="35" xfId="44" applyNumberFormat="1" applyFont="1" applyFill="1" applyBorder="1">
      <alignment/>
      <protection/>
    </xf>
    <xf numFmtId="3" fontId="32" fillId="36" borderId="25" xfId="44" applyNumberFormat="1" applyFont="1" applyFill="1" applyBorder="1">
      <alignment/>
      <protection/>
    </xf>
    <xf numFmtId="3" fontId="32" fillId="36" borderId="32" xfId="44" applyNumberFormat="1" applyFont="1" applyFill="1" applyBorder="1">
      <alignment/>
      <protection/>
    </xf>
    <xf numFmtId="3" fontId="32" fillId="36" borderId="33" xfId="44" applyNumberFormat="1" applyFont="1" applyFill="1" applyBorder="1">
      <alignment/>
      <protection/>
    </xf>
    <xf numFmtId="0" fontId="4" fillId="0" borderId="10" xfId="0" applyFont="1" applyFill="1" applyBorder="1" applyAlignment="1">
      <alignment horizontal="center"/>
    </xf>
    <xf numFmtId="0" fontId="25" fillId="0" borderId="42" xfId="0" applyFont="1" applyFill="1" applyBorder="1" applyAlignment="1">
      <alignment horizontal="center" vertical="center" wrapText="1"/>
    </xf>
    <xf numFmtId="49" fontId="19" fillId="0" borderId="41" xfId="44" applyNumberFormat="1" applyFont="1" applyFill="1" applyBorder="1" applyAlignment="1">
      <alignment horizontal="center" vertical="center" wrapText="1"/>
      <protection/>
    </xf>
    <xf numFmtId="3" fontId="18" fillId="0" borderId="42" xfId="44" applyNumberFormat="1" applyFont="1" applyFill="1" applyBorder="1">
      <alignment/>
      <protection/>
    </xf>
    <xf numFmtId="0" fontId="0" fillId="0" borderId="0" xfId="0" applyFill="1" applyAlignment="1">
      <alignment/>
    </xf>
    <xf numFmtId="3" fontId="0" fillId="0" borderId="51" xfId="0" applyNumberFormat="1" applyFont="1" applyBorder="1" applyAlignment="1">
      <alignment/>
    </xf>
    <xf numFmtId="3" fontId="8" fillId="34" borderId="10" xfId="0" applyNumberFormat="1" applyFont="1" applyFill="1" applyBorder="1" applyAlignment="1" applyProtection="1">
      <alignment/>
      <protection locked="0"/>
    </xf>
    <xf numFmtId="3" fontId="8" fillId="34" borderId="13" xfId="0" applyNumberFormat="1" applyFont="1" applyFill="1" applyBorder="1" applyAlignment="1" applyProtection="1">
      <alignment/>
      <protection locked="0"/>
    </xf>
    <xf numFmtId="3" fontId="7" fillId="0" borderId="0" xfId="0" applyNumberFormat="1" applyFont="1" applyBorder="1" applyAlignment="1" applyProtection="1">
      <alignment/>
      <protection locked="0"/>
    </xf>
    <xf numFmtId="3" fontId="4" fillId="0" borderId="0" xfId="0" applyNumberFormat="1" applyFont="1" applyAlignment="1" applyProtection="1">
      <alignment/>
      <protection locked="0"/>
    </xf>
    <xf numFmtId="0" fontId="4" fillId="34" borderId="10" xfId="0" applyFont="1" applyFill="1" applyBorder="1" applyAlignment="1" applyProtection="1">
      <alignment horizontal="center"/>
      <protection locked="0"/>
    </xf>
    <xf numFmtId="0" fontId="4" fillId="34" borderId="10" xfId="0" applyNumberFormat="1" applyFont="1" applyFill="1" applyBorder="1" applyAlignment="1" applyProtection="1">
      <alignment horizontal="center"/>
      <protection locked="0"/>
    </xf>
    <xf numFmtId="3" fontId="4" fillId="0" borderId="0" xfId="0" applyNumberFormat="1" applyFont="1" applyBorder="1" applyAlignment="1" applyProtection="1">
      <alignment/>
      <protection locked="0"/>
    </xf>
    <xf numFmtId="3" fontId="9" fillId="34" borderId="11" xfId="0" applyNumberFormat="1" applyFont="1" applyFill="1" applyBorder="1" applyAlignment="1" applyProtection="1">
      <alignment/>
      <protection locked="0"/>
    </xf>
    <xf numFmtId="3" fontId="8" fillId="0" borderId="10" xfId="0" applyNumberFormat="1" applyFont="1" applyBorder="1" applyAlignment="1" applyProtection="1">
      <alignment/>
      <protection locked="0"/>
    </xf>
    <xf numFmtId="3" fontId="8" fillId="0" borderId="13" xfId="0" applyNumberFormat="1" applyFont="1" applyBorder="1" applyAlignment="1" applyProtection="1">
      <alignment/>
      <protection locked="0"/>
    </xf>
    <xf numFmtId="3" fontId="31" fillId="0" borderId="0" xfId="0" applyNumberFormat="1" applyFont="1" applyBorder="1" applyAlignment="1" applyProtection="1">
      <alignment/>
      <protection locked="0"/>
    </xf>
    <xf numFmtId="3" fontId="19" fillId="0" borderId="0" xfId="0" applyNumberFormat="1" applyFont="1" applyAlignment="1" applyProtection="1">
      <alignment/>
      <protection locked="0"/>
    </xf>
    <xf numFmtId="0" fontId="4" fillId="0" borderId="10" xfId="0" applyNumberFormat="1" applyFont="1" applyBorder="1" applyAlignment="1" applyProtection="1">
      <alignment horizontal="center"/>
      <protection locked="0"/>
    </xf>
    <xf numFmtId="3" fontId="19" fillId="0" borderId="0" xfId="0" applyNumberFormat="1" applyFont="1" applyBorder="1" applyAlignment="1" applyProtection="1">
      <alignment/>
      <protection locked="0"/>
    </xf>
    <xf numFmtId="3" fontId="19" fillId="0" borderId="14" xfId="0" applyNumberFormat="1" applyFont="1" applyBorder="1" applyAlignment="1" applyProtection="1">
      <alignment/>
      <protection locked="0"/>
    </xf>
    <xf numFmtId="3" fontId="9" fillId="0" borderId="11" xfId="0" applyNumberFormat="1" applyFont="1" applyBorder="1" applyAlignment="1" applyProtection="1">
      <alignment/>
      <protection locked="0"/>
    </xf>
    <xf numFmtId="3" fontId="13" fillId="0" borderId="11" xfId="0" applyNumberFormat="1" applyFont="1" applyBorder="1" applyAlignment="1" applyProtection="1">
      <alignment/>
      <protection locked="0"/>
    </xf>
    <xf numFmtId="3" fontId="34" fillId="0" borderId="42" xfId="44" applyNumberFormat="1" applyFont="1" applyFill="1" applyBorder="1" applyProtection="1">
      <alignment/>
      <protection locked="0"/>
    </xf>
    <xf numFmtId="3" fontId="35" fillId="0" borderId="54" xfId="44" applyNumberFormat="1" applyFont="1" applyFill="1" applyBorder="1" applyProtection="1">
      <alignment/>
      <protection locked="0"/>
    </xf>
    <xf numFmtId="3" fontId="36" fillId="34" borderId="39" xfId="44" applyNumberFormat="1" applyFont="1" applyFill="1" applyBorder="1" applyProtection="1">
      <alignment/>
      <protection locked="0"/>
    </xf>
    <xf numFmtId="3" fontId="36" fillId="36" borderId="21" xfId="44" applyNumberFormat="1" applyFont="1" applyFill="1" applyBorder="1" applyProtection="1">
      <alignment/>
      <protection locked="0"/>
    </xf>
    <xf numFmtId="3" fontId="36" fillId="36" borderId="10" xfId="44" applyNumberFormat="1" applyFont="1" applyFill="1" applyBorder="1" applyProtection="1">
      <alignment/>
      <protection locked="0"/>
    </xf>
    <xf numFmtId="3" fontId="36" fillId="36" borderId="22" xfId="44" applyNumberFormat="1" applyFont="1" applyFill="1" applyBorder="1" applyProtection="1">
      <alignment/>
      <protection locked="0"/>
    </xf>
    <xf numFmtId="3" fontId="36" fillId="0" borderId="54" xfId="44" applyNumberFormat="1" applyFont="1" applyFill="1" applyBorder="1" applyProtection="1">
      <alignment/>
      <protection locked="0"/>
    </xf>
    <xf numFmtId="3" fontId="35" fillId="34" borderId="24" xfId="44" applyNumberFormat="1" applyFont="1" applyFill="1" applyBorder="1" applyProtection="1">
      <alignment/>
      <protection locked="0"/>
    </xf>
    <xf numFmtId="3" fontId="35" fillId="34" borderId="11" xfId="44" applyNumberFormat="1" applyFont="1" applyFill="1" applyBorder="1" applyProtection="1">
      <alignment/>
      <protection locked="0"/>
    </xf>
    <xf numFmtId="3" fontId="35" fillId="34" borderId="53" xfId="44" applyNumberFormat="1" applyFont="1" applyFill="1" applyBorder="1" applyProtection="1">
      <alignment/>
      <protection locked="0"/>
    </xf>
    <xf numFmtId="3" fontId="35" fillId="0" borderId="20" xfId="44" applyNumberFormat="1" applyFont="1" applyFill="1" applyBorder="1" applyProtection="1">
      <alignment/>
      <protection locked="0"/>
    </xf>
    <xf numFmtId="3" fontId="22" fillId="34" borderId="39" xfId="44" applyNumberFormat="1" applyFont="1" applyFill="1" applyBorder="1" applyProtection="1">
      <alignment/>
      <protection locked="0"/>
    </xf>
    <xf numFmtId="3" fontId="22" fillId="36" borderId="21" xfId="44" applyNumberFormat="1" applyFont="1" applyFill="1" applyBorder="1" applyProtection="1">
      <alignment/>
      <protection locked="0"/>
    </xf>
    <xf numFmtId="3" fontId="22" fillId="36" borderId="10" xfId="44" applyNumberFormat="1" applyFont="1" applyFill="1" applyBorder="1" applyProtection="1">
      <alignment/>
      <protection locked="0"/>
    </xf>
    <xf numFmtId="3" fontId="22" fillId="36" borderId="22" xfId="44" applyNumberFormat="1" applyFont="1" applyFill="1" applyBorder="1" applyProtection="1">
      <alignment/>
      <protection locked="0"/>
    </xf>
    <xf numFmtId="3" fontId="22" fillId="0" borderId="54" xfId="44" applyNumberFormat="1" applyFont="1" applyFill="1" applyBorder="1" applyProtection="1">
      <alignment/>
      <protection locked="0"/>
    </xf>
    <xf numFmtId="3" fontId="35" fillId="34" borderId="44" xfId="44" applyNumberFormat="1" applyFont="1" applyFill="1" applyBorder="1" applyProtection="1">
      <alignment/>
      <protection locked="0"/>
    </xf>
    <xf numFmtId="3" fontId="36" fillId="0" borderId="41" xfId="44" applyNumberFormat="1" applyFont="1" applyFill="1" applyBorder="1" applyProtection="1">
      <alignment/>
      <protection locked="0"/>
    </xf>
    <xf numFmtId="3" fontId="13" fillId="0" borderId="10" xfId="0" applyNumberFormat="1" applyFont="1" applyBorder="1" applyAlignment="1" applyProtection="1">
      <alignment/>
      <protection locked="0"/>
    </xf>
    <xf numFmtId="3" fontId="13" fillId="34" borderId="10"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0" fontId="19" fillId="0" borderId="0" xfId="0" applyFont="1" applyBorder="1" applyAlignment="1" applyProtection="1">
      <alignment horizontal="center"/>
      <protection locked="0"/>
    </xf>
    <xf numFmtId="0" fontId="19" fillId="0" borderId="10" xfId="0" applyFont="1" applyBorder="1" applyAlignment="1" applyProtection="1">
      <alignment horizontal="center"/>
      <protection locked="0"/>
    </xf>
    <xf numFmtId="3" fontId="29" fillId="0" borderId="10" xfId="0" applyNumberFormat="1" applyFont="1" applyBorder="1" applyAlignment="1" applyProtection="1">
      <alignment/>
      <protection locked="0"/>
    </xf>
    <xf numFmtId="3" fontId="8" fillId="0" borderId="10" xfId="0" applyNumberFormat="1" applyFont="1" applyBorder="1" applyAlignment="1" applyProtection="1">
      <alignment/>
      <protection locked="0"/>
    </xf>
    <xf numFmtId="3" fontId="10" fillId="0" borderId="10" xfId="0" applyNumberFormat="1" applyFont="1" applyBorder="1" applyAlignment="1" applyProtection="1">
      <alignment/>
      <protection locked="0"/>
    </xf>
    <xf numFmtId="3" fontId="31" fillId="0" borderId="55" xfId="0" applyNumberFormat="1" applyFont="1" applyBorder="1" applyAlignment="1" applyProtection="1">
      <alignment/>
      <protection locked="0"/>
    </xf>
    <xf numFmtId="0" fontId="29" fillId="0" borderId="0" xfId="0" applyFont="1" applyAlignment="1" applyProtection="1">
      <alignment/>
      <protection locked="0"/>
    </xf>
    <xf numFmtId="3" fontId="21" fillId="34" borderId="39" xfId="44" applyNumberFormat="1" applyFont="1" applyFill="1" applyBorder="1" applyProtection="1">
      <alignment/>
      <protection locked="0"/>
    </xf>
    <xf numFmtId="3" fontId="21" fillId="34" borderId="21" xfId="44" applyNumberFormat="1" applyFont="1" applyFill="1" applyBorder="1" applyProtection="1">
      <alignment/>
      <protection locked="0"/>
    </xf>
    <xf numFmtId="3" fontId="21" fillId="34" borderId="10" xfId="44" applyNumberFormat="1" applyFont="1" applyFill="1" applyBorder="1" applyProtection="1">
      <alignment/>
      <protection locked="0"/>
    </xf>
    <xf numFmtId="3" fontId="21" fillId="34" borderId="22" xfId="44" applyNumberFormat="1" applyFont="1" applyFill="1" applyBorder="1" applyProtection="1">
      <alignment/>
      <protection locked="0"/>
    </xf>
    <xf numFmtId="3" fontId="21" fillId="0" borderId="54" xfId="44" applyNumberFormat="1" applyFont="1" applyFill="1" applyBorder="1" applyProtection="1">
      <alignment/>
      <protection locked="0"/>
    </xf>
    <xf numFmtId="0" fontId="23" fillId="0" borderId="21" xfId="44" applyFont="1" applyBorder="1" applyAlignment="1">
      <alignment horizontal="left"/>
      <protection/>
    </xf>
    <xf numFmtId="3" fontId="32" fillId="34" borderId="39" xfId="44" applyNumberFormat="1" applyFont="1" applyFill="1" applyBorder="1" applyProtection="1">
      <alignment/>
      <protection locked="0"/>
    </xf>
    <xf numFmtId="3" fontId="32" fillId="36" borderId="21" xfId="44" applyNumberFormat="1" applyFont="1" applyFill="1" applyBorder="1" applyProtection="1">
      <alignment/>
      <protection locked="0"/>
    </xf>
    <xf numFmtId="3" fontId="32" fillId="36" borderId="10" xfId="44" applyNumberFormat="1" applyFont="1" applyFill="1" applyBorder="1" applyProtection="1">
      <alignment/>
      <protection locked="0"/>
    </xf>
    <xf numFmtId="3" fontId="32" fillId="36" borderId="22" xfId="44" applyNumberFormat="1" applyFont="1" applyFill="1" applyBorder="1" applyProtection="1">
      <alignment/>
      <protection locked="0"/>
    </xf>
    <xf numFmtId="3" fontId="21" fillId="34" borderId="24" xfId="44" applyNumberFormat="1" applyFont="1" applyFill="1" applyBorder="1" applyProtection="1">
      <alignment/>
      <protection locked="0"/>
    </xf>
    <xf numFmtId="3" fontId="21" fillId="34" borderId="11" xfId="44" applyNumberFormat="1" applyFont="1" applyFill="1" applyBorder="1" applyProtection="1">
      <alignment/>
      <protection locked="0"/>
    </xf>
    <xf numFmtId="3" fontId="21" fillId="34" borderId="53" xfId="44" applyNumberFormat="1" applyFont="1" applyFill="1" applyBorder="1" applyProtection="1">
      <alignment/>
      <protection locked="0"/>
    </xf>
    <xf numFmtId="3" fontId="21" fillId="0" borderId="20" xfId="44" applyNumberFormat="1" applyFont="1" applyFill="1" applyBorder="1" applyProtection="1">
      <alignment/>
      <protection locked="0"/>
    </xf>
    <xf numFmtId="3" fontId="37" fillId="34" borderId="39" xfId="44" applyNumberFormat="1" applyFont="1" applyFill="1" applyBorder="1" applyProtection="1">
      <alignment/>
      <protection locked="0"/>
    </xf>
    <xf numFmtId="3" fontId="135" fillId="0" borderId="54" xfId="44" applyNumberFormat="1" applyFont="1" applyFill="1" applyBorder="1" applyProtection="1">
      <alignment/>
      <protection locked="0"/>
    </xf>
    <xf numFmtId="3" fontId="32" fillId="36" borderId="54" xfId="44" applyNumberFormat="1" applyFont="1" applyFill="1" applyBorder="1" applyProtection="1">
      <alignment/>
      <protection locked="0"/>
    </xf>
    <xf numFmtId="3" fontId="136" fillId="36" borderId="21" xfId="44" applyNumberFormat="1" applyFont="1" applyFill="1" applyBorder="1" applyProtection="1">
      <alignment/>
      <protection locked="0"/>
    </xf>
    <xf numFmtId="3" fontId="21" fillId="34" borderId="35" xfId="44" applyNumberFormat="1" applyFont="1" applyFill="1" applyBorder="1" applyProtection="1">
      <alignment/>
      <protection locked="0"/>
    </xf>
    <xf numFmtId="3" fontId="21" fillId="34" borderId="25" xfId="44" applyNumberFormat="1" applyFont="1" applyFill="1" applyBorder="1" applyProtection="1">
      <alignment/>
      <protection locked="0"/>
    </xf>
    <xf numFmtId="3" fontId="21" fillId="34" borderId="32" xfId="44" applyNumberFormat="1" applyFont="1" applyFill="1" applyBorder="1" applyProtection="1">
      <alignment/>
      <protection locked="0"/>
    </xf>
    <xf numFmtId="3" fontId="21" fillId="34" borderId="33" xfId="44" applyNumberFormat="1" applyFont="1" applyFill="1" applyBorder="1" applyProtection="1">
      <alignment/>
      <protection locked="0"/>
    </xf>
    <xf numFmtId="3" fontId="18" fillId="34" borderId="28" xfId="44" applyNumberFormat="1" applyFont="1" applyFill="1" applyBorder="1" applyProtection="1">
      <alignment/>
      <protection locked="0"/>
    </xf>
    <xf numFmtId="3" fontId="18" fillId="34" borderId="37" xfId="44" applyNumberFormat="1" applyFont="1" applyFill="1" applyBorder="1" applyProtection="1">
      <alignment/>
      <protection locked="0"/>
    </xf>
    <xf numFmtId="3" fontId="18" fillId="34" borderId="38" xfId="44" applyNumberFormat="1" applyFont="1" applyFill="1" applyBorder="1" applyProtection="1">
      <alignment/>
      <protection locked="0"/>
    </xf>
    <xf numFmtId="3" fontId="18" fillId="34" borderId="52" xfId="44" applyNumberFormat="1" applyFont="1" applyFill="1" applyBorder="1" applyProtection="1">
      <alignment/>
      <protection locked="0"/>
    </xf>
    <xf numFmtId="3" fontId="18" fillId="0" borderId="42" xfId="44" applyNumberFormat="1" applyFont="1" applyFill="1" applyBorder="1" applyProtection="1">
      <alignment/>
      <protection locked="0"/>
    </xf>
    <xf numFmtId="3" fontId="21" fillId="34" borderId="39" xfId="44" applyNumberFormat="1" applyFont="1" applyFill="1" applyBorder="1" applyProtection="1">
      <alignment/>
      <protection locked="0"/>
    </xf>
    <xf numFmtId="3" fontId="21" fillId="34" borderId="21" xfId="44" applyNumberFormat="1" applyFont="1" applyFill="1" applyBorder="1" applyProtection="1">
      <alignment/>
      <protection locked="0"/>
    </xf>
    <xf numFmtId="3" fontId="21" fillId="34" borderId="10" xfId="44" applyNumberFormat="1" applyFont="1" applyFill="1" applyBorder="1" applyProtection="1">
      <alignment/>
      <protection locked="0"/>
    </xf>
    <xf numFmtId="3" fontId="21" fillId="34" borderId="22" xfId="44" applyNumberFormat="1" applyFont="1" applyFill="1" applyBorder="1" applyProtection="1">
      <alignment/>
      <protection locked="0"/>
    </xf>
    <xf numFmtId="3" fontId="21" fillId="0" borderId="54" xfId="44" applyNumberFormat="1" applyFont="1" applyFill="1" applyBorder="1" applyProtection="1">
      <alignment/>
      <protection locked="0"/>
    </xf>
    <xf numFmtId="3" fontId="137" fillId="0" borderId="10" xfId="0" applyNumberFormat="1" applyFont="1" applyBorder="1" applyAlignment="1" applyProtection="1">
      <alignment/>
      <protection locked="0"/>
    </xf>
    <xf numFmtId="3" fontId="138" fillId="0" borderId="10" xfId="0" applyNumberFormat="1" applyFont="1" applyBorder="1" applyAlignment="1" applyProtection="1">
      <alignment/>
      <protection locked="0"/>
    </xf>
    <xf numFmtId="3" fontId="139" fillId="0" borderId="10" xfId="0" applyNumberFormat="1" applyFont="1" applyBorder="1" applyAlignment="1" applyProtection="1">
      <alignment/>
      <protection locked="0"/>
    </xf>
    <xf numFmtId="3" fontId="140" fillId="0" borderId="10" xfId="0" applyNumberFormat="1" applyFont="1" applyBorder="1" applyAlignment="1" applyProtection="1">
      <alignment/>
      <protection locked="0"/>
    </xf>
    <xf numFmtId="3" fontId="141" fillId="0" borderId="10" xfId="0" applyNumberFormat="1" applyFont="1" applyBorder="1" applyAlignment="1" applyProtection="1">
      <alignment/>
      <protection locked="0"/>
    </xf>
    <xf numFmtId="3" fontId="142" fillId="0" borderId="0" xfId="0" applyNumberFormat="1" applyFont="1" applyBorder="1" applyAlignment="1" applyProtection="1">
      <alignment/>
      <protection locked="0"/>
    </xf>
    <xf numFmtId="3" fontId="143" fillId="0" borderId="54" xfId="44" applyNumberFormat="1" applyFont="1" applyFill="1" applyBorder="1" applyProtection="1">
      <alignment/>
      <protection locked="0"/>
    </xf>
    <xf numFmtId="3" fontId="10" fillId="0" borderId="10" xfId="0" applyNumberFormat="1" applyFont="1" applyBorder="1" applyAlignment="1">
      <alignment/>
    </xf>
    <xf numFmtId="3" fontId="10" fillId="0" borderId="10" xfId="0" applyNumberFormat="1" applyFont="1" applyBorder="1" applyAlignment="1" applyProtection="1">
      <alignment/>
      <protection locked="0"/>
    </xf>
    <xf numFmtId="3" fontId="144" fillId="0" borderId="54" xfId="44" applyNumberFormat="1" applyFont="1" applyFill="1" applyBorder="1" applyProtection="1">
      <alignment/>
      <protection locked="0"/>
    </xf>
    <xf numFmtId="0" fontId="10" fillId="0" borderId="10" xfId="0" applyFont="1" applyBorder="1" applyAlignment="1">
      <alignment/>
    </xf>
    <xf numFmtId="3" fontId="8" fillId="34" borderId="10" xfId="0" applyNumberFormat="1" applyFont="1" applyFill="1" applyBorder="1" applyAlignment="1" applyProtection="1">
      <alignment/>
      <protection locked="0"/>
    </xf>
    <xf numFmtId="3" fontId="145" fillId="0" borderId="54" xfId="44" applyNumberFormat="1" applyFont="1" applyFill="1" applyBorder="1" applyProtection="1">
      <alignment/>
      <protection locked="0"/>
    </xf>
    <xf numFmtId="3" fontId="10" fillId="0" borderId="13" xfId="0" applyNumberFormat="1" applyFont="1" applyBorder="1" applyAlignment="1" applyProtection="1">
      <alignment/>
      <protection locked="0"/>
    </xf>
    <xf numFmtId="3" fontId="146" fillId="0" borderId="10" xfId="0" applyNumberFormat="1" applyFont="1" applyBorder="1" applyAlignment="1" applyProtection="1">
      <alignment/>
      <protection locked="0"/>
    </xf>
    <xf numFmtId="3" fontId="6" fillId="34" borderId="10" xfId="0" applyNumberFormat="1" applyFont="1" applyFill="1" applyBorder="1" applyAlignment="1" applyProtection="1">
      <alignment/>
      <protection locked="0"/>
    </xf>
    <xf numFmtId="3" fontId="6" fillId="0" borderId="10" xfId="0" applyNumberFormat="1" applyFont="1" applyBorder="1" applyAlignment="1" applyProtection="1">
      <alignment/>
      <protection locked="0"/>
    </xf>
    <xf numFmtId="3" fontId="4" fillId="34" borderId="10" xfId="0" applyNumberFormat="1" applyFont="1" applyFill="1" applyBorder="1" applyAlignment="1" applyProtection="1">
      <alignment/>
      <protection locked="0"/>
    </xf>
    <xf numFmtId="3" fontId="4" fillId="0" borderId="10" xfId="0" applyNumberFormat="1" applyFont="1" applyBorder="1" applyAlignment="1" applyProtection="1">
      <alignment/>
      <protection locked="0"/>
    </xf>
    <xf numFmtId="3" fontId="0" fillId="34" borderId="11" xfId="0" applyNumberFormat="1" applyFont="1" applyFill="1" applyBorder="1" applyAlignment="1" applyProtection="1">
      <alignment/>
      <protection locked="0"/>
    </xf>
    <xf numFmtId="3" fontId="0" fillId="0" borderId="51" xfId="0" applyNumberFormat="1" applyBorder="1" applyAlignment="1">
      <alignment/>
    </xf>
    <xf numFmtId="3" fontId="0" fillId="34" borderId="10" xfId="0" applyNumberFormat="1" applyFont="1" applyFill="1" applyBorder="1" applyAlignment="1" applyProtection="1">
      <alignment/>
      <protection locked="0"/>
    </xf>
    <xf numFmtId="3" fontId="0" fillId="0" borderId="11"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3" fontId="0" fillId="34" borderId="13" xfId="0" applyNumberFormat="1" applyFont="1" applyFill="1" applyBorder="1" applyAlignment="1" applyProtection="1">
      <alignment/>
      <protection locked="0"/>
    </xf>
    <xf numFmtId="3" fontId="0" fillId="0" borderId="13" xfId="0" applyNumberFormat="1" applyFont="1" applyBorder="1" applyAlignment="1" applyProtection="1">
      <alignment/>
      <protection locked="0"/>
    </xf>
    <xf numFmtId="3" fontId="0" fillId="34" borderId="51" xfId="0" applyNumberFormat="1" applyFont="1" applyFill="1" applyBorder="1" applyAlignment="1" applyProtection="1">
      <alignment/>
      <protection locked="0"/>
    </xf>
    <xf numFmtId="3" fontId="0" fillId="0" borderId="51" xfId="0" applyNumberFormat="1" applyFont="1" applyBorder="1" applyAlignment="1" applyProtection="1">
      <alignment/>
      <protection locked="0"/>
    </xf>
    <xf numFmtId="3" fontId="22" fillId="34" borderId="35" xfId="44" applyNumberFormat="1" applyFont="1" applyFill="1" applyBorder="1" applyProtection="1">
      <alignment/>
      <protection locked="0"/>
    </xf>
    <xf numFmtId="3" fontId="22" fillId="36" borderId="25" xfId="44" applyNumberFormat="1" applyFont="1" applyFill="1" applyBorder="1" applyProtection="1">
      <alignment/>
      <protection locked="0"/>
    </xf>
    <xf numFmtId="3" fontId="22" fillId="36" borderId="32" xfId="44" applyNumberFormat="1" applyFont="1" applyFill="1" applyBorder="1" applyProtection="1">
      <alignment/>
      <protection locked="0"/>
    </xf>
    <xf numFmtId="3" fontId="22" fillId="36" borderId="33" xfId="44" applyNumberFormat="1" applyFont="1" applyFill="1" applyBorder="1" applyProtection="1">
      <alignment/>
      <protection locked="0"/>
    </xf>
    <xf numFmtId="3" fontId="22" fillId="0" borderId="41" xfId="44" applyNumberFormat="1" applyFont="1" applyFill="1" applyBorder="1" applyProtection="1">
      <alignment/>
      <protection locked="0"/>
    </xf>
    <xf numFmtId="3" fontId="147" fillId="0" borderId="54" xfId="44" applyNumberFormat="1" applyFont="1" applyFill="1" applyBorder="1" applyProtection="1">
      <alignment/>
      <protection locked="0"/>
    </xf>
    <xf numFmtId="0" fontId="19" fillId="0" borderId="24" xfId="44" applyFont="1" applyBorder="1" applyAlignment="1">
      <alignment horizontal="left"/>
      <protection/>
    </xf>
    <xf numFmtId="3" fontId="0" fillId="0" borderId="0" xfId="0" applyNumberFormat="1" applyFont="1" applyAlignment="1">
      <alignment/>
    </xf>
    <xf numFmtId="3" fontId="148" fillId="36" borderId="10" xfId="44" applyNumberFormat="1" applyFont="1" applyFill="1" applyBorder="1" applyProtection="1">
      <alignment/>
      <protection locked="0"/>
    </xf>
    <xf numFmtId="3" fontId="21" fillId="34" borderId="56" xfId="44" applyNumberFormat="1" applyFont="1" applyFill="1" applyBorder="1" applyProtection="1">
      <alignment/>
      <protection locked="0"/>
    </xf>
    <xf numFmtId="3" fontId="21" fillId="34" borderId="54" xfId="44" applyNumberFormat="1" applyFont="1" applyFill="1" applyBorder="1" applyProtection="1">
      <alignment/>
      <protection locked="0"/>
    </xf>
    <xf numFmtId="3" fontId="21" fillId="34" borderId="30" xfId="44" applyNumberFormat="1" applyFont="1" applyFill="1" applyBorder="1" applyProtection="1">
      <alignment/>
      <protection locked="0"/>
    </xf>
    <xf numFmtId="3" fontId="21" fillId="34" borderId="43" xfId="44" applyNumberFormat="1" applyFont="1" applyFill="1" applyBorder="1" applyProtection="1">
      <alignment/>
      <protection locked="0"/>
    </xf>
    <xf numFmtId="3" fontId="19" fillId="0" borderId="10" xfId="0" applyNumberFormat="1" applyFont="1" applyBorder="1" applyAlignment="1">
      <alignment/>
    </xf>
    <xf numFmtId="3" fontId="19" fillId="0" borderId="0" xfId="0" applyNumberFormat="1" applyFont="1" applyBorder="1" applyAlignment="1" applyProtection="1">
      <alignment/>
      <protection locked="0"/>
    </xf>
    <xf numFmtId="3" fontId="19" fillId="0" borderId="10" xfId="0" applyNumberFormat="1" applyFont="1" applyBorder="1" applyAlignment="1" applyProtection="1">
      <alignment/>
      <protection locked="0"/>
    </xf>
    <xf numFmtId="0" fontId="0" fillId="0" borderId="0" xfId="0" applyFont="1" applyAlignment="1" applyProtection="1">
      <alignment/>
      <protection locked="0"/>
    </xf>
    <xf numFmtId="0" fontId="29" fillId="0" borderId="0" xfId="0" applyFont="1" applyAlignment="1">
      <alignment/>
    </xf>
    <xf numFmtId="0" fontId="29" fillId="0" borderId="0" xfId="0" applyFont="1" applyAlignment="1" applyProtection="1">
      <alignment/>
      <protection locked="0"/>
    </xf>
    <xf numFmtId="3" fontId="13" fillId="0" borderId="11" xfId="0" applyNumberFormat="1" applyFont="1" applyBorder="1" applyAlignment="1">
      <alignment/>
    </xf>
    <xf numFmtId="3" fontId="13" fillId="0" borderId="0" xfId="0" applyNumberFormat="1" applyFont="1" applyBorder="1" applyAlignment="1" applyProtection="1">
      <alignment/>
      <protection locked="0"/>
    </xf>
    <xf numFmtId="3" fontId="19" fillId="0" borderId="0" xfId="0" applyNumberFormat="1" applyFont="1" applyAlignment="1" applyProtection="1">
      <alignment/>
      <protection locked="0"/>
    </xf>
    <xf numFmtId="3" fontId="9" fillId="34" borderId="10" xfId="0" applyNumberFormat="1" applyFont="1" applyFill="1" applyBorder="1" applyAlignment="1" applyProtection="1">
      <alignment/>
      <protection locked="0"/>
    </xf>
    <xf numFmtId="3" fontId="9" fillId="0" borderId="10" xfId="0" applyNumberFormat="1" applyFont="1" applyBorder="1" applyAlignment="1" applyProtection="1">
      <alignment/>
      <protection locked="0"/>
    </xf>
    <xf numFmtId="0" fontId="2" fillId="0" borderId="10" xfId="44" applyFont="1" applyFill="1" applyBorder="1" applyAlignment="1">
      <alignment/>
      <protection/>
    </xf>
    <xf numFmtId="3" fontId="29" fillId="0" borderId="10" xfId="0" applyNumberFormat="1" applyFont="1" applyBorder="1" applyAlignment="1">
      <alignment/>
    </xf>
    <xf numFmtId="3" fontId="29" fillId="0" borderId="10" xfId="0" applyNumberFormat="1" applyFont="1" applyBorder="1" applyAlignment="1" applyProtection="1">
      <alignment/>
      <protection locked="0"/>
    </xf>
    <xf numFmtId="3" fontId="7" fillId="34" borderId="27" xfId="0" applyNumberFormat="1" applyFont="1" applyFill="1" applyBorder="1" applyAlignment="1" applyProtection="1">
      <alignment/>
      <protection locked="0"/>
    </xf>
    <xf numFmtId="3" fontId="7" fillId="0" borderId="27" xfId="0" applyNumberFormat="1" applyFont="1" applyBorder="1" applyAlignment="1" applyProtection="1">
      <alignment/>
      <protection locked="0"/>
    </xf>
    <xf numFmtId="3" fontId="0" fillId="34" borderId="51" xfId="0" applyNumberFormat="1" applyFont="1" applyFill="1" applyBorder="1" applyAlignment="1" applyProtection="1">
      <alignment/>
      <protection locked="0"/>
    </xf>
    <xf numFmtId="3" fontId="16" fillId="34" borderId="11" xfId="0" applyNumberFormat="1" applyFont="1" applyFill="1" applyBorder="1" applyAlignment="1" applyProtection="1">
      <alignment/>
      <protection locked="0"/>
    </xf>
    <xf numFmtId="3" fontId="0" fillId="0" borderId="51" xfId="0" applyNumberFormat="1" applyFont="1" applyBorder="1" applyAlignment="1" applyProtection="1">
      <alignment/>
      <protection locked="0"/>
    </xf>
    <xf numFmtId="3" fontId="16" fillId="34" borderId="11" xfId="0" applyNumberFormat="1" applyFont="1" applyFill="1" applyBorder="1" applyAlignment="1" applyProtection="1">
      <alignment/>
      <protection locked="0"/>
    </xf>
    <xf numFmtId="3" fontId="16" fillId="0" borderId="11" xfId="0" applyNumberFormat="1" applyFont="1" applyBorder="1" applyAlignment="1">
      <alignment/>
    </xf>
    <xf numFmtId="3" fontId="4" fillId="0" borderId="54" xfId="44" applyNumberFormat="1" applyFont="1" applyFill="1" applyBorder="1" applyAlignment="1">
      <alignment horizontal="right"/>
      <protection/>
    </xf>
    <xf numFmtId="3" fontId="4" fillId="0" borderId="41" xfId="44" applyNumberFormat="1" applyFont="1" applyFill="1" applyBorder="1" applyAlignment="1">
      <alignment horizontal="right"/>
      <protection/>
    </xf>
    <xf numFmtId="3" fontId="0" fillId="0" borderId="36" xfId="44" applyNumberFormat="1" applyFont="1" applyFill="1" applyBorder="1">
      <alignment/>
      <protection/>
    </xf>
    <xf numFmtId="3" fontId="17" fillId="0" borderId="57" xfId="44" applyNumberFormat="1" applyFont="1" applyFill="1" applyBorder="1">
      <alignment/>
      <protection/>
    </xf>
    <xf numFmtId="3" fontId="18" fillId="34" borderId="40" xfId="44" applyNumberFormat="1" applyFont="1" applyFill="1" applyBorder="1" applyProtection="1">
      <alignment/>
      <protection locked="0"/>
    </xf>
    <xf numFmtId="3" fontId="18" fillId="34" borderId="42" xfId="44" applyNumberFormat="1" applyFont="1" applyFill="1" applyBorder="1" applyProtection="1">
      <alignment/>
      <protection locked="0"/>
    </xf>
    <xf numFmtId="3" fontId="144" fillId="0" borderId="20" xfId="44" applyNumberFormat="1" applyFont="1" applyFill="1" applyBorder="1" applyProtection="1">
      <alignment/>
      <protection locked="0"/>
    </xf>
    <xf numFmtId="3" fontId="4" fillId="37" borderId="39" xfId="44" applyNumberFormat="1" applyFont="1" applyFill="1" applyBorder="1" applyAlignment="1" applyProtection="1">
      <alignment horizontal="right"/>
      <protection locked="0"/>
    </xf>
    <xf numFmtId="3" fontId="4" fillId="37" borderId="21" xfId="44" applyNumberFormat="1" applyFont="1" applyFill="1" applyBorder="1" applyAlignment="1" applyProtection="1">
      <alignment horizontal="right"/>
      <protection locked="0"/>
    </xf>
    <xf numFmtId="3" fontId="4" fillId="37" borderId="10" xfId="44" applyNumberFormat="1" applyFont="1" applyFill="1" applyBorder="1" applyAlignment="1" applyProtection="1">
      <alignment horizontal="right"/>
      <protection locked="0"/>
    </xf>
    <xf numFmtId="3" fontId="4" fillId="37" borderId="22" xfId="44" applyNumberFormat="1" applyFont="1" applyFill="1" applyBorder="1" applyAlignment="1" applyProtection="1">
      <alignment horizontal="right"/>
      <protection locked="0"/>
    </xf>
    <xf numFmtId="0" fontId="51" fillId="0" borderId="42" xfId="0" applyFont="1" applyFill="1" applyBorder="1" applyAlignment="1" applyProtection="1">
      <alignment horizontal="center" vertical="center" wrapText="1"/>
      <protection locked="0"/>
    </xf>
    <xf numFmtId="49" fontId="52" fillId="0" borderId="41" xfId="44" applyNumberFormat="1" applyFont="1" applyFill="1" applyBorder="1" applyAlignment="1" applyProtection="1">
      <alignment horizontal="center" vertical="center" wrapText="1"/>
      <protection locked="0"/>
    </xf>
    <xf numFmtId="3" fontId="53" fillId="0" borderId="42" xfId="44" applyNumberFormat="1" applyFont="1" applyFill="1" applyBorder="1" applyProtection="1">
      <alignment/>
      <protection locked="0"/>
    </xf>
    <xf numFmtId="3" fontId="54" fillId="0" borderId="54" xfId="44" applyNumberFormat="1" applyFont="1" applyFill="1" applyBorder="1" applyAlignment="1" applyProtection="1">
      <alignment horizontal="right"/>
      <protection locked="0"/>
    </xf>
    <xf numFmtId="3" fontId="54" fillId="0" borderId="41" xfId="44" applyNumberFormat="1" applyFont="1" applyFill="1" applyBorder="1" applyAlignment="1" applyProtection="1">
      <alignment horizontal="right"/>
      <protection locked="0"/>
    </xf>
    <xf numFmtId="3" fontId="55" fillId="0" borderId="57" xfId="44" applyNumberFormat="1" applyFont="1" applyFill="1" applyBorder="1" applyProtection="1">
      <alignment/>
      <protection locked="0"/>
    </xf>
    <xf numFmtId="3" fontId="56" fillId="34" borderId="37" xfId="44" applyNumberFormat="1" applyFont="1" applyFill="1" applyBorder="1" applyProtection="1">
      <alignment/>
      <protection locked="0"/>
    </xf>
    <xf numFmtId="3" fontId="57" fillId="34" borderId="21" xfId="44" applyNumberFormat="1" applyFont="1" applyFill="1" applyBorder="1" applyProtection="1">
      <alignment/>
      <protection locked="0"/>
    </xf>
    <xf numFmtId="3" fontId="58" fillId="36" borderId="21" xfId="44" applyNumberFormat="1" applyFont="1" applyFill="1" applyBorder="1" applyProtection="1">
      <alignment/>
      <protection locked="0"/>
    </xf>
    <xf numFmtId="3" fontId="57" fillId="34" borderId="21" xfId="44" applyNumberFormat="1" applyFont="1" applyFill="1" applyBorder="1" applyProtection="1">
      <alignment/>
      <protection locked="0"/>
    </xf>
    <xf numFmtId="3" fontId="57" fillId="34" borderId="24" xfId="44" applyNumberFormat="1" applyFont="1" applyFill="1" applyBorder="1" applyProtection="1">
      <alignment/>
      <protection locked="0"/>
    </xf>
    <xf numFmtId="3" fontId="58" fillId="36" borderId="25" xfId="44" applyNumberFormat="1" applyFont="1" applyFill="1" applyBorder="1" applyProtection="1">
      <alignment/>
      <protection locked="0"/>
    </xf>
    <xf numFmtId="0" fontId="9" fillId="0" borderId="0" xfId="0" applyFont="1" applyFill="1" applyAlignment="1">
      <alignment/>
    </xf>
    <xf numFmtId="0" fontId="55" fillId="0" borderId="0" xfId="44" applyFont="1" applyFill="1">
      <alignment/>
      <protection/>
    </xf>
    <xf numFmtId="3" fontId="149" fillId="0" borderId="54" xfId="44" applyNumberFormat="1" applyFont="1" applyFill="1" applyBorder="1" applyProtection="1">
      <alignment/>
      <protection locked="0"/>
    </xf>
    <xf numFmtId="3" fontId="22" fillId="36" borderId="54" xfId="44" applyNumberFormat="1" applyFont="1" applyFill="1" applyBorder="1" applyProtection="1">
      <alignment/>
      <protection locked="0"/>
    </xf>
    <xf numFmtId="3" fontId="21" fillId="34" borderId="29" xfId="44" applyNumberFormat="1" applyFont="1" applyFill="1" applyBorder="1" applyProtection="1">
      <alignment/>
      <protection locked="0"/>
    </xf>
    <xf numFmtId="3" fontId="150" fillId="0" borderId="54" xfId="44" applyNumberFormat="1" applyFont="1" applyFill="1" applyBorder="1" applyProtection="1">
      <alignment/>
      <protection locked="0"/>
    </xf>
    <xf numFmtId="3" fontId="17" fillId="0" borderId="0" xfId="44" applyNumberFormat="1" applyFont="1" applyFill="1">
      <alignment/>
      <protection/>
    </xf>
    <xf numFmtId="3" fontId="17" fillId="0" borderId="0" xfId="44" applyNumberFormat="1" applyFont="1">
      <alignment/>
      <protection/>
    </xf>
    <xf numFmtId="3" fontId="17" fillId="0" borderId="31" xfId="44" applyNumberFormat="1" applyFont="1" applyFill="1" applyBorder="1">
      <alignment/>
      <protection/>
    </xf>
    <xf numFmtId="3" fontId="135" fillId="0" borderId="20" xfId="44" applyNumberFormat="1" applyFont="1" applyFill="1" applyBorder="1" applyProtection="1">
      <alignment/>
      <protection locked="0"/>
    </xf>
    <xf numFmtId="3" fontId="0" fillId="34" borderId="11" xfId="0" applyNumberFormat="1" applyFill="1" applyBorder="1" applyAlignment="1" applyProtection="1">
      <alignment/>
      <protection locked="0"/>
    </xf>
    <xf numFmtId="3" fontId="18" fillId="34" borderId="52" xfId="44" applyNumberFormat="1" applyFont="1" applyFill="1" applyBorder="1">
      <alignment/>
      <protection/>
    </xf>
    <xf numFmtId="0" fontId="15" fillId="0" borderId="0" xfId="0" applyFont="1" applyAlignment="1">
      <alignment/>
    </xf>
    <xf numFmtId="0" fontId="0" fillId="0" borderId="0" xfId="0" applyFont="1" applyAlignment="1">
      <alignment/>
    </xf>
    <xf numFmtId="3" fontId="8" fillId="0" borderId="10" xfId="0" applyNumberFormat="1" applyFont="1" applyFill="1" applyBorder="1" applyAlignment="1" applyProtection="1">
      <alignment/>
      <protection locked="0"/>
    </xf>
    <xf numFmtId="0" fontId="2" fillId="0" borderId="0" xfId="0" applyFont="1" applyBorder="1" applyAlignment="1">
      <alignment/>
    </xf>
    <xf numFmtId="3" fontId="9" fillId="0" borderId="0" xfId="0" applyNumberFormat="1" applyFont="1" applyBorder="1" applyAlignment="1">
      <alignment/>
    </xf>
    <xf numFmtId="3" fontId="13" fillId="0" borderId="0" xfId="0" applyNumberFormat="1" applyFont="1" applyBorder="1" applyAlignment="1">
      <alignment/>
    </xf>
    <xf numFmtId="3" fontId="9" fillId="34" borderId="0" xfId="0" applyNumberFormat="1" applyFont="1" applyFill="1" applyBorder="1" applyAlignment="1" applyProtection="1">
      <alignment/>
      <protection locked="0"/>
    </xf>
    <xf numFmtId="3" fontId="13" fillId="0" borderId="0" xfId="0" applyNumberFormat="1" applyFont="1" applyBorder="1" applyAlignment="1">
      <alignment/>
    </xf>
    <xf numFmtId="3" fontId="9" fillId="0" borderId="0" xfId="0" applyNumberFormat="1" applyFont="1" applyBorder="1" applyAlignment="1" applyProtection="1">
      <alignment/>
      <protection locked="0"/>
    </xf>
    <xf numFmtId="3" fontId="32" fillId="36" borderId="25" xfId="44" applyNumberFormat="1" applyFont="1" applyFill="1" applyBorder="1" applyProtection="1">
      <alignment/>
      <protection locked="0"/>
    </xf>
    <xf numFmtId="3" fontId="32" fillId="36" borderId="32" xfId="44" applyNumberFormat="1" applyFont="1" applyFill="1" applyBorder="1" applyProtection="1">
      <alignment/>
      <protection locked="0"/>
    </xf>
    <xf numFmtId="3" fontId="32" fillId="36" borderId="33" xfId="44" applyNumberFormat="1" applyFont="1" applyFill="1" applyBorder="1" applyProtection="1">
      <alignment/>
      <protection locked="0"/>
    </xf>
    <xf numFmtId="0" fontId="4" fillId="0" borderId="10" xfId="0" applyNumberFormat="1" applyFont="1" applyFill="1" applyBorder="1" applyAlignment="1">
      <alignment horizontal="center"/>
    </xf>
    <xf numFmtId="0" fontId="0" fillId="0" borderId="10" xfId="0" applyFont="1" applyBorder="1" applyAlignment="1">
      <alignment/>
    </xf>
    <xf numFmtId="3" fontId="0" fillId="0" borderId="10" xfId="0" applyNumberFormat="1" applyFont="1" applyFill="1" applyBorder="1" applyAlignment="1" applyProtection="1">
      <alignment/>
      <protection locked="0"/>
    </xf>
    <xf numFmtId="0" fontId="4" fillId="0" borderId="10" xfId="0" applyFont="1" applyBorder="1" applyAlignment="1">
      <alignment/>
    </xf>
    <xf numFmtId="3" fontId="4" fillId="0" borderId="10" xfId="0" applyNumberFormat="1" applyFont="1" applyFill="1" applyBorder="1" applyAlignment="1" applyProtection="1">
      <alignment/>
      <protection locked="0"/>
    </xf>
    <xf numFmtId="0" fontId="60" fillId="0" borderId="0" xfId="0" applyFont="1" applyAlignment="1">
      <alignment/>
    </xf>
    <xf numFmtId="0" fontId="0" fillId="0" borderId="10" xfId="44" applyFont="1" applyBorder="1" applyAlignment="1">
      <alignment horizontal="left"/>
      <protection/>
    </xf>
    <xf numFmtId="0" fontId="2" fillId="0" borderId="10" xfId="0" applyFont="1" applyBorder="1" applyAlignment="1">
      <alignment/>
    </xf>
    <xf numFmtId="3" fontId="4" fillId="0" borderId="10" xfId="0" applyNumberFormat="1" applyFont="1" applyBorder="1" applyAlignment="1">
      <alignment/>
    </xf>
    <xf numFmtId="0" fontId="151" fillId="0" borderId="0" xfId="47" applyFont="1">
      <alignment/>
      <protection/>
    </xf>
    <xf numFmtId="0" fontId="118" fillId="0" borderId="0" xfId="47">
      <alignment/>
      <protection/>
    </xf>
    <xf numFmtId="0" fontId="63" fillId="0" borderId="0" xfId="47" applyFont="1">
      <alignment/>
      <protection/>
    </xf>
    <xf numFmtId="0" fontId="17" fillId="0" borderId="0" xfId="47" applyFont="1">
      <alignment/>
      <protection/>
    </xf>
    <xf numFmtId="0" fontId="64" fillId="0" borderId="0" xfId="47" applyFont="1">
      <alignment/>
      <protection/>
    </xf>
    <xf numFmtId="0" fontId="17" fillId="0" borderId="10" xfId="47" applyFont="1" applyBorder="1">
      <alignment/>
      <protection/>
    </xf>
    <xf numFmtId="3" fontId="66" fillId="0" borderId="10" xfId="47" applyNumberFormat="1" applyFont="1" applyBorder="1">
      <alignment/>
      <protection/>
    </xf>
    <xf numFmtId="0" fontId="68" fillId="0" borderId="0" xfId="47" applyFont="1">
      <alignment/>
      <protection/>
    </xf>
    <xf numFmtId="0" fontId="67" fillId="0" borderId="0" xfId="47" applyFont="1">
      <alignment/>
      <protection/>
    </xf>
    <xf numFmtId="0" fontId="55" fillId="0" borderId="0" xfId="47" applyFont="1" applyAlignment="1" applyProtection="1">
      <alignment horizontal="justify" vertical="top" wrapText="1"/>
      <protection locked="0"/>
    </xf>
    <xf numFmtId="0" fontId="17" fillId="0" borderId="0" xfId="47" applyFont="1" applyAlignment="1" applyProtection="1">
      <alignment horizontal="justify" vertical="top" wrapText="1"/>
      <protection locked="0"/>
    </xf>
    <xf numFmtId="0" fontId="18" fillId="0" borderId="0" xfId="47" applyFont="1">
      <alignment/>
      <protection/>
    </xf>
    <xf numFmtId="0" fontId="127" fillId="0" borderId="0" xfId="47" applyFont="1">
      <alignment/>
      <protection/>
    </xf>
    <xf numFmtId="0" fontId="21" fillId="36" borderId="37" xfId="47" applyFont="1" applyFill="1" applyBorder="1" applyAlignment="1">
      <alignment horizontal="justify" vertical="top" wrapText="1"/>
      <protection/>
    </xf>
    <xf numFmtId="0" fontId="33" fillId="36" borderId="21" xfId="47" applyFont="1" applyFill="1" applyBorder="1" applyAlignment="1">
      <alignment horizontal="justify" vertical="top" wrapText="1"/>
      <protection/>
    </xf>
    <xf numFmtId="0" fontId="17" fillId="36" borderId="10" xfId="47" applyFont="1" applyFill="1" applyBorder="1" applyAlignment="1">
      <alignment wrapText="1"/>
      <protection/>
    </xf>
    <xf numFmtId="0" fontId="17" fillId="36" borderId="10" xfId="47" applyFont="1" applyFill="1" applyBorder="1" applyAlignment="1">
      <alignment horizontal="center" wrapText="1"/>
      <protection/>
    </xf>
    <xf numFmtId="0" fontId="18" fillId="36" borderId="10" xfId="47" applyFont="1" applyFill="1" applyBorder="1" applyAlignment="1">
      <alignment horizontal="center" wrapText="1"/>
      <protection/>
    </xf>
    <xf numFmtId="0" fontId="17" fillId="36" borderId="22" xfId="47" applyFont="1" applyFill="1" applyBorder="1" applyAlignment="1">
      <alignment horizontal="center" wrapText="1"/>
      <protection/>
    </xf>
    <xf numFmtId="0" fontId="33" fillId="36" borderId="25" xfId="47" applyFont="1" applyFill="1" applyBorder="1" applyAlignment="1">
      <alignment horizontal="justify" vertical="top" wrapText="1"/>
      <protection/>
    </xf>
    <xf numFmtId="0" fontId="17" fillId="36" borderId="32" xfId="47" applyFont="1" applyFill="1" applyBorder="1" applyAlignment="1">
      <alignment horizontal="center" wrapText="1"/>
      <protection/>
    </xf>
    <xf numFmtId="0" fontId="17" fillId="36" borderId="33" xfId="47" applyFont="1" applyFill="1" applyBorder="1" applyAlignment="1">
      <alignment horizontal="center" wrapText="1"/>
      <protection/>
    </xf>
    <xf numFmtId="0" fontId="17" fillId="36" borderId="0" xfId="47" applyFont="1" applyFill="1" applyBorder="1" applyAlignment="1">
      <alignment horizontal="center" wrapText="1"/>
      <protection/>
    </xf>
    <xf numFmtId="0" fontId="18" fillId="36" borderId="0" xfId="47" applyFont="1" applyFill="1" applyBorder="1" applyAlignment="1">
      <alignment horizontal="justify" vertical="top" wrapText="1"/>
      <protection/>
    </xf>
    <xf numFmtId="0" fontId="18" fillId="36" borderId="21" xfId="47" applyFont="1" applyFill="1" applyBorder="1" applyAlignment="1">
      <alignment horizontal="justify" vertical="top" wrapText="1"/>
      <protection/>
    </xf>
    <xf numFmtId="0" fontId="71" fillId="0" borderId="0" xfId="47" applyFont="1">
      <alignment/>
      <protection/>
    </xf>
    <xf numFmtId="0" fontId="152" fillId="0" borderId="0" xfId="47" applyFont="1" applyAlignment="1" applyProtection="1">
      <alignment horizontal="justify" vertical="top" wrapText="1"/>
      <protection locked="0"/>
    </xf>
    <xf numFmtId="0" fontId="69" fillId="0" borderId="0" xfId="47" applyFont="1">
      <alignment/>
      <protection/>
    </xf>
    <xf numFmtId="0" fontId="118" fillId="0" borderId="0" xfId="47" applyFont="1">
      <alignment/>
      <protection/>
    </xf>
    <xf numFmtId="0" fontId="69" fillId="0" borderId="0" xfId="47" applyFont="1" applyAlignment="1" applyProtection="1">
      <alignment horizontal="justify" vertical="top" wrapText="1"/>
      <protection locked="0"/>
    </xf>
    <xf numFmtId="0" fontId="153" fillId="0" borderId="0" xfId="47" applyFont="1">
      <alignment/>
      <protection/>
    </xf>
    <xf numFmtId="0" fontId="152" fillId="0" borderId="0" xfId="47" applyFont="1">
      <alignment/>
      <protection/>
    </xf>
    <xf numFmtId="0" fontId="152" fillId="36" borderId="32" xfId="47" applyFont="1" applyFill="1" applyBorder="1" applyAlignment="1">
      <alignment horizontal="center" wrapText="1"/>
      <protection/>
    </xf>
    <xf numFmtId="0" fontId="18" fillId="36" borderId="37" xfId="47" applyFont="1" applyFill="1" applyBorder="1" applyAlignment="1">
      <alignment horizontal="justify" vertical="top" wrapText="1"/>
      <protection/>
    </xf>
    <xf numFmtId="0" fontId="18" fillId="36" borderId="25" xfId="47" applyFont="1" applyFill="1" applyBorder="1" applyAlignment="1">
      <alignment horizontal="justify" vertical="top" wrapText="1"/>
      <protection/>
    </xf>
    <xf numFmtId="0" fontId="154" fillId="0" borderId="0" xfId="47" applyFont="1">
      <alignment/>
      <protection/>
    </xf>
    <xf numFmtId="0" fontId="0" fillId="0" borderId="0" xfId="45" applyBorder="1">
      <alignment/>
      <protection/>
    </xf>
    <xf numFmtId="0" fontId="17" fillId="0" borderId="0" xfId="45" applyFont="1" applyBorder="1">
      <alignment/>
      <protection/>
    </xf>
    <xf numFmtId="0" fontId="64" fillId="0" borderId="0" xfId="48" applyFont="1">
      <alignment/>
      <protection/>
    </xf>
    <xf numFmtId="0" fontId="0" fillId="0" borderId="0" xfId="48">
      <alignment/>
      <protection/>
    </xf>
    <xf numFmtId="0" fontId="17" fillId="0" borderId="10" xfId="48" applyFont="1" applyBorder="1">
      <alignment/>
      <protection/>
    </xf>
    <xf numFmtId="3" fontId="66" fillId="0" borderId="10" xfId="48" applyNumberFormat="1" applyFont="1" applyBorder="1">
      <alignment/>
      <protection/>
    </xf>
    <xf numFmtId="0" fontId="18" fillId="36" borderId="37" xfId="48" applyFont="1" applyFill="1" applyBorder="1" applyAlignment="1">
      <alignment horizontal="justify" vertical="top" wrapText="1"/>
      <protection/>
    </xf>
    <xf numFmtId="0" fontId="18" fillId="36" borderId="21" xfId="48" applyFont="1" applyFill="1" applyBorder="1" applyAlignment="1">
      <alignment horizontal="justify" vertical="top" wrapText="1"/>
      <protection/>
    </xf>
    <xf numFmtId="0" fontId="17" fillId="36" borderId="10" xfId="48" applyFont="1" applyFill="1" applyBorder="1" applyAlignment="1">
      <alignment wrapText="1"/>
      <protection/>
    </xf>
    <xf numFmtId="0" fontId="17" fillId="36" borderId="10" xfId="48" applyFont="1" applyFill="1" applyBorder="1" applyAlignment="1">
      <alignment horizontal="center" wrapText="1"/>
      <protection/>
    </xf>
    <xf numFmtId="0" fontId="18" fillId="36" borderId="10" xfId="48" applyFont="1" applyFill="1" applyBorder="1" applyAlignment="1">
      <alignment horizontal="center" wrapText="1"/>
      <protection/>
    </xf>
    <xf numFmtId="0" fontId="17" fillId="36" borderId="22" xfId="48" applyFont="1" applyFill="1" applyBorder="1" applyAlignment="1">
      <alignment horizontal="center" wrapText="1"/>
      <protection/>
    </xf>
    <xf numFmtId="0" fontId="18" fillId="36" borderId="25" xfId="48" applyFont="1" applyFill="1" applyBorder="1" applyAlignment="1">
      <alignment horizontal="justify" vertical="top" wrapText="1"/>
      <protection/>
    </xf>
    <xf numFmtId="0" fontId="55" fillId="0" borderId="0" xfId="47" applyFont="1">
      <alignment/>
      <protection/>
    </xf>
    <xf numFmtId="0" fontId="155" fillId="0" borderId="0" xfId="47" applyFont="1">
      <alignment/>
      <protection/>
    </xf>
    <xf numFmtId="0" fontId="156" fillId="0" borderId="0" xfId="47" applyFont="1">
      <alignment/>
      <protection/>
    </xf>
    <xf numFmtId="0" fontId="66" fillId="0" borderId="0" xfId="48" applyFont="1" applyBorder="1" applyAlignment="1">
      <alignment/>
      <protection/>
    </xf>
    <xf numFmtId="3" fontId="66" fillId="0" borderId="0" xfId="48" applyNumberFormat="1" applyFont="1" applyBorder="1">
      <alignment/>
      <protection/>
    </xf>
    <xf numFmtId="0" fontId="78" fillId="0" borderId="0" xfId="48" applyFont="1" applyBorder="1" applyAlignment="1">
      <alignment/>
      <protection/>
    </xf>
    <xf numFmtId="3" fontId="78" fillId="0" borderId="0" xfId="48" applyNumberFormat="1" applyFont="1" applyBorder="1">
      <alignment/>
      <protection/>
    </xf>
    <xf numFmtId="0" fontId="79" fillId="0" borderId="0" xfId="48" applyFont="1">
      <alignment/>
      <protection/>
    </xf>
    <xf numFmtId="0" fontId="157" fillId="0" borderId="0" xfId="47" applyFont="1">
      <alignment/>
      <protection/>
    </xf>
    <xf numFmtId="0" fontId="18" fillId="36" borderId="0" xfId="48" applyFont="1" applyFill="1" applyBorder="1" applyAlignment="1">
      <alignment horizontal="justify" vertical="top" wrapText="1"/>
      <protection/>
    </xf>
    <xf numFmtId="0" fontId="62" fillId="36" borderId="0" xfId="48" applyFont="1" applyFill="1" applyBorder="1" applyAlignment="1">
      <alignment horizontal="center" wrapText="1"/>
      <protection/>
    </xf>
    <xf numFmtId="0" fontId="158" fillId="0" borderId="0" xfId="47" applyFont="1">
      <alignment/>
      <protection/>
    </xf>
    <xf numFmtId="0" fontId="17" fillId="36" borderId="10" xfId="47" applyFont="1" applyFill="1" applyBorder="1" applyAlignment="1">
      <alignment vertical="top" wrapText="1"/>
      <protection/>
    </xf>
    <xf numFmtId="9" fontId="17" fillId="36" borderId="10" xfId="47" applyNumberFormat="1" applyFont="1" applyFill="1" applyBorder="1" applyAlignment="1">
      <alignment horizontal="center" wrapText="1"/>
      <protection/>
    </xf>
    <xf numFmtId="9" fontId="18" fillId="36" borderId="10" xfId="47" applyNumberFormat="1" applyFont="1" applyFill="1" applyBorder="1" applyAlignment="1">
      <alignment horizontal="center" wrapText="1"/>
      <protection/>
    </xf>
    <xf numFmtId="9" fontId="17" fillId="36" borderId="22" xfId="47" applyNumberFormat="1" applyFont="1" applyFill="1" applyBorder="1" applyAlignment="1">
      <alignment horizontal="center" wrapText="1"/>
      <protection/>
    </xf>
    <xf numFmtId="0" fontId="62" fillId="36" borderId="10" xfId="47" applyFont="1" applyFill="1" applyBorder="1" applyAlignment="1">
      <alignment horizontal="center" wrapText="1"/>
      <protection/>
    </xf>
    <xf numFmtId="0" fontId="18" fillId="36" borderId="24" xfId="47" applyFont="1" applyFill="1" applyBorder="1" applyAlignment="1">
      <alignment horizontal="justify" vertical="top" wrapText="1"/>
      <protection/>
    </xf>
    <xf numFmtId="0" fontId="17" fillId="36" borderId="11" xfId="47" applyFont="1" applyFill="1" applyBorder="1" applyAlignment="1">
      <alignment vertical="top" wrapText="1"/>
      <protection/>
    </xf>
    <xf numFmtId="0" fontId="62" fillId="36" borderId="32" xfId="47" applyFont="1" applyFill="1" applyBorder="1" applyAlignment="1">
      <alignment horizontal="center" wrapText="1"/>
      <protection/>
    </xf>
    <xf numFmtId="0" fontId="62" fillId="36" borderId="33" xfId="47" applyFont="1" applyFill="1" applyBorder="1" applyAlignment="1">
      <alignment horizontal="center" wrapText="1"/>
      <protection/>
    </xf>
    <xf numFmtId="0" fontId="55" fillId="0" borderId="0" xfId="47" applyFont="1" applyAlignment="1">
      <alignment horizontal="justify" vertical="top"/>
      <protection/>
    </xf>
    <xf numFmtId="0" fontId="17" fillId="0" borderId="0" xfId="47" applyFont="1" applyAlignment="1">
      <alignment horizontal="justify" vertical="top"/>
      <protection/>
    </xf>
    <xf numFmtId="14" fontId="17" fillId="0" borderId="0" xfId="47" applyNumberFormat="1" applyFont="1">
      <alignment/>
      <protection/>
    </xf>
    <xf numFmtId="0" fontId="69" fillId="0" borderId="0" xfId="47" applyFont="1" applyAlignment="1">
      <alignment horizontal="justify" vertical="top" wrapText="1"/>
      <protection/>
    </xf>
    <xf numFmtId="0" fontId="118" fillId="0" borderId="0" xfId="47" applyAlignment="1">
      <alignment horizontal="left"/>
      <protection/>
    </xf>
    <xf numFmtId="0" fontId="118" fillId="0" borderId="0" xfId="47" applyFont="1" applyAlignment="1">
      <alignment horizontal="left"/>
      <protection/>
    </xf>
    <xf numFmtId="0" fontId="53" fillId="0" borderId="0" xfId="47" applyFont="1">
      <alignment/>
      <protection/>
    </xf>
    <xf numFmtId="0" fontId="85" fillId="0" borderId="0" xfId="47" applyFont="1">
      <alignment/>
      <protection/>
    </xf>
    <xf numFmtId="3" fontId="17" fillId="36" borderId="10" xfId="47" applyNumberFormat="1" applyFont="1" applyFill="1" applyBorder="1" applyAlignment="1">
      <alignment horizontal="center" wrapText="1"/>
      <protection/>
    </xf>
    <xf numFmtId="3" fontId="18" fillId="36" borderId="10" xfId="47" applyNumberFormat="1" applyFont="1" applyFill="1" applyBorder="1" applyAlignment="1">
      <alignment horizontal="center" wrapText="1"/>
      <protection/>
    </xf>
    <xf numFmtId="0" fontId="86" fillId="0" borderId="0" xfId="47" applyFont="1">
      <alignment/>
      <protection/>
    </xf>
    <xf numFmtId="0" fontId="159" fillId="0" borderId="0" xfId="47" applyFont="1">
      <alignment/>
      <protection/>
    </xf>
    <xf numFmtId="0" fontId="160" fillId="0" borderId="0" xfId="47" applyFont="1">
      <alignment/>
      <protection/>
    </xf>
    <xf numFmtId="0" fontId="90" fillId="0" borderId="0" xfId="47" applyFont="1">
      <alignment/>
      <protection/>
    </xf>
    <xf numFmtId="3" fontId="17" fillId="36" borderId="22" xfId="47" applyNumberFormat="1" applyFont="1" applyFill="1" applyBorder="1" applyAlignment="1">
      <alignment horizontal="center" wrapText="1"/>
      <protection/>
    </xf>
    <xf numFmtId="3" fontId="17" fillId="36" borderId="32" xfId="47" applyNumberFormat="1" applyFont="1" applyFill="1" applyBorder="1" applyAlignment="1">
      <alignment horizontal="center" wrapText="1"/>
      <protection/>
    </xf>
    <xf numFmtId="9" fontId="17" fillId="36" borderId="32" xfId="47" applyNumberFormat="1" applyFont="1" applyFill="1" applyBorder="1" applyAlignment="1">
      <alignment horizontal="center" wrapText="1"/>
      <protection/>
    </xf>
    <xf numFmtId="0" fontId="55" fillId="0" borderId="0" xfId="47" applyFont="1" applyAlignment="1">
      <alignment horizontal="justify" vertical="top" wrapText="1"/>
      <protection/>
    </xf>
    <xf numFmtId="0" fontId="17" fillId="0" borderId="0" xfId="47" applyFont="1" applyAlignment="1">
      <alignment horizontal="justify" vertical="top" wrapText="1"/>
      <protection/>
    </xf>
    <xf numFmtId="0" fontId="17" fillId="0" borderId="0" xfId="47" applyFont="1" applyBorder="1">
      <alignment/>
      <protection/>
    </xf>
    <xf numFmtId="0" fontId="55" fillId="0" borderId="0" xfId="47" applyFont="1" applyAlignment="1">
      <alignment horizontal="justify" vertical="top" wrapText="1"/>
      <protection/>
    </xf>
    <xf numFmtId="0" fontId="17" fillId="0" borderId="0" xfId="47" applyFont="1" applyAlignment="1">
      <alignment horizontal="justify" vertical="top" wrapText="1"/>
      <protection/>
    </xf>
    <xf numFmtId="3" fontId="66" fillId="0" borderId="0" xfId="47" applyNumberFormat="1" applyFont="1" applyBorder="1">
      <alignment/>
      <protection/>
    </xf>
    <xf numFmtId="0" fontId="64" fillId="0" borderId="0" xfId="47" applyFont="1">
      <alignment/>
      <protection/>
    </xf>
    <xf numFmtId="0" fontId="66" fillId="0" borderId="0" xfId="47" applyFont="1" applyBorder="1" applyAlignment="1">
      <alignment/>
      <protection/>
    </xf>
    <xf numFmtId="0" fontId="17" fillId="0" borderId="0" xfId="47" applyFont="1" applyBorder="1" applyAlignment="1">
      <alignment/>
      <protection/>
    </xf>
    <xf numFmtId="0" fontId="62" fillId="36" borderId="0" xfId="47" applyFont="1" applyFill="1" applyBorder="1" applyAlignment="1">
      <alignment horizontal="center" wrapText="1"/>
      <protection/>
    </xf>
    <xf numFmtId="0" fontId="68" fillId="0" borderId="0" xfId="47" applyFont="1" applyBorder="1">
      <alignment/>
      <protection/>
    </xf>
    <xf numFmtId="0" fontId="66" fillId="0" borderId="0" xfId="47" applyFont="1">
      <alignment/>
      <protection/>
    </xf>
    <xf numFmtId="0" fontId="92" fillId="0" borderId="0" xfId="47" applyFont="1">
      <alignment/>
      <protection/>
    </xf>
    <xf numFmtId="0" fontId="17" fillId="0" borderId="58" xfId="47" applyFont="1" applyBorder="1">
      <alignment/>
      <protection/>
    </xf>
    <xf numFmtId="3" fontId="66" fillId="0" borderId="58" xfId="47" applyNumberFormat="1" applyFont="1" applyBorder="1">
      <alignment/>
      <protection/>
    </xf>
    <xf numFmtId="0" fontId="18" fillId="39" borderId="59" xfId="47" applyFont="1" applyFill="1" applyBorder="1" applyAlignment="1">
      <alignment horizontal="justify" vertical="top" wrapText="1"/>
      <protection/>
    </xf>
    <xf numFmtId="0" fontId="18" fillId="39" borderId="60" xfId="47" applyFont="1" applyFill="1" applyBorder="1" applyAlignment="1">
      <alignment horizontal="justify" vertical="top" wrapText="1"/>
      <protection/>
    </xf>
    <xf numFmtId="0" fontId="17" fillId="39" borderId="58" xfId="47" applyFont="1" applyFill="1" applyBorder="1" applyAlignment="1">
      <alignment wrapText="1"/>
      <protection/>
    </xf>
    <xf numFmtId="0" fontId="17" fillId="39" borderId="58" xfId="47" applyFont="1" applyFill="1" applyBorder="1" applyAlignment="1">
      <alignment horizontal="center" wrapText="1"/>
      <protection/>
    </xf>
    <xf numFmtId="0" fontId="18" fillId="39" borderId="58" xfId="47" applyFont="1" applyFill="1" applyBorder="1" applyAlignment="1">
      <alignment horizontal="center" wrapText="1"/>
      <protection/>
    </xf>
    <xf numFmtId="0" fontId="17" fillId="39" borderId="61" xfId="47" applyFont="1" applyFill="1" applyBorder="1" applyAlignment="1">
      <alignment horizontal="center" wrapText="1"/>
      <protection/>
    </xf>
    <xf numFmtId="0" fontId="83" fillId="39" borderId="58" xfId="47" applyFont="1" applyFill="1" applyBorder="1" applyAlignment="1">
      <alignment horizontal="center" wrapText="1"/>
      <protection/>
    </xf>
    <xf numFmtId="0" fontId="93" fillId="39" borderId="58" xfId="47" applyFont="1" applyFill="1" applyBorder="1" applyAlignment="1">
      <alignment horizontal="center" wrapText="1"/>
      <protection/>
    </xf>
    <xf numFmtId="0" fontId="83" fillId="39" borderId="61" xfId="47" applyFont="1" applyFill="1" applyBorder="1" applyAlignment="1">
      <alignment horizontal="center" wrapText="1"/>
      <protection/>
    </xf>
    <xf numFmtId="0" fontId="18" fillId="39" borderId="62" xfId="47" applyFont="1" applyFill="1" applyBorder="1" applyAlignment="1">
      <alignment horizontal="justify" vertical="top" wrapText="1"/>
      <protection/>
    </xf>
    <xf numFmtId="0" fontId="83" fillId="39" borderId="63" xfId="47" applyFont="1" applyFill="1" applyBorder="1" applyAlignment="1">
      <alignment horizontal="center" wrapText="1"/>
      <protection/>
    </xf>
    <xf numFmtId="0" fontId="83" fillId="39" borderId="64" xfId="47" applyFont="1" applyFill="1" applyBorder="1" applyAlignment="1">
      <alignment horizontal="center" wrapText="1"/>
      <protection/>
    </xf>
    <xf numFmtId="0" fontId="69" fillId="0" borderId="0" xfId="47" applyFont="1" applyBorder="1">
      <alignment/>
      <protection/>
    </xf>
    <xf numFmtId="0" fontId="55" fillId="0" borderId="0" xfId="47" applyFont="1" applyBorder="1">
      <alignment/>
      <protection/>
    </xf>
    <xf numFmtId="0" fontId="17" fillId="0" borderId="65" xfId="47" applyFont="1" applyBorder="1">
      <alignment/>
      <protection/>
    </xf>
    <xf numFmtId="0" fontId="66" fillId="0" borderId="10" xfId="47" applyFont="1" applyBorder="1">
      <alignment/>
      <protection/>
    </xf>
    <xf numFmtId="0" fontId="161" fillId="0" borderId="0" xfId="47" applyFont="1">
      <alignment/>
      <protection/>
    </xf>
    <xf numFmtId="0" fontId="162" fillId="0" borderId="0" xfId="47" applyFont="1" applyAlignment="1">
      <alignment horizontal="justify" vertical="top"/>
      <protection/>
    </xf>
    <xf numFmtId="0" fontId="151" fillId="0" borderId="0" xfId="47" applyFont="1" applyAlignment="1">
      <alignment horizontal="justify" vertical="top"/>
      <protection/>
    </xf>
    <xf numFmtId="0" fontId="163" fillId="0" borderId="0" xfId="47" applyFont="1">
      <alignment/>
      <protection/>
    </xf>
    <xf numFmtId="0" fontId="164" fillId="0" borderId="0" xfId="47" applyFont="1">
      <alignment/>
      <protection/>
    </xf>
    <xf numFmtId="0" fontId="165" fillId="0" borderId="0" xfId="47" applyFont="1">
      <alignment/>
      <protection/>
    </xf>
    <xf numFmtId="0" fontId="164" fillId="0" borderId="10" xfId="47" applyFont="1" applyBorder="1">
      <alignment/>
      <protection/>
    </xf>
    <xf numFmtId="3" fontId="166" fillId="0" borderId="10" xfId="47" applyNumberFormat="1" applyFont="1" applyBorder="1">
      <alignment/>
      <protection/>
    </xf>
    <xf numFmtId="0" fontId="167" fillId="0" borderId="0" xfId="47" applyFont="1">
      <alignment/>
      <protection/>
    </xf>
    <xf numFmtId="3" fontId="167" fillId="0" borderId="0" xfId="47" applyNumberFormat="1" applyFont="1">
      <alignment/>
      <protection/>
    </xf>
    <xf numFmtId="0" fontId="164" fillId="36" borderId="10" xfId="47" applyFont="1" applyFill="1" applyBorder="1" applyAlignment="1">
      <alignment wrapText="1"/>
      <protection/>
    </xf>
    <xf numFmtId="0" fontId="164" fillId="36" borderId="10" xfId="47" applyFont="1" applyFill="1" applyBorder="1" applyAlignment="1">
      <alignment horizontal="center" wrapText="1"/>
      <protection/>
    </xf>
    <xf numFmtId="0" fontId="164" fillId="36" borderId="22" xfId="47" applyFont="1" applyFill="1" applyBorder="1" applyAlignment="1">
      <alignment horizontal="center" wrapText="1"/>
      <protection/>
    </xf>
    <xf numFmtId="3" fontId="164" fillId="36" borderId="10" xfId="47" applyNumberFormat="1" applyFont="1" applyFill="1" applyBorder="1" applyAlignment="1">
      <alignment horizontal="center" wrapText="1"/>
      <protection/>
    </xf>
    <xf numFmtId="0" fontId="164" fillId="36" borderId="32" xfId="47" applyFont="1" applyFill="1" applyBorder="1" applyAlignment="1">
      <alignment horizontal="center" wrapText="1"/>
      <protection/>
    </xf>
    <xf numFmtId="0" fontId="164" fillId="36" borderId="33" xfId="47" applyFont="1" applyFill="1" applyBorder="1" applyAlignment="1">
      <alignment horizontal="center" wrapText="1"/>
      <protection/>
    </xf>
    <xf numFmtId="0" fontId="168" fillId="36" borderId="25" xfId="47" applyFont="1" applyFill="1" applyBorder="1" applyAlignment="1">
      <alignment horizontal="justify" vertical="top" wrapText="1"/>
      <protection/>
    </xf>
    <xf numFmtId="0" fontId="168" fillId="36" borderId="21" xfId="47" applyFont="1" applyFill="1" applyBorder="1" applyAlignment="1">
      <alignment horizontal="justify" vertical="top" wrapText="1"/>
      <protection/>
    </xf>
    <xf numFmtId="0" fontId="168" fillId="36" borderId="10" xfId="47" applyFont="1" applyFill="1" applyBorder="1" applyAlignment="1">
      <alignment horizontal="center" wrapText="1"/>
      <protection/>
    </xf>
    <xf numFmtId="3" fontId="168" fillId="36" borderId="10" xfId="47" applyNumberFormat="1" applyFont="1" applyFill="1" applyBorder="1" applyAlignment="1">
      <alignment horizontal="center" wrapText="1"/>
      <protection/>
    </xf>
    <xf numFmtId="3" fontId="164" fillId="36" borderId="22" xfId="47" applyNumberFormat="1" applyFont="1" applyFill="1" applyBorder="1" applyAlignment="1">
      <alignment horizontal="center" wrapText="1"/>
      <protection/>
    </xf>
    <xf numFmtId="0" fontId="164" fillId="36" borderId="30" xfId="47" applyFont="1" applyFill="1" applyBorder="1" applyAlignment="1">
      <alignment horizontal="center" wrapText="1"/>
      <protection/>
    </xf>
    <xf numFmtId="0" fontId="164" fillId="36" borderId="43" xfId="47" applyFont="1" applyFill="1" applyBorder="1" applyAlignment="1">
      <alignment horizontal="center" wrapText="1"/>
      <protection/>
    </xf>
    <xf numFmtId="3" fontId="17" fillId="36" borderId="0" xfId="47" applyNumberFormat="1" applyFont="1" applyFill="1" applyBorder="1" applyAlignment="1">
      <alignment horizontal="center" wrapText="1"/>
      <protection/>
    </xf>
    <xf numFmtId="0" fontId="17" fillId="36" borderId="11" xfId="47" applyFont="1" applyFill="1" applyBorder="1" applyAlignment="1">
      <alignment wrapText="1"/>
      <protection/>
    </xf>
    <xf numFmtId="0" fontId="69" fillId="0" borderId="0" xfId="47" applyFont="1" applyAlignment="1">
      <alignment wrapText="1"/>
      <protection/>
    </xf>
    <xf numFmtId="0" fontId="102" fillId="0" borderId="0" xfId="47" applyFont="1">
      <alignment/>
      <protection/>
    </xf>
    <xf numFmtId="0" fontId="69" fillId="0" borderId="0" xfId="47" applyFont="1" applyAlignment="1">
      <alignment horizontal="justify" vertical="top"/>
      <protection/>
    </xf>
    <xf numFmtId="0" fontId="17" fillId="0" borderId="0" xfId="47" applyFont="1" applyAlignment="1">
      <alignment horizontal="justify"/>
      <protection/>
    </xf>
    <xf numFmtId="0" fontId="17" fillId="0" borderId="0" xfId="47" applyFont="1" applyAlignment="1">
      <alignment wrapText="1"/>
      <protection/>
    </xf>
    <xf numFmtId="0" fontId="127" fillId="0" borderId="0" xfId="47" applyFont="1" applyBorder="1">
      <alignment/>
      <protection/>
    </xf>
    <xf numFmtId="0" fontId="18" fillId="0" borderId="0" xfId="47" applyFont="1" applyBorder="1">
      <alignment/>
      <protection/>
    </xf>
    <xf numFmtId="0" fontId="103" fillId="0" borderId="0" xfId="47" applyFont="1" applyAlignment="1">
      <alignment/>
      <protection/>
    </xf>
    <xf numFmtId="0" fontId="55" fillId="0" borderId="0" xfId="47" applyFont="1" applyAlignment="1">
      <alignment vertical="top" wrapText="1"/>
      <protection/>
    </xf>
    <xf numFmtId="0" fontId="69" fillId="0" borderId="0" xfId="47" applyFont="1" applyAlignment="1">
      <alignment horizontal="justify" wrapText="1"/>
      <protection/>
    </xf>
    <xf numFmtId="0" fontId="64" fillId="0" borderId="0" xfId="47" applyFont="1" applyBorder="1">
      <alignment/>
      <protection/>
    </xf>
    <xf numFmtId="0" fontId="68" fillId="0" borderId="66" xfId="47" applyFont="1" applyBorder="1" applyAlignment="1">
      <alignment/>
      <protection/>
    </xf>
    <xf numFmtId="0" fontId="68" fillId="0" borderId="0" xfId="47" applyFont="1" applyBorder="1" applyAlignment="1">
      <alignment/>
      <protection/>
    </xf>
    <xf numFmtId="0" fontId="17" fillId="36" borderId="32" xfId="48" applyFont="1" applyFill="1" applyBorder="1" applyAlignment="1">
      <alignment horizontal="center" wrapText="1"/>
      <protection/>
    </xf>
    <xf numFmtId="0" fontId="17" fillId="36" borderId="33" xfId="48" applyFont="1" applyFill="1" applyBorder="1" applyAlignment="1">
      <alignment horizontal="center" wrapText="1"/>
      <protection/>
    </xf>
    <xf numFmtId="0" fontId="62" fillId="36" borderId="10" xfId="0" applyFont="1" applyFill="1" applyBorder="1" applyAlignment="1">
      <alignment horizontal="center" wrapText="1"/>
    </xf>
    <xf numFmtId="10" fontId="17" fillId="36" borderId="10" xfId="0" applyNumberFormat="1" applyFont="1" applyFill="1" applyBorder="1" applyAlignment="1">
      <alignment horizontal="center" wrapText="1"/>
    </xf>
    <xf numFmtId="10" fontId="18" fillId="36" borderId="10" xfId="0" applyNumberFormat="1" applyFont="1" applyFill="1" applyBorder="1" applyAlignment="1">
      <alignment horizontal="center" wrapText="1"/>
    </xf>
    <xf numFmtId="10" fontId="17" fillId="36" borderId="22" xfId="0" applyNumberFormat="1" applyFont="1" applyFill="1" applyBorder="1" applyAlignment="1">
      <alignment horizontal="center" wrapText="1"/>
    </xf>
    <xf numFmtId="0" fontId="62" fillId="36" borderId="22" xfId="0" applyFont="1" applyFill="1" applyBorder="1" applyAlignment="1">
      <alignment horizontal="center" wrapText="1"/>
    </xf>
    <xf numFmtId="10" fontId="17" fillId="36" borderId="32" xfId="0" applyNumberFormat="1" applyFont="1" applyFill="1" applyBorder="1" applyAlignment="1">
      <alignment horizontal="center" wrapText="1"/>
    </xf>
    <xf numFmtId="0" fontId="62" fillId="36" borderId="32" xfId="0" applyFont="1" applyFill="1" applyBorder="1" applyAlignment="1">
      <alignment horizontal="center" wrapText="1"/>
    </xf>
    <xf numFmtId="0" fontId="62" fillId="36" borderId="33" xfId="0" applyFont="1" applyFill="1" applyBorder="1" applyAlignment="1">
      <alignment horizontal="center" wrapText="1"/>
    </xf>
    <xf numFmtId="0" fontId="64" fillId="0" borderId="0" xfId="0" applyFont="1" applyAlignment="1">
      <alignment/>
    </xf>
    <xf numFmtId="0" fontId="17" fillId="0" borderId="0" xfId="0" applyFont="1" applyAlignment="1">
      <alignment/>
    </xf>
    <xf numFmtId="0" fontId="17" fillId="0" borderId="10" xfId="0" applyFont="1" applyBorder="1" applyAlignment="1">
      <alignment/>
    </xf>
    <xf numFmtId="3" fontId="66" fillId="0" borderId="10" xfId="0" applyNumberFormat="1" applyFont="1" applyBorder="1" applyAlignment="1">
      <alignment/>
    </xf>
    <xf numFmtId="0" fontId="18" fillId="36" borderId="37" xfId="0" applyFont="1" applyFill="1" applyBorder="1" applyAlignment="1">
      <alignment horizontal="justify" vertical="top" wrapText="1"/>
    </xf>
    <xf numFmtId="0" fontId="18" fillId="36" borderId="21" xfId="0" applyFont="1" applyFill="1" applyBorder="1" applyAlignment="1">
      <alignment horizontal="justify" vertical="top" wrapText="1"/>
    </xf>
    <xf numFmtId="0" fontId="17" fillId="36" borderId="10" xfId="0" applyFont="1" applyFill="1" applyBorder="1" applyAlignment="1">
      <alignment wrapText="1"/>
    </xf>
    <xf numFmtId="0" fontId="17" fillId="36" borderId="10" xfId="0" applyFont="1" applyFill="1" applyBorder="1" applyAlignment="1">
      <alignment horizontal="center" wrapText="1"/>
    </xf>
    <xf numFmtId="0" fontId="18" fillId="36" borderId="10" xfId="0" applyFont="1" applyFill="1" applyBorder="1" applyAlignment="1">
      <alignment horizontal="center" wrapText="1"/>
    </xf>
    <xf numFmtId="0" fontId="17" fillId="36" borderId="22" xfId="0" applyFont="1" applyFill="1" applyBorder="1" applyAlignment="1">
      <alignment horizontal="center" wrapText="1"/>
    </xf>
    <xf numFmtId="0" fontId="18" fillId="36" borderId="25" xfId="0" applyFont="1" applyFill="1" applyBorder="1" applyAlignment="1">
      <alignment horizontal="justify" vertical="top" wrapText="1"/>
    </xf>
    <xf numFmtId="0" fontId="68" fillId="0" borderId="0" xfId="0" applyFont="1" applyAlignment="1">
      <alignment/>
    </xf>
    <xf numFmtId="0" fontId="55" fillId="0" borderId="0" xfId="0" applyFont="1" applyAlignment="1">
      <alignment horizontal="justify" vertical="top" wrapText="1"/>
    </xf>
    <xf numFmtId="0" fontId="17" fillId="0" borderId="0" xfId="0" applyFont="1" applyAlignment="1">
      <alignment horizontal="justify" vertical="top" wrapText="1"/>
    </xf>
    <xf numFmtId="44" fontId="68" fillId="0" borderId="66" xfId="37" applyFont="1" applyBorder="1" applyAlignment="1">
      <alignment/>
    </xf>
    <xf numFmtId="44" fontId="68" fillId="0" borderId="0" xfId="37" applyFont="1" applyBorder="1" applyAlignment="1">
      <alignment/>
    </xf>
    <xf numFmtId="3" fontId="17" fillId="36" borderId="33" xfId="47" applyNumberFormat="1" applyFont="1" applyFill="1" applyBorder="1" applyAlignment="1">
      <alignment horizontal="center" wrapText="1"/>
      <protection/>
    </xf>
    <xf numFmtId="0" fontId="164" fillId="36" borderId="10" xfId="47" applyFont="1" applyFill="1" applyBorder="1" applyAlignment="1">
      <alignment vertical="top" wrapText="1"/>
      <protection/>
    </xf>
    <xf numFmtId="3" fontId="17" fillId="36" borderId="10" xfId="0" applyNumberFormat="1" applyFont="1" applyFill="1" applyBorder="1" applyAlignment="1">
      <alignment horizontal="center" wrapText="1"/>
    </xf>
    <xf numFmtId="3" fontId="18" fillId="36" borderId="10" xfId="0" applyNumberFormat="1" applyFont="1" applyFill="1" applyBorder="1" applyAlignment="1">
      <alignment horizontal="center" wrapText="1"/>
    </xf>
    <xf numFmtId="0" fontId="17" fillId="36" borderId="32" xfId="0" applyFont="1" applyFill="1" applyBorder="1" applyAlignment="1">
      <alignment horizontal="center" wrapText="1"/>
    </xf>
    <xf numFmtId="0" fontId="17" fillId="36" borderId="33" xfId="0" applyFont="1" applyFill="1" applyBorder="1" applyAlignment="1">
      <alignment horizontal="center" wrapText="1"/>
    </xf>
    <xf numFmtId="0" fontId="63" fillId="0" borderId="0" xfId="0" applyFont="1" applyAlignment="1">
      <alignment/>
    </xf>
    <xf numFmtId="0" fontId="17" fillId="36" borderId="10" xfId="0" applyFont="1" applyFill="1" applyBorder="1" applyAlignment="1">
      <alignment vertical="top" wrapText="1"/>
    </xf>
    <xf numFmtId="3" fontId="17" fillId="36" borderId="22" xfId="0" applyNumberFormat="1" applyFont="1" applyFill="1" applyBorder="1" applyAlignment="1">
      <alignment horizontal="center" wrapText="1"/>
    </xf>
    <xf numFmtId="3" fontId="17" fillId="36" borderId="32" xfId="0" applyNumberFormat="1" applyFont="1" applyFill="1" applyBorder="1" applyAlignment="1">
      <alignment horizontal="center" wrapText="1"/>
    </xf>
    <xf numFmtId="0" fontId="62" fillId="36" borderId="30" xfId="0" applyFont="1" applyFill="1" applyBorder="1" applyAlignment="1">
      <alignment horizontal="center" wrapText="1"/>
    </xf>
    <xf numFmtId="0" fontId="62" fillId="36" borderId="43" xfId="0" applyFont="1" applyFill="1" applyBorder="1" applyAlignment="1">
      <alignment horizontal="center" wrapText="1"/>
    </xf>
    <xf numFmtId="0" fontId="84" fillId="0" borderId="0" xfId="0" applyFont="1" applyAlignment="1">
      <alignment/>
    </xf>
    <xf numFmtId="2" fontId="17" fillId="36" borderId="32" xfId="47" applyNumberFormat="1" applyFont="1" applyFill="1" applyBorder="1" applyAlignment="1">
      <alignment horizontal="center" wrapText="1"/>
      <protection/>
    </xf>
    <xf numFmtId="0" fontId="81" fillId="0" borderId="0" xfId="0" applyFont="1" applyAlignment="1">
      <alignment/>
    </xf>
    <xf numFmtId="0" fontId="168" fillId="36" borderId="0" xfId="47" applyFont="1" applyFill="1" applyBorder="1" applyAlignment="1">
      <alignment horizontal="justify" vertical="top" wrapText="1"/>
      <protection/>
    </xf>
    <xf numFmtId="0" fontId="164" fillId="36" borderId="0" xfId="47" applyFont="1" applyFill="1" applyBorder="1" applyAlignment="1">
      <alignment horizontal="center" wrapText="1"/>
      <protection/>
    </xf>
    <xf numFmtId="0" fontId="65" fillId="0" borderId="0" xfId="47" applyFont="1">
      <alignment/>
      <protection/>
    </xf>
    <xf numFmtId="0" fontId="18" fillId="36" borderId="21" xfId="0" applyFont="1" applyFill="1" applyBorder="1" applyAlignment="1">
      <alignment horizontal="justify" wrapText="1"/>
    </xf>
    <xf numFmtId="0" fontId="18" fillId="36" borderId="32" xfId="48" applyFont="1" applyFill="1" applyBorder="1" applyAlignment="1">
      <alignment horizontal="center" wrapText="1"/>
      <protection/>
    </xf>
    <xf numFmtId="49" fontId="24" fillId="38" borderId="67" xfId="44" applyNumberFormat="1" applyFont="1" applyFill="1" applyBorder="1" applyAlignment="1">
      <alignment horizontal="center" vertical="center" wrapText="1"/>
      <protection/>
    </xf>
    <xf numFmtId="49" fontId="24" fillId="38" borderId="46" xfId="44" applyNumberFormat="1" applyFont="1" applyFill="1" applyBorder="1" applyAlignment="1">
      <alignment horizontal="center" vertical="center" wrapText="1"/>
      <protection/>
    </xf>
    <xf numFmtId="0" fontId="25" fillId="0" borderId="42" xfId="0" applyFont="1" applyBorder="1" applyAlignment="1">
      <alignment horizontal="center" vertical="center" wrapText="1"/>
    </xf>
    <xf numFmtId="0" fontId="18" fillId="38" borderId="37" xfId="44" applyFont="1" applyFill="1" applyBorder="1" applyAlignment="1">
      <alignment horizontal="left" vertical="center"/>
      <protection/>
    </xf>
    <xf numFmtId="0" fontId="18" fillId="38" borderId="38" xfId="44" applyFont="1" applyFill="1" applyBorder="1" applyAlignment="1">
      <alignment horizontal="left" vertical="center"/>
      <protection/>
    </xf>
    <xf numFmtId="0" fontId="18" fillId="38" borderId="25" xfId="44" applyFont="1" applyFill="1" applyBorder="1" applyAlignment="1">
      <alignment horizontal="left" vertical="center"/>
      <protection/>
    </xf>
    <xf numFmtId="0" fontId="18" fillId="38" borderId="32" xfId="44" applyFont="1" applyFill="1" applyBorder="1" applyAlignment="1">
      <alignment horizontal="left" vertical="center"/>
      <protection/>
    </xf>
    <xf numFmtId="49" fontId="16" fillId="38" borderId="67" xfId="44" applyNumberFormat="1" applyFont="1" applyFill="1" applyBorder="1" applyAlignment="1">
      <alignment horizontal="center" vertical="center" wrapText="1"/>
      <protection/>
    </xf>
    <xf numFmtId="49" fontId="16" fillId="38" borderId="46" xfId="44" applyNumberFormat="1" applyFont="1" applyFill="1" applyBorder="1" applyAlignment="1">
      <alignment horizontal="center" vertical="center" wrapText="1"/>
      <protection/>
    </xf>
    <xf numFmtId="0" fontId="15" fillId="0" borderId="42" xfId="0" applyFont="1" applyBorder="1" applyAlignment="1">
      <alignment horizontal="center" vertical="center" wrapText="1"/>
    </xf>
    <xf numFmtId="0" fontId="66" fillId="0" borderId="12" xfId="47" applyFont="1" applyBorder="1" applyAlignment="1">
      <alignment/>
      <protection/>
    </xf>
    <xf numFmtId="0" fontId="66" fillId="0" borderId="56" xfId="47" applyFont="1" applyBorder="1" applyAlignment="1">
      <alignment/>
      <protection/>
    </xf>
    <xf numFmtId="0" fontId="71" fillId="36" borderId="49" xfId="47" applyFont="1" applyFill="1" applyBorder="1" applyAlignment="1">
      <alignment wrapText="1"/>
      <protection/>
    </xf>
    <xf numFmtId="0" fontId="71" fillId="36" borderId="46" xfId="47" applyFont="1" applyFill="1" applyBorder="1" applyAlignment="1">
      <alignment wrapText="1"/>
      <protection/>
    </xf>
    <xf numFmtId="0" fontId="71" fillId="36" borderId="42" xfId="47" applyFont="1" applyFill="1" applyBorder="1" applyAlignment="1">
      <alignment wrapText="1"/>
      <protection/>
    </xf>
    <xf numFmtId="0" fontId="71" fillId="36" borderId="12" xfId="47" applyFont="1" applyFill="1" applyBorder="1" applyAlignment="1">
      <alignment wrapText="1"/>
      <protection/>
    </xf>
    <xf numFmtId="0" fontId="71" fillId="36" borderId="14" xfId="47" applyFont="1" applyFill="1" applyBorder="1" applyAlignment="1">
      <alignment wrapText="1"/>
      <protection/>
    </xf>
    <xf numFmtId="0" fontId="71" fillId="36" borderId="54" xfId="47" applyFont="1" applyFill="1" applyBorder="1" applyAlignment="1">
      <alignment wrapText="1"/>
      <protection/>
    </xf>
    <xf numFmtId="0" fontId="55" fillId="0" borderId="0" xfId="0" applyFont="1" applyAlignment="1">
      <alignment horizontal="justify" vertical="top" wrapText="1"/>
    </xf>
    <xf numFmtId="0" fontId="17" fillId="0" borderId="0" xfId="0" applyFont="1" applyAlignment="1">
      <alignment horizontal="justify" vertical="top" wrapText="1"/>
    </xf>
    <xf numFmtId="0" fontId="66" fillId="0" borderId="12" xfId="0" applyFont="1" applyBorder="1" applyAlignment="1">
      <alignment/>
    </xf>
    <xf numFmtId="0" fontId="17" fillId="0" borderId="56" xfId="0" applyFont="1" applyBorder="1" applyAlignment="1">
      <alignment/>
    </xf>
    <xf numFmtId="0" fontId="71" fillId="36" borderId="10" xfId="0" applyFont="1" applyFill="1" applyBorder="1" applyAlignment="1">
      <alignment wrapText="1"/>
    </xf>
    <xf numFmtId="0" fontId="0" fillId="0" borderId="10" xfId="0" applyBorder="1" applyAlignment="1">
      <alignment wrapText="1"/>
    </xf>
    <xf numFmtId="0" fontId="0" fillId="0" borderId="22" xfId="0" applyBorder="1" applyAlignment="1">
      <alignment wrapText="1"/>
    </xf>
    <xf numFmtId="0" fontId="71" fillId="36" borderId="38" xfId="0" applyFont="1" applyFill="1" applyBorder="1" applyAlignment="1">
      <alignment wrapText="1"/>
    </xf>
    <xf numFmtId="0" fontId="71" fillId="36" borderId="52" xfId="0" applyFont="1" applyFill="1" applyBorder="1" applyAlignment="1">
      <alignment wrapText="1"/>
    </xf>
    <xf numFmtId="0" fontId="71" fillId="36" borderId="22" xfId="0" applyFont="1" applyFill="1" applyBorder="1" applyAlignment="1">
      <alignment wrapText="1"/>
    </xf>
    <xf numFmtId="0" fontId="71" fillId="36" borderId="49" xfId="48" applyFont="1" applyFill="1" applyBorder="1" applyAlignment="1">
      <alignment wrapText="1"/>
      <protection/>
    </xf>
    <xf numFmtId="0" fontId="71" fillId="36" borderId="46" xfId="48" applyFont="1" applyFill="1" applyBorder="1" applyAlignment="1">
      <alignment wrapText="1"/>
      <protection/>
    </xf>
    <xf numFmtId="0" fontId="71" fillId="36" borderId="42" xfId="48" applyFont="1" applyFill="1" applyBorder="1" applyAlignment="1">
      <alignment wrapText="1"/>
      <protection/>
    </xf>
    <xf numFmtId="0" fontId="71" fillId="36" borderId="12" xfId="48" applyFont="1" applyFill="1" applyBorder="1" applyAlignment="1">
      <alignment wrapText="1"/>
      <protection/>
    </xf>
    <xf numFmtId="0" fontId="71" fillId="36" borderId="14" xfId="48" applyFont="1" applyFill="1" applyBorder="1" applyAlignment="1">
      <alignment wrapText="1"/>
      <protection/>
    </xf>
    <xf numFmtId="0" fontId="71" fillId="36" borderId="54" xfId="48" applyFont="1" applyFill="1" applyBorder="1" applyAlignment="1">
      <alignment wrapText="1"/>
      <protection/>
    </xf>
    <xf numFmtId="0" fontId="66" fillId="0" borderId="12" xfId="48" applyFont="1" applyBorder="1" applyAlignment="1">
      <alignment/>
      <protection/>
    </xf>
    <xf numFmtId="0" fontId="66" fillId="0" borderId="56" xfId="48" applyFont="1" applyBorder="1" applyAlignment="1">
      <alignment/>
      <protection/>
    </xf>
    <xf numFmtId="0" fontId="72" fillId="36" borderId="12" xfId="47" applyFont="1" applyFill="1" applyBorder="1" applyAlignment="1">
      <alignment wrapText="1"/>
      <protection/>
    </xf>
    <xf numFmtId="0" fontId="72" fillId="36" borderId="14" xfId="47" applyFont="1" applyFill="1" applyBorder="1" applyAlignment="1">
      <alignment wrapText="1"/>
      <protection/>
    </xf>
    <xf numFmtId="0" fontId="72" fillId="36" borderId="54" xfId="47" applyFont="1" applyFill="1" applyBorder="1" applyAlignment="1">
      <alignment wrapText="1"/>
      <protection/>
    </xf>
    <xf numFmtId="0" fontId="66" fillId="0" borderId="0" xfId="0" applyFont="1" applyAlignment="1">
      <alignment horizontal="justify" vertical="top" wrapText="1"/>
    </xf>
    <xf numFmtId="0" fontId="71" fillId="36" borderId="12" xfId="47" applyFont="1" applyFill="1" applyBorder="1" applyAlignment="1">
      <alignment vertical="top" wrapText="1"/>
      <protection/>
    </xf>
    <xf numFmtId="0" fontId="71" fillId="36" borderId="14" xfId="47" applyFont="1" applyFill="1" applyBorder="1" applyAlignment="1">
      <alignment vertical="top" wrapText="1"/>
      <protection/>
    </xf>
    <xf numFmtId="0" fontId="71" fillId="36" borderId="54" xfId="47" applyFont="1" applyFill="1" applyBorder="1" applyAlignment="1">
      <alignment vertical="top" wrapText="1"/>
      <protection/>
    </xf>
    <xf numFmtId="0" fontId="169" fillId="36" borderId="14" xfId="47" applyFont="1" applyFill="1" applyBorder="1" applyAlignment="1">
      <alignment wrapText="1"/>
      <protection/>
    </xf>
    <xf numFmtId="0" fontId="169" fillId="36" borderId="54" xfId="47" applyFont="1" applyFill="1" applyBorder="1" applyAlignment="1">
      <alignment wrapText="1"/>
      <protection/>
    </xf>
    <xf numFmtId="0" fontId="56" fillId="36" borderId="49" xfId="47" applyFont="1" applyFill="1" applyBorder="1" applyAlignment="1">
      <alignment wrapText="1"/>
      <protection/>
    </xf>
    <xf numFmtId="0" fontId="56" fillId="36" borderId="46" xfId="47" applyFont="1" applyFill="1" applyBorder="1" applyAlignment="1">
      <alignment wrapText="1"/>
      <protection/>
    </xf>
    <xf numFmtId="0" fontId="56" fillId="36" borderId="42" xfId="47" applyFont="1" applyFill="1" applyBorder="1" applyAlignment="1">
      <alignment wrapText="1"/>
      <protection/>
    </xf>
    <xf numFmtId="0" fontId="56" fillId="36" borderId="12" xfId="47" applyFont="1" applyFill="1" applyBorder="1" applyAlignment="1">
      <alignment wrapText="1"/>
      <protection/>
    </xf>
    <xf numFmtId="0" fontId="56" fillId="36" borderId="14" xfId="47" applyFont="1" applyFill="1" applyBorder="1" applyAlignment="1">
      <alignment wrapText="1"/>
      <protection/>
    </xf>
    <xf numFmtId="0" fontId="56" fillId="36" borderId="54" xfId="47" applyFont="1" applyFill="1" applyBorder="1" applyAlignment="1">
      <alignment wrapText="1"/>
      <protection/>
    </xf>
    <xf numFmtId="0" fontId="66" fillId="0" borderId="56" xfId="0" applyFont="1" applyBorder="1" applyAlignment="1">
      <alignment/>
    </xf>
    <xf numFmtId="0" fontId="71" fillId="36" borderId="49" xfId="0" applyFont="1" applyFill="1" applyBorder="1" applyAlignment="1">
      <alignment wrapText="1"/>
    </xf>
    <xf numFmtId="0" fontId="71" fillId="36" borderId="46" xfId="0" applyFont="1" applyFill="1" applyBorder="1" applyAlignment="1">
      <alignment wrapText="1"/>
    </xf>
    <xf numFmtId="0" fontId="71" fillId="36" borderId="42" xfId="0" applyFont="1" applyFill="1" applyBorder="1" applyAlignment="1">
      <alignment wrapText="1"/>
    </xf>
    <xf numFmtId="0" fontId="71" fillId="36" borderId="12" xfId="0" applyFont="1" applyFill="1" applyBorder="1" applyAlignment="1">
      <alignment vertical="top" wrapText="1"/>
    </xf>
    <xf numFmtId="0" fontId="71" fillId="36" borderId="14" xfId="0" applyFont="1" applyFill="1" applyBorder="1" applyAlignment="1">
      <alignment vertical="top" wrapText="1"/>
    </xf>
    <xf numFmtId="0" fontId="71" fillId="36" borderId="54" xfId="0" applyFont="1" applyFill="1" applyBorder="1" applyAlignment="1">
      <alignment vertical="top" wrapText="1"/>
    </xf>
    <xf numFmtId="0" fontId="71" fillId="36" borderId="12" xfId="0" applyFont="1" applyFill="1" applyBorder="1" applyAlignment="1">
      <alignment wrapText="1"/>
    </xf>
    <xf numFmtId="0" fontId="71" fillId="36" borderId="14" xfId="0" applyFont="1" applyFill="1" applyBorder="1" applyAlignment="1">
      <alignment wrapText="1"/>
    </xf>
    <xf numFmtId="0" fontId="71" fillId="36" borderId="54" xfId="0" applyFont="1" applyFill="1" applyBorder="1" applyAlignment="1">
      <alignment wrapText="1"/>
    </xf>
    <xf numFmtId="0" fontId="91" fillId="36" borderId="46" xfId="47" applyFont="1" applyFill="1" applyBorder="1" applyAlignment="1">
      <alignment wrapText="1"/>
      <protection/>
    </xf>
    <xf numFmtId="0" fontId="91" fillId="36" borderId="42" xfId="47" applyFont="1" applyFill="1" applyBorder="1" applyAlignment="1">
      <alignment wrapText="1"/>
      <protection/>
    </xf>
    <xf numFmtId="0" fontId="71" fillId="36" borderId="38" xfId="47" applyFont="1" applyFill="1" applyBorder="1" applyAlignment="1">
      <alignment wrapText="1"/>
      <protection/>
    </xf>
    <xf numFmtId="0" fontId="71" fillId="36" borderId="52" xfId="47" applyFont="1" applyFill="1" applyBorder="1" applyAlignment="1">
      <alignment wrapText="1"/>
      <protection/>
    </xf>
    <xf numFmtId="0" fontId="71" fillId="36" borderId="10" xfId="47" applyFont="1" applyFill="1" applyBorder="1" applyAlignment="1">
      <alignment wrapText="1"/>
      <protection/>
    </xf>
    <xf numFmtId="0" fontId="71" fillId="36" borderId="22" xfId="47" applyFont="1" applyFill="1" applyBorder="1" applyAlignment="1">
      <alignment wrapText="1"/>
      <protection/>
    </xf>
    <xf numFmtId="0" fontId="118" fillId="0" borderId="10" xfId="47" applyFont="1" applyBorder="1" applyAlignment="1">
      <alignment wrapText="1"/>
      <protection/>
    </xf>
    <xf numFmtId="0" fontId="118" fillId="0" borderId="22" xfId="47" applyFont="1" applyBorder="1" applyAlignment="1">
      <alignment wrapText="1"/>
      <protection/>
    </xf>
    <xf numFmtId="0" fontId="17" fillId="0" borderId="56" xfId="47" applyFont="1" applyBorder="1" applyAlignment="1">
      <alignment/>
      <protection/>
    </xf>
    <xf numFmtId="0" fontId="118" fillId="0" borderId="14" xfId="47" applyFont="1" applyBorder="1" applyAlignment="1">
      <alignment vertical="top" wrapText="1"/>
      <protection/>
    </xf>
    <xf numFmtId="0" fontId="118" fillId="0" borderId="54" xfId="47" applyFont="1" applyBorder="1" applyAlignment="1">
      <alignment vertical="top" wrapText="1"/>
      <protection/>
    </xf>
    <xf numFmtId="0" fontId="71" fillId="39" borderId="68" xfId="47" applyFont="1" applyFill="1" applyBorder="1" applyAlignment="1">
      <alignment wrapText="1"/>
      <protection/>
    </xf>
    <xf numFmtId="0" fontId="71" fillId="39" borderId="61" xfId="47" applyFont="1" applyFill="1" applyBorder="1" applyAlignment="1">
      <alignment wrapText="1"/>
      <protection/>
    </xf>
    <xf numFmtId="0" fontId="118" fillId="0" borderId="10" xfId="47" applyBorder="1" applyAlignment="1">
      <alignment wrapText="1"/>
      <protection/>
    </xf>
    <xf numFmtId="0" fontId="118" fillId="0" borderId="22" xfId="47" applyBorder="1" applyAlignment="1">
      <alignment wrapText="1"/>
      <protection/>
    </xf>
    <xf numFmtId="0" fontId="66" fillId="0" borderId="10" xfId="47" applyFont="1" applyBorder="1" applyAlignment="1">
      <alignment/>
      <protection/>
    </xf>
    <xf numFmtId="0" fontId="17" fillId="0" borderId="10" xfId="47" applyFont="1" applyBorder="1" applyAlignment="1">
      <alignment/>
      <protection/>
    </xf>
    <xf numFmtId="0" fontId="71" fillId="39" borderId="69" xfId="47" applyFont="1" applyFill="1" applyBorder="1" applyAlignment="1">
      <alignment vertical="top" wrapText="1"/>
      <protection/>
    </xf>
    <xf numFmtId="0" fontId="71" fillId="39" borderId="70" xfId="47" applyFont="1" applyFill="1" applyBorder="1" applyAlignment="1">
      <alignment vertical="top" wrapText="1"/>
      <protection/>
    </xf>
    <xf numFmtId="0" fontId="71" fillId="39" borderId="71" xfId="47" applyFont="1" applyFill="1" applyBorder="1" applyAlignment="1">
      <alignment vertical="top" wrapText="1"/>
      <protection/>
    </xf>
    <xf numFmtId="0" fontId="71" fillId="39" borderId="72" xfId="47" applyFont="1" applyFill="1" applyBorder="1" applyAlignment="1">
      <alignment vertical="top" wrapText="1"/>
      <protection/>
    </xf>
    <xf numFmtId="0" fontId="71" fillId="39" borderId="73" xfId="47" applyFont="1" applyFill="1" applyBorder="1" applyAlignment="1">
      <alignment vertical="top" wrapText="1"/>
      <protection/>
    </xf>
    <xf numFmtId="0" fontId="71" fillId="39" borderId="74" xfId="47" applyFont="1" applyFill="1" applyBorder="1" applyAlignment="1">
      <alignment vertical="top" wrapText="1"/>
      <protection/>
    </xf>
    <xf numFmtId="0" fontId="66" fillId="0" borderId="58" xfId="47" applyFont="1" applyBorder="1" applyAlignment="1">
      <alignment/>
      <protection/>
    </xf>
    <xf numFmtId="0" fontId="55" fillId="0" borderId="0" xfId="47" applyFont="1" applyAlignment="1">
      <alignment horizontal="justify" vertical="top"/>
      <protection/>
    </xf>
    <xf numFmtId="0" fontId="71" fillId="36" borderId="12" xfId="47" applyFont="1" applyFill="1" applyBorder="1" applyAlignment="1">
      <alignment horizontal="left" vertical="top" wrapText="1"/>
      <protection/>
    </xf>
    <xf numFmtId="0" fontId="71" fillId="36" borderId="14" xfId="47" applyFont="1" applyFill="1" applyBorder="1" applyAlignment="1">
      <alignment horizontal="left" vertical="top" wrapText="1"/>
      <protection/>
    </xf>
    <xf numFmtId="0" fontId="71" fillId="36" borderId="54" xfId="47" applyFont="1" applyFill="1" applyBorder="1" applyAlignment="1">
      <alignment horizontal="left" vertical="top" wrapText="1"/>
      <protection/>
    </xf>
    <xf numFmtId="0" fontId="71" fillId="36" borderId="49" xfId="47" applyFont="1" applyFill="1" applyBorder="1" applyAlignment="1">
      <alignment vertical="top" wrapText="1"/>
      <protection/>
    </xf>
    <xf numFmtId="0" fontId="118" fillId="0" borderId="46" xfId="47" applyFont="1" applyBorder="1" applyAlignment="1">
      <alignment vertical="top" wrapText="1"/>
      <protection/>
    </xf>
    <xf numFmtId="0" fontId="118" fillId="0" borderId="42" xfId="47" applyFont="1" applyBorder="1" applyAlignment="1">
      <alignment vertical="top" wrapText="1"/>
      <protection/>
    </xf>
    <xf numFmtId="0" fontId="71" fillId="36" borderId="49" xfId="47" applyFont="1" applyFill="1" applyBorder="1" applyAlignment="1">
      <alignment horizontal="left" vertical="top" wrapText="1"/>
      <protection/>
    </xf>
    <xf numFmtId="0" fontId="71" fillId="36" borderId="46" xfId="47" applyFont="1" applyFill="1" applyBorder="1" applyAlignment="1">
      <alignment horizontal="left" vertical="top" wrapText="1"/>
      <protection/>
    </xf>
    <xf numFmtId="0" fontId="71" fillId="36" borderId="42" xfId="47" applyFont="1" applyFill="1" applyBorder="1" applyAlignment="1">
      <alignment horizontal="left" vertical="top" wrapText="1"/>
      <protection/>
    </xf>
    <xf numFmtId="0" fontId="17" fillId="0" borderId="0" xfId="47" applyFont="1" applyAlignment="1">
      <alignment horizontal="justify" vertical="top"/>
      <protection/>
    </xf>
    <xf numFmtId="0" fontId="170" fillId="36" borderId="10" xfId="47" applyFont="1" applyFill="1" applyBorder="1" applyAlignment="1">
      <alignment wrapText="1"/>
      <protection/>
    </xf>
    <xf numFmtId="0" fontId="170" fillId="36" borderId="22" xfId="47" applyFont="1" applyFill="1" applyBorder="1" applyAlignment="1">
      <alignment wrapText="1"/>
      <protection/>
    </xf>
    <xf numFmtId="0" fontId="171" fillId="0" borderId="10" xfId="47" applyFont="1" applyBorder="1" applyAlignment="1">
      <alignment wrapText="1"/>
      <protection/>
    </xf>
    <xf numFmtId="0" fontId="171" fillId="0" borderId="22" xfId="47" applyFont="1" applyBorder="1" applyAlignment="1">
      <alignment wrapText="1"/>
      <protection/>
    </xf>
    <xf numFmtId="0" fontId="170" fillId="36" borderId="49" xfId="47" applyFont="1" applyFill="1" applyBorder="1" applyAlignment="1">
      <alignment vertical="top" wrapText="1"/>
      <protection/>
    </xf>
    <xf numFmtId="0" fontId="170" fillId="36" borderId="46" xfId="47" applyFont="1" applyFill="1" applyBorder="1" applyAlignment="1">
      <alignment vertical="top" wrapText="1"/>
      <protection/>
    </xf>
    <xf numFmtId="0" fontId="170" fillId="36" borderId="42" xfId="47" applyFont="1" applyFill="1" applyBorder="1" applyAlignment="1">
      <alignment vertical="top" wrapText="1"/>
      <protection/>
    </xf>
    <xf numFmtId="0" fontId="166" fillId="0" borderId="12" xfId="47" applyFont="1" applyBorder="1" applyAlignment="1">
      <alignment/>
      <protection/>
    </xf>
    <xf numFmtId="0" fontId="164" fillId="0" borderId="56" xfId="47" applyFont="1" applyBorder="1" applyAlignment="1">
      <alignment/>
      <protection/>
    </xf>
    <xf numFmtId="0" fontId="170" fillId="36" borderId="12" xfId="47" applyFont="1" applyFill="1" applyBorder="1" applyAlignment="1">
      <alignment vertical="top" wrapText="1"/>
      <protection/>
    </xf>
    <xf numFmtId="0" fontId="171" fillId="0" borderId="14" xfId="47" applyFont="1" applyBorder="1" applyAlignment="1">
      <alignment vertical="top" wrapText="1"/>
      <protection/>
    </xf>
    <xf numFmtId="0" fontId="171" fillId="0" borderId="54" xfId="47" applyFont="1" applyBorder="1" applyAlignment="1">
      <alignment vertical="top" wrapText="1"/>
      <protection/>
    </xf>
    <xf numFmtId="0" fontId="170" fillId="36" borderId="38" xfId="47" applyFont="1" applyFill="1" applyBorder="1" applyAlignment="1">
      <alignment wrapText="1"/>
      <protection/>
    </xf>
    <xf numFmtId="0" fontId="170" fillId="36" borderId="52" xfId="47" applyFont="1" applyFill="1" applyBorder="1" applyAlignment="1">
      <alignment wrapText="1"/>
      <protection/>
    </xf>
    <xf numFmtId="0" fontId="170" fillId="36" borderId="10" xfId="47" applyFont="1" applyFill="1" applyBorder="1" applyAlignment="1">
      <alignment vertical="top" wrapText="1"/>
      <protection/>
    </xf>
    <xf numFmtId="0" fontId="171" fillId="0" borderId="10" xfId="47" applyFont="1" applyBorder="1" applyAlignment="1">
      <alignment vertical="top" wrapText="1"/>
      <protection/>
    </xf>
    <xf numFmtId="0" fontId="171" fillId="0" borderId="22" xfId="47" applyFont="1" applyBorder="1" applyAlignment="1">
      <alignment vertical="top" wrapText="1"/>
      <protection/>
    </xf>
    <xf numFmtId="0" fontId="170" fillId="36" borderId="49" xfId="47" applyFont="1" applyFill="1" applyBorder="1" applyAlignment="1">
      <alignment wrapText="1"/>
      <protection/>
    </xf>
    <xf numFmtId="0" fontId="170" fillId="36" borderId="46" xfId="47" applyFont="1" applyFill="1" applyBorder="1" applyAlignment="1">
      <alignment wrapText="1"/>
      <protection/>
    </xf>
    <xf numFmtId="0" fontId="170" fillId="36" borderId="42" xfId="47" applyFont="1" applyFill="1" applyBorder="1" applyAlignment="1">
      <alignment wrapText="1"/>
      <protection/>
    </xf>
    <xf numFmtId="0" fontId="166" fillId="0" borderId="56" xfId="47" applyFont="1" applyBorder="1" applyAlignment="1">
      <alignment/>
      <protection/>
    </xf>
    <xf numFmtId="0" fontId="86" fillId="0" borderId="10" xfId="47" applyFont="1" applyBorder="1" applyAlignment="1">
      <alignment wrapText="1"/>
      <protection/>
    </xf>
    <xf numFmtId="0" fontId="86" fillId="0" borderId="22" xfId="47" applyFont="1" applyBorder="1" applyAlignment="1">
      <alignment wrapText="1"/>
      <protection/>
    </xf>
    <xf numFmtId="0" fontId="55" fillId="0" borderId="0" xfId="47" applyFont="1" applyAlignment="1">
      <alignment horizontal="justify" vertical="top" wrapText="1"/>
      <protection/>
    </xf>
    <xf numFmtId="0" fontId="71" fillId="36" borderId="10" xfId="0" applyFont="1" applyFill="1" applyBorder="1" applyAlignment="1">
      <alignment vertical="top" wrapText="1"/>
    </xf>
    <xf numFmtId="0" fontId="0" fillId="0" borderId="10" xfId="0" applyBorder="1" applyAlignment="1">
      <alignment vertical="top" wrapText="1"/>
    </xf>
    <xf numFmtId="0" fontId="0" fillId="0" borderId="22" xfId="0" applyBorder="1" applyAlignment="1">
      <alignment vertical="top" wrapText="1"/>
    </xf>
    <xf numFmtId="0" fontId="86" fillId="0" borderId="14" xfId="47" applyFont="1" applyBorder="1">
      <alignment/>
      <protection/>
    </xf>
    <xf numFmtId="0" fontId="86" fillId="0" borderId="54" xfId="47" applyFont="1" applyBorder="1">
      <alignment/>
      <protection/>
    </xf>
    <xf numFmtId="0" fontId="69" fillId="0" borderId="0" xfId="47" applyFont="1" applyAlignment="1">
      <alignment horizontal="left" vertical="top" wrapText="1"/>
      <protection/>
    </xf>
    <xf numFmtId="0" fontId="86" fillId="0" borderId="46" xfId="47" applyFont="1" applyBorder="1" applyAlignment="1">
      <alignment vertical="top"/>
      <protection/>
    </xf>
    <xf numFmtId="0" fontId="86" fillId="0" borderId="42" xfId="47" applyFont="1" applyBorder="1" applyAlignment="1">
      <alignment vertical="top"/>
      <protection/>
    </xf>
    <xf numFmtId="0" fontId="86" fillId="0" borderId="46" xfId="47" applyFont="1" applyBorder="1">
      <alignment/>
      <protection/>
    </xf>
    <xf numFmtId="0" fontId="86" fillId="0" borderId="42" xfId="47" applyFont="1" applyBorder="1">
      <alignment/>
      <protection/>
    </xf>
    <xf numFmtId="0" fontId="56" fillId="36" borderId="50" xfId="47" applyFont="1" applyFill="1" applyBorder="1" applyAlignment="1">
      <alignment wrapText="1"/>
      <protection/>
    </xf>
    <xf numFmtId="0" fontId="86" fillId="0" borderId="19" xfId="47" applyFont="1" applyBorder="1">
      <alignment/>
      <protection/>
    </xf>
    <xf numFmtId="0" fontId="86" fillId="0" borderId="20" xfId="47" applyFont="1" applyBorder="1">
      <alignment/>
      <protection/>
    </xf>
    <xf numFmtId="0" fontId="0" fillId="0" borderId="14" xfId="0" applyBorder="1" applyAlignment="1">
      <alignment vertical="top" wrapText="1"/>
    </xf>
    <xf numFmtId="0" fontId="0" fillId="0" borderId="54" xfId="0" applyBorder="1" applyAlignment="1">
      <alignment vertical="top" wrapText="1"/>
    </xf>
    <xf numFmtId="0" fontId="29" fillId="0" borderId="10" xfId="47" applyFont="1" applyBorder="1" applyAlignment="1">
      <alignment wrapText="1"/>
      <protection/>
    </xf>
    <xf numFmtId="0" fontId="29" fillId="0" borderId="22" xfId="47" applyFont="1" applyBorder="1" applyAlignment="1">
      <alignment wrapText="1"/>
      <protection/>
    </xf>
    <xf numFmtId="0" fontId="71" fillId="36" borderId="50" xfId="47" applyFont="1" applyFill="1" applyBorder="1" applyAlignment="1">
      <alignment wrapText="1"/>
      <protection/>
    </xf>
    <xf numFmtId="0" fontId="55" fillId="0" borderId="0" xfId="0" applyFont="1" applyAlignment="1">
      <alignment horizontal="justify" vertical="top"/>
    </xf>
    <xf numFmtId="0" fontId="17" fillId="0" borderId="0" xfId="0" applyFont="1" applyAlignment="1">
      <alignment horizontal="justify" vertical="top"/>
    </xf>
    <xf numFmtId="0" fontId="0" fillId="0" borderId="10" xfId="0" applyFont="1" applyBorder="1" applyAlignment="1">
      <alignment wrapText="1"/>
    </xf>
    <xf numFmtId="0" fontId="0" fillId="0" borderId="22" xfId="0" applyFont="1" applyBorder="1" applyAlignment="1">
      <alignment wrapText="1"/>
    </xf>
    <xf numFmtId="0" fontId="64" fillId="0" borderId="0" xfId="47" applyFont="1" applyAlignment="1">
      <alignment horizontal="left"/>
      <protection/>
    </xf>
    <xf numFmtId="0" fontId="86" fillId="0" borderId="14" xfId="47" applyFont="1" applyBorder="1" applyAlignment="1">
      <alignment vertical="top" wrapText="1"/>
      <protection/>
    </xf>
    <xf numFmtId="0" fontId="86" fillId="0" borderId="54" xfId="47" applyFont="1" applyBorder="1" applyAlignment="1">
      <alignment vertical="top" wrapText="1"/>
      <protection/>
    </xf>
    <xf numFmtId="0" fontId="17" fillId="0" borderId="0" xfId="47" applyFont="1" applyAlignment="1">
      <alignment horizontal="justify" vertical="top" wrapText="1"/>
      <protection/>
    </xf>
    <xf numFmtId="0" fontId="55" fillId="0" borderId="0" xfId="0" applyFont="1" applyAlignment="1" applyProtection="1">
      <alignment horizontal="justify" vertical="top" wrapText="1"/>
      <protection locked="0"/>
    </xf>
    <xf numFmtId="0" fontId="17" fillId="0" borderId="0" xfId="0" applyFont="1" applyAlignment="1" applyProtection="1">
      <alignment horizontal="justify" vertical="top" wrapText="1"/>
      <protection locked="0"/>
    </xf>
    <xf numFmtId="0" fontId="71" fillId="36" borderId="12" xfId="0" applyFont="1" applyFill="1" applyBorder="1" applyAlignment="1">
      <alignment horizontal="center" wrapText="1"/>
    </xf>
    <xf numFmtId="0" fontId="71" fillId="36" borderId="14" xfId="0" applyFont="1" applyFill="1" applyBorder="1" applyAlignment="1">
      <alignment horizontal="center" wrapText="1"/>
    </xf>
    <xf numFmtId="0" fontId="71" fillId="36" borderId="54" xfId="0" applyFont="1" applyFill="1" applyBorder="1" applyAlignment="1">
      <alignment horizontal="center" wrapText="1"/>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e 2" xfId="44"/>
    <cellStyle name="normálne 2 2" xfId="45"/>
    <cellStyle name="normálne 2 3" xfId="46"/>
    <cellStyle name="normálne 3" xfId="47"/>
    <cellStyle name="normálne 3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B1" sqref="B1"/>
    </sheetView>
  </sheetViews>
  <sheetFormatPr defaultColWidth="9.00390625" defaultRowHeight="12.75"/>
  <cols>
    <col min="1" max="9" width="13.75390625" style="0" customWidth="1"/>
  </cols>
  <sheetData>
    <row r="1" spans="1:7" s="12" customFormat="1" ht="12.75">
      <c r="A1" s="24"/>
      <c r="B1" s="25"/>
      <c r="C1" s="25"/>
      <c r="D1" s="25"/>
      <c r="E1" s="25"/>
      <c r="F1" s="25"/>
      <c r="G1" s="25"/>
    </row>
    <row r="2" spans="1:7" s="12" customFormat="1" ht="20.25">
      <c r="A2" s="25"/>
      <c r="B2" s="25"/>
      <c r="C2" s="123" t="s">
        <v>548</v>
      </c>
      <c r="D2" s="25"/>
      <c r="E2" s="25"/>
      <c r="F2" s="25"/>
      <c r="G2" s="25"/>
    </row>
    <row r="3" spans="1:7" s="12" customFormat="1" ht="12.75">
      <c r="A3" s="25"/>
      <c r="B3" s="25"/>
      <c r="C3" s="25"/>
      <c r="D3" s="25"/>
      <c r="E3" s="25"/>
      <c r="F3" s="25"/>
      <c r="G3" s="25"/>
    </row>
    <row r="4" s="12" customFormat="1" ht="13.5" thickBot="1"/>
    <row r="5" spans="1:9" s="47" customFormat="1" ht="16.5" customHeight="1" thickBot="1">
      <c r="A5" s="31">
        <v>2010</v>
      </c>
      <c r="B5" s="32">
        <v>2011</v>
      </c>
      <c r="C5" s="33">
        <v>2012</v>
      </c>
      <c r="D5" s="31">
        <v>2010</v>
      </c>
      <c r="E5" s="32">
        <v>2011</v>
      </c>
      <c r="F5" s="33">
        <v>2012</v>
      </c>
      <c r="G5" s="31">
        <v>2010</v>
      </c>
      <c r="H5" s="32">
        <v>2011</v>
      </c>
      <c r="I5" s="33">
        <v>2012</v>
      </c>
    </row>
    <row r="6" spans="1:9" s="48" customFormat="1" ht="13.5" thickTop="1">
      <c r="A6" s="34"/>
      <c r="B6" s="102" t="s">
        <v>453</v>
      </c>
      <c r="C6" s="36"/>
      <c r="D6" s="34"/>
      <c r="E6" s="102" t="s">
        <v>454</v>
      </c>
      <c r="F6" s="36"/>
      <c r="G6" s="34" t="s">
        <v>113</v>
      </c>
      <c r="H6" s="35"/>
      <c r="I6" s="36"/>
    </row>
    <row r="7" spans="1:9" s="49" customFormat="1" ht="13.5" thickBot="1">
      <c r="A7" s="41">
        <f>Bežné!E111+Bežné!E118</f>
        <v>10091043</v>
      </c>
      <c r="B7" s="41">
        <f>Bežné!J111+Bežné!J118</f>
        <v>10747821</v>
      </c>
      <c r="C7" s="41">
        <f>Bežné!K111+Bežné!K118</f>
        <v>11595585</v>
      </c>
      <c r="D7" s="41">
        <f>'Programový rozpočet sumár'!N4</f>
        <v>10125235</v>
      </c>
      <c r="E7" s="41">
        <f>'Programový rozpočet sumár'!AB4</f>
        <v>10196852</v>
      </c>
      <c r="F7" s="41">
        <f>'Programový rozpočet sumár'!AF4</f>
        <v>10574497</v>
      </c>
      <c r="G7" s="41">
        <f>SUM(A7-D7)</f>
        <v>-34192</v>
      </c>
      <c r="H7" s="41">
        <f>SUM(B7-E7)</f>
        <v>550969</v>
      </c>
      <c r="I7" s="124">
        <f>SUM(C7-F7)</f>
        <v>1021088</v>
      </c>
    </row>
    <row r="8" spans="1:9" s="48" customFormat="1" ht="13.5" thickTop="1">
      <c r="A8" s="34"/>
      <c r="B8" s="102" t="s">
        <v>456</v>
      </c>
      <c r="C8" s="36"/>
      <c r="D8" s="34"/>
      <c r="E8" s="102" t="s">
        <v>455</v>
      </c>
      <c r="F8" s="36"/>
      <c r="G8" s="34" t="s">
        <v>114</v>
      </c>
      <c r="H8" s="35"/>
      <c r="I8" s="36"/>
    </row>
    <row r="9" spans="1:9" s="43" customFormat="1" ht="12.75">
      <c r="A9" s="44">
        <f>Kapitálové!D15</f>
        <v>651797</v>
      </c>
      <c r="B9" s="44">
        <f>Kapitálové!B31</f>
        <v>34747</v>
      </c>
      <c r="C9" s="44">
        <f>Kapitálové!C31</f>
        <v>234747</v>
      </c>
      <c r="D9" s="44">
        <f>'Programový rozpočet sumár'!O4</f>
        <v>2821225</v>
      </c>
      <c r="E9" s="44">
        <f>'Programový rozpočet sumár'!AC4</f>
        <v>707472</v>
      </c>
      <c r="F9" s="44">
        <f>'Programový rozpočet sumár'!AG4</f>
        <v>1555086</v>
      </c>
      <c r="G9" s="44">
        <f>SUM(A9-D9)</f>
        <v>-2169428</v>
      </c>
      <c r="H9" s="44">
        <f>SUM(B9-E9)</f>
        <v>-672725</v>
      </c>
      <c r="I9" s="125">
        <f>SUM(C9-F9)</f>
        <v>-1320339</v>
      </c>
    </row>
    <row r="10" spans="1:9" s="40" customFormat="1" ht="12.75">
      <c r="A10" s="37" t="s">
        <v>116</v>
      </c>
      <c r="B10" s="38"/>
      <c r="C10" s="39"/>
      <c r="D10" s="37" t="s">
        <v>115</v>
      </c>
      <c r="E10" s="38"/>
      <c r="F10" s="39"/>
      <c r="G10" s="37" t="s">
        <v>120</v>
      </c>
      <c r="H10" s="38"/>
      <c r="I10" s="39"/>
    </row>
    <row r="11" spans="1:9" s="43" customFormat="1" ht="12.75">
      <c r="A11" s="42">
        <f>Finančné!D14</f>
        <v>2357131</v>
      </c>
      <c r="B11" s="42">
        <f>Finančné!B29</f>
        <v>282985</v>
      </c>
      <c r="C11" s="42">
        <f>Finančné!C29</f>
        <v>632985</v>
      </c>
      <c r="D11" s="42">
        <f>'Programový rozpočet sumár'!P4</f>
        <v>153511.32</v>
      </c>
      <c r="E11" s="42">
        <f>'Programový rozpočet sumár'!AD4</f>
        <v>149374.32</v>
      </c>
      <c r="F11" s="42">
        <f>'Programový rozpočet sumár'!AH4</f>
        <v>164108.32</v>
      </c>
      <c r="G11" s="42">
        <f>SUM(A11-D11)</f>
        <v>2203619.68</v>
      </c>
      <c r="H11" s="42">
        <f>SUM(B11-E11)</f>
        <v>133610.68</v>
      </c>
      <c r="I11" s="126">
        <f>SUM(C11-F11)</f>
        <v>468876.68</v>
      </c>
    </row>
    <row r="12" spans="1:9" s="40" customFormat="1" ht="12.75">
      <c r="A12" s="37" t="s">
        <v>117</v>
      </c>
      <c r="B12" s="38"/>
      <c r="C12" s="39"/>
      <c r="D12" s="37" t="s">
        <v>118</v>
      </c>
      <c r="E12" s="38"/>
      <c r="F12" s="39"/>
      <c r="G12" s="37" t="s">
        <v>119</v>
      </c>
      <c r="H12" s="38"/>
      <c r="I12" s="39"/>
    </row>
    <row r="13" spans="1:9" s="46" customFormat="1" ht="13.5" thickBot="1">
      <c r="A13" s="45">
        <f>SUM(A7+A9+A11)</f>
        <v>13099971</v>
      </c>
      <c r="B13" s="45">
        <f aca="true" t="shared" si="0" ref="B13:I13">SUM(B7+B9+B11)</f>
        <v>11065553</v>
      </c>
      <c r="C13" s="45">
        <f t="shared" si="0"/>
        <v>12463317</v>
      </c>
      <c r="D13" s="45">
        <f t="shared" si="0"/>
        <v>13099971.32</v>
      </c>
      <c r="E13" s="45">
        <f t="shared" si="0"/>
        <v>11053698.32</v>
      </c>
      <c r="F13" s="45">
        <f t="shared" si="0"/>
        <v>12293691.32</v>
      </c>
      <c r="G13" s="45">
        <f t="shared" si="0"/>
        <v>-0.31999999983236194</v>
      </c>
      <c r="H13" s="45">
        <f t="shared" si="0"/>
        <v>11854.679999999993</v>
      </c>
      <c r="I13" s="127">
        <f t="shared" si="0"/>
        <v>169625.68</v>
      </c>
    </row>
    <row r="14" spans="7:9" ht="12.75">
      <c r="G14" s="1"/>
      <c r="H14" s="1"/>
      <c r="I14" s="1"/>
    </row>
    <row r="15" spans="7:9" ht="12.75">
      <c r="G15" s="1"/>
      <c r="H15" s="1"/>
      <c r="I15" s="1"/>
    </row>
    <row r="16" spans="2:7" ht="12.75">
      <c r="B16" t="s">
        <v>1382</v>
      </c>
      <c r="G16" s="1"/>
    </row>
    <row r="17" ht="12.75">
      <c r="B17" t="s">
        <v>635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82"/>
  <sheetViews>
    <sheetView zoomScalePageLayoutView="0" workbookViewId="0" topLeftCell="A32">
      <selection activeCell="A37" sqref="A37"/>
    </sheetView>
  </sheetViews>
  <sheetFormatPr defaultColWidth="9.00390625" defaultRowHeight="12.75"/>
  <cols>
    <col min="1" max="1" width="22.125" style="397" customWidth="1"/>
    <col min="2" max="2" width="13.00390625" style="397" customWidth="1"/>
    <col min="3" max="4" width="12.75390625" style="397" customWidth="1"/>
    <col min="5" max="6" width="12.875" style="397" customWidth="1"/>
    <col min="7" max="16384" width="9.125" style="397" customWidth="1"/>
  </cols>
  <sheetData>
    <row r="1" spans="1:6" ht="18">
      <c r="A1" s="590" t="s">
        <v>189</v>
      </c>
      <c r="B1" s="396"/>
      <c r="C1" s="396"/>
      <c r="D1" s="396"/>
      <c r="E1" s="396"/>
      <c r="F1" s="396"/>
    </row>
    <row r="2" spans="1:6" ht="15.75">
      <c r="A2" s="592" t="s">
        <v>1346</v>
      </c>
      <c r="B2" s="399"/>
      <c r="C2" s="399"/>
      <c r="D2" s="399"/>
      <c r="E2" s="399"/>
      <c r="F2" s="396"/>
    </row>
    <row r="3" spans="1:6" ht="15">
      <c r="A3" s="396"/>
      <c r="B3" s="396"/>
      <c r="C3" s="396"/>
      <c r="D3" s="396"/>
      <c r="E3" s="396"/>
      <c r="F3" s="396"/>
    </row>
    <row r="4" spans="1:6" ht="15">
      <c r="A4" s="399"/>
      <c r="B4" s="399"/>
      <c r="C4" s="401">
        <v>2010</v>
      </c>
      <c r="D4" s="401">
        <v>2011</v>
      </c>
      <c r="E4" s="401">
        <v>2012</v>
      </c>
      <c r="F4" s="399"/>
    </row>
    <row r="5" spans="1:6" ht="15">
      <c r="A5" s="608" t="s">
        <v>647</v>
      </c>
      <c r="B5" s="667"/>
      <c r="C5" s="402">
        <f>'Programový rozpočet sumár'!M50</f>
        <v>163896</v>
      </c>
      <c r="D5" s="402">
        <f>'Programový rozpočet sumár'!AA50</f>
        <v>174946</v>
      </c>
      <c r="E5" s="402">
        <f>'Programový rozpočet sumár'!AE50</f>
        <v>176896</v>
      </c>
      <c r="F5" s="399"/>
    </row>
    <row r="6" spans="1:6" ht="15">
      <c r="A6" s="399"/>
      <c r="B6" s="399"/>
      <c r="C6" s="399"/>
      <c r="D6" s="399"/>
      <c r="E6" s="399"/>
      <c r="F6" s="399"/>
    </row>
    <row r="7" spans="1:6" ht="15.75">
      <c r="A7" s="562" t="s">
        <v>846</v>
      </c>
      <c r="B7" s="399"/>
      <c r="C7" s="399"/>
      <c r="D7" s="399"/>
      <c r="E7" s="399"/>
      <c r="F7" s="399"/>
    </row>
    <row r="8" spans="1:6" ht="15.75">
      <c r="A8" s="592"/>
      <c r="B8" s="399"/>
      <c r="C8" s="399"/>
      <c r="D8" s="399"/>
      <c r="E8" s="399"/>
      <c r="F8" s="399"/>
    </row>
    <row r="9" spans="1:6" ht="15">
      <c r="A9" s="399"/>
      <c r="B9" s="399"/>
      <c r="C9" s="401">
        <v>2010</v>
      </c>
      <c r="D9" s="401">
        <v>2011</v>
      </c>
      <c r="E9" s="401">
        <v>2012</v>
      </c>
      <c r="F9" s="399"/>
    </row>
    <row r="10" spans="1:6" ht="15">
      <c r="A10" s="608" t="s">
        <v>652</v>
      </c>
      <c r="B10" s="667"/>
      <c r="C10" s="402">
        <f>'Programový rozpočet sumár'!M51</f>
        <v>18920</v>
      </c>
      <c r="D10" s="402">
        <f>'Programový rozpočet sumár'!AA51</f>
        <v>18920</v>
      </c>
      <c r="E10" s="402">
        <f>'Programový rozpočet sumár'!AE51</f>
        <v>18920</v>
      </c>
      <c r="F10" s="399"/>
    </row>
    <row r="11" spans="1:6" ht="15.75" thickBot="1">
      <c r="A11" s="399"/>
      <c r="B11" s="399"/>
      <c r="C11" s="399"/>
      <c r="D11" s="399"/>
      <c r="E11" s="399"/>
      <c r="F11" s="399"/>
    </row>
    <row r="12" spans="1:6" ht="15">
      <c r="A12" s="429" t="s">
        <v>655</v>
      </c>
      <c r="B12" s="661" t="s">
        <v>683</v>
      </c>
      <c r="C12" s="661"/>
      <c r="D12" s="661"/>
      <c r="E12" s="661"/>
      <c r="F12" s="662"/>
    </row>
    <row r="13" spans="1:6" ht="15">
      <c r="A13" s="420" t="s">
        <v>657</v>
      </c>
      <c r="B13" s="663" t="s">
        <v>847</v>
      </c>
      <c r="C13" s="663"/>
      <c r="D13" s="663"/>
      <c r="E13" s="663"/>
      <c r="F13" s="664"/>
    </row>
    <row r="14" spans="1:6" ht="15" customHeight="1">
      <c r="A14" s="420" t="s">
        <v>659</v>
      </c>
      <c r="B14" s="411" t="s">
        <v>660</v>
      </c>
      <c r="C14" s="663" t="s">
        <v>848</v>
      </c>
      <c r="D14" s="665"/>
      <c r="E14" s="665"/>
      <c r="F14" s="666"/>
    </row>
    <row r="15" spans="1:6" ht="15">
      <c r="A15" s="420" t="s">
        <v>662</v>
      </c>
      <c r="B15" s="412" t="s">
        <v>663</v>
      </c>
      <c r="C15" s="412" t="s">
        <v>664</v>
      </c>
      <c r="D15" s="413" t="s">
        <v>665</v>
      </c>
      <c r="E15" s="412" t="s">
        <v>666</v>
      </c>
      <c r="F15" s="414" t="s">
        <v>667</v>
      </c>
    </row>
    <row r="16" spans="1:6" ht="17.25" customHeight="1">
      <c r="A16" s="420" t="s">
        <v>668</v>
      </c>
      <c r="B16" s="412"/>
      <c r="C16" s="412">
        <v>8</v>
      </c>
      <c r="D16" s="413">
        <v>8</v>
      </c>
      <c r="E16" s="412">
        <v>8</v>
      </c>
      <c r="F16" s="414">
        <v>8</v>
      </c>
    </row>
    <row r="17" spans="1:6" ht="17.25" customHeight="1" thickBot="1">
      <c r="A17" s="430" t="s">
        <v>669</v>
      </c>
      <c r="B17" s="416">
        <v>57</v>
      </c>
      <c r="C17" s="416"/>
      <c r="D17" s="416"/>
      <c r="E17" s="416"/>
      <c r="F17" s="417"/>
    </row>
    <row r="18" spans="1:6" ht="15">
      <c r="A18" s="396"/>
      <c r="B18" s="396"/>
      <c r="C18" s="396"/>
      <c r="D18" s="396"/>
      <c r="E18" s="396"/>
      <c r="F18" s="396"/>
    </row>
    <row r="19" spans="1:6" ht="15">
      <c r="A19" s="403" t="s">
        <v>710</v>
      </c>
      <c r="B19" s="399"/>
      <c r="C19" s="396"/>
      <c r="D19" s="396"/>
      <c r="E19" s="396"/>
      <c r="F19" s="396"/>
    </row>
    <row r="20" spans="1:6" ht="27" customHeight="1">
      <c r="A20" s="616" t="s">
        <v>849</v>
      </c>
      <c r="B20" s="617"/>
      <c r="C20" s="617"/>
      <c r="D20" s="617"/>
      <c r="E20" s="617"/>
      <c r="F20" s="617"/>
    </row>
    <row r="21" spans="1:6" ht="15">
      <c r="A21" s="399"/>
      <c r="B21" s="399"/>
      <c r="C21" s="399"/>
      <c r="D21" s="399"/>
      <c r="E21" s="399"/>
      <c r="F21" s="399"/>
    </row>
    <row r="22" spans="1:6" ht="15.75">
      <c r="A22" s="562" t="s">
        <v>850</v>
      </c>
      <c r="B22" s="399"/>
      <c r="C22" s="399"/>
      <c r="D22" s="399"/>
      <c r="E22" s="399"/>
      <c r="F22" s="399"/>
    </row>
    <row r="23" spans="1:6" ht="15.75">
      <c r="A23" s="592"/>
      <c r="B23" s="399"/>
      <c r="C23" s="399"/>
      <c r="D23" s="399"/>
      <c r="E23" s="399"/>
      <c r="F23" s="399"/>
    </row>
    <row r="24" spans="1:6" ht="15">
      <c r="A24" s="399"/>
      <c r="B24" s="399"/>
      <c r="C24" s="401">
        <v>2010</v>
      </c>
      <c r="D24" s="401">
        <v>2011</v>
      </c>
      <c r="E24" s="401">
        <v>2012</v>
      </c>
      <c r="F24" s="399"/>
    </row>
    <row r="25" spans="1:6" ht="15">
      <c r="A25" s="608" t="s">
        <v>652</v>
      </c>
      <c r="B25" s="667"/>
      <c r="C25" s="402">
        <f>'Programový rozpočet sumár'!M52</f>
        <v>89500</v>
      </c>
      <c r="D25" s="402">
        <f>'Programový rozpočet sumár'!AA52</f>
        <v>91250</v>
      </c>
      <c r="E25" s="402">
        <f>'Programový rozpočet sumár'!AE52</f>
        <v>93200</v>
      </c>
      <c r="F25" s="399"/>
    </row>
    <row r="26" spans="1:6" ht="15.75" thickBot="1">
      <c r="A26" s="399"/>
      <c r="B26" s="399"/>
      <c r="C26" s="399"/>
      <c r="D26" s="399"/>
      <c r="E26" s="399"/>
      <c r="F26" s="399"/>
    </row>
    <row r="27" spans="1:6" ht="15">
      <c r="A27" s="429" t="s">
        <v>655</v>
      </c>
      <c r="B27" s="661" t="s">
        <v>683</v>
      </c>
      <c r="C27" s="661"/>
      <c r="D27" s="661"/>
      <c r="E27" s="661"/>
      <c r="F27" s="662"/>
    </row>
    <row r="28" spans="1:6" ht="27.75" customHeight="1">
      <c r="A28" s="420" t="s">
        <v>657</v>
      </c>
      <c r="B28" s="663" t="s">
        <v>851</v>
      </c>
      <c r="C28" s="663"/>
      <c r="D28" s="663"/>
      <c r="E28" s="663"/>
      <c r="F28" s="664"/>
    </row>
    <row r="29" spans="1:6" ht="23.25" customHeight="1">
      <c r="A29" s="420" t="s">
        <v>659</v>
      </c>
      <c r="B29" s="457" t="s">
        <v>660</v>
      </c>
      <c r="C29" s="663" t="s">
        <v>852</v>
      </c>
      <c r="D29" s="665"/>
      <c r="E29" s="665"/>
      <c r="F29" s="666"/>
    </row>
    <row r="30" spans="1:6" ht="15">
      <c r="A30" s="420" t="s">
        <v>662</v>
      </c>
      <c r="B30" s="412" t="s">
        <v>663</v>
      </c>
      <c r="C30" s="412" t="s">
        <v>664</v>
      </c>
      <c r="D30" s="413" t="s">
        <v>665</v>
      </c>
      <c r="E30" s="412" t="s">
        <v>666</v>
      </c>
      <c r="F30" s="414" t="s">
        <v>667</v>
      </c>
    </row>
    <row r="31" spans="1:6" ht="15" customHeight="1">
      <c r="A31" s="420" t="s">
        <v>668</v>
      </c>
      <c r="B31" s="412"/>
      <c r="C31" s="412">
        <v>70</v>
      </c>
      <c r="D31" s="413">
        <v>98</v>
      </c>
      <c r="E31" s="412">
        <v>100</v>
      </c>
      <c r="F31" s="414">
        <v>100</v>
      </c>
    </row>
    <row r="32" spans="1:6" ht="17.25" customHeight="1" thickBot="1">
      <c r="A32" s="430" t="s">
        <v>669</v>
      </c>
      <c r="B32" s="416"/>
      <c r="C32" s="416"/>
      <c r="D32" s="416"/>
      <c r="E32" s="416"/>
      <c r="F32" s="417"/>
    </row>
    <row r="33" spans="1:6" ht="15">
      <c r="A33" s="399"/>
      <c r="B33" s="399"/>
      <c r="C33" s="399"/>
      <c r="D33" s="399"/>
      <c r="E33" s="399"/>
      <c r="F33" s="399"/>
    </row>
    <row r="34" spans="1:6" ht="15">
      <c r="A34" s="403" t="s">
        <v>710</v>
      </c>
      <c r="B34" s="399"/>
      <c r="C34" s="399"/>
      <c r="D34" s="399"/>
      <c r="E34" s="399"/>
      <c r="F34" s="399"/>
    </row>
    <row r="35" spans="1:6" ht="55.5" customHeight="1">
      <c r="A35" s="616" t="s">
        <v>1231</v>
      </c>
      <c r="B35" s="617"/>
      <c r="C35" s="617"/>
      <c r="D35" s="617"/>
      <c r="E35" s="617"/>
      <c r="F35" s="617"/>
    </row>
    <row r="37" spans="1:6" ht="15.75">
      <c r="A37" s="562" t="s">
        <v>853</v>
      </c>
      <c r="B37" s="399"/>
      <c r="C37" s="399"/>
      <c r="D37" s="399"/>
      <c r="E37" s="399"/>
      <c r="F37" s="399"/>
    </row>
    <row r="38" spans="1:6" ht="15.75">
      <c r="A38" s="592"/>
      <c r="B38" s="399"/>
      <c r="C38" s="399"/>
      <c r="D38" s="399"/>
      <c r="E38" s="399"/>
      <c r="F38" s="399"/>
    </row>
    <row r="39" spans="1:6" ht="15">
      <c r="A39" s="399"/>
      <c r="B39" s="399"/>
      <c r="C39" s="401">
        <v>2010</v>
      </c>
      <c r="D39" s="401">
        <v>2011</v>
      </c>
      <c r="E39" s="401">
        <v>2012</v>
      </c>
      <c r="F39" s="399"/>
    </row>
    <row r="40" spans="1:6" ht="15">
      <c r="A40" s="608" t="s">
        <v>652</v>
      </c>
      <c r="B40" s="667"/>
      <c r="C40" s="402">
        <f>'Programový rozpočet sumár'!M53</f>
        <v>46700</v>
      </c>
      <c r="D40" s="402">
        <f>'Programový rozpočet sumár'!AA53</f>
        <v>56000</v>
      </c>
      <c r="E40" s="402">
        <f>'Programový rozpočet sumár'!AE53</f>
        <v>56000</v>
      </c>
      <c r="F40" s="399"/>
    </row>
    <row r="41" spans="1:6" ht="15.75" thickBot="1">
      <c r="A41" s="399"/>
      <c r="B41" s="399"/>
      <c r="C41" s="399"/>
      <c r="D41" s="399"/>
      <c r="E41" s="399"/>
      <c r="F41" s="399"/>
    </row>
    <row r="42" spans="1:6" ht="15">
      <c r="A42" s="429" t="s">
        <v>655</v>
      </c>
      <c r="B42" s="661" t="s">
        <v>854</v>
      </c>
      <c r="C42" s="661"/>
      <c r="D42" s="661"/>
      <c r="E42" s="661"/>
      <c r="F42" s="662"/>
    </row>
    <row r="43" spans="1:6" ht="16.5" customHeight="1">
      <c r="A43" s="420" t="s">
        <v>657</v>
      </c>
      <c r="B43" s="663" t="s">
        <v>855</v>
      </c>
      <c r="C43" s="663"/>
      <c r="D43" s="663"/>
      <c r="E43" s="663"/>
      <c r="F43" s="664"/>
    </row>
    <row r="44" spans="1:6" ht="15">
      <c r="A44" s="420" t="s">
        <v>659</v>
      </c>
      <c r="B44" s="411" t="s">
        <v>660</v>
      </c>
      <c r="C44" s="663" t="s">
        <v>856</v>
      </c>
      <c r="D44" s="665"/>
      <c r="E44" s="665"/>
      <c r="F44" s="666"/>
    </row>
    <row r="45" spans="1:6" ht="15">
      <c r="A45" s="420" t="s">
        <v>662</v>
      </c>
      <c r="B45" s="412" t="s">
        <v>663</v>
      </c>
      <c r="C45" s="412" t="s">
        <v>664</v>
      </c>
      <c r="D45" s="413" t="s">
        <v>665</v>
      </c>
      <c r="E45" s="412" t="s">
        <v>666</v>
      </c>
      <c r="F45" s="414" t="s">
        <v>667</v>
      </c>
    </row>
    <row r="46" spans="1:6" ht="15">
      <c r="A46" s="420" t="s">
        <v>668</v>
      </c>
      <c r="B46" s="474"/>
      <c r="C46" s="474">
        <v>7829</v>
      </c>
      <c r="D46" s="475">
        <v>10000</v>
      </c>
      <c r="E46" s="474">
        <v>10000</v>
      </c>
      <c r="F46" s="480">
        <v>10000</v>
      </c>
    </row>
    <row r="47" spans="1:6" ht="15.75" thickBot="1">
      <c r="A47" s="430" t="s">
        <v>669</v>
      </c>
      <c r="B47" s="481">
        <v>9890</v>
      </c>
      <c r="C47" s="481"/>
      <c r="D47" s="481"/>
      <c r="E47" s="481"/>
      <c r="F47" s="578"/>
    </row>
    <row r="48" spans="1:6" ht="15">
      <c r="A48" s="419"/>
      <c r="B48" s="418"/>
      <c r="C48" s="418"/>
      <c r="D48" s="418"/>
      <c r="E48" s="418"/>
      <c r="F48" s="418"/>
    </row>
    <row r="49" spans="1:6" ht="15">
      <c r="A49" s="403" t="s">
        <v>710</v>
      </c>
      <c r="B49" s="399"/>
      <c r="C49" s="399"/>
      <c r="D49" s="399"/>
      <c r="E49" s="399"/>
      <c r="F49" s="399"/>
    </row>
    <row r="50" spans="1:6" s="424" customFormat="1" ht="28.5" customHeight="1">
      <c r="A50" s="616" t="s">
        <v>1232</v>
      </c>
      <c r="B50" s="617"/>
      <c r="C50" s="617"/>
      <c r="D50" s="617"/>
      <c r="E50" s="617"/>
      <c r="F50" s="617"/>
    </row>
    <row r="51" spans="1:6" ht="15">
      <c r="A51" s="399"/>
      <c r="B51" s="399"/>
      <c r="C51" s="399"/>
      <c r="D51" s="399"/>
      <c r="E51" s="399"/>
      <c r="F51" s="399"/>
    </row>
    <row r="52" spans="1:6" ht="15.75">
      <c r="A52" s="562" t="s">
        <v>857</v>
      </c>
      <c r="B52" s="399"/>
      <c r="C52" s="399"/>
      <c r="D52" s="399"/>
      <c r="E52" s="399"/>
      <c r="F52" s="399"/>
    </row>
    <row r="53" spans="1:6" ht="15.75">
      <c r="A53" s="592"/>
      <c r="B53" s="399"/>
      <c r="C53" s="399"/>
      <c r="D53" s="399"/>
      <c r="E53" s="399"/>
      <c r="F53" s="399"/>
    </row>
    <row r="54" spans="1:6" ht="15">
      <c r="A54" s="399"/>
      <c r="B54" s="399"/>
      <c r="C54" s="401">
        <v>2010</v>
      </c>
      <c r="D54" s="401">
        <v>2011</v>
      </c>
      <c r="E54" s="401">
        <v>2012</v>
      </c>
      <c r="F54" s="399"/>
    </row>
    <row r="55" spans="1:6" ht="15">
      <c r="A55" s="608" t="s">
        <v>652</v>
      </c>
      <c r="B55" s="667"/>
      <c r="C55" s="402">
        <f>'Programový rozpočet sumár'!M54</f>
        <v>3100</v>
      </c>
      <c r="D55" s="402">
        <f>'Programový rozpočet sumár'!AA54</f>
        <v>3100</v>
      </c>
      <c r="E55" s="402">
        <f>'Programový rozpočet sumár'!AE54</f>
        <v>3100</v>
      </c>
      <c r="F55" s="399"/>
    </row>
    <row r="56" spans="1:6" ht="15.75" thickBot="1">
      <c r="A56" s="399"/>
      <c r="B56" s="399"/>
      <c r="C56" s="399"/>
      <c r="D56" s="399"/>
      <c r="E56" s="399"/>
      <c r="F56" s="399"/>
    </row>
    <row r="57" spans="1:6" ht="15.75" customHeight="1">
      <c r="A57" s="429" t="s">
        <v>655</v>
      </c>
      <c r="B57" s="661" t="s">
        <v>854</v>
      </c>
      <c r="C57" s="661"/>
      <c r="D57" s="661"/>
      <c r="E57" s="661"/>
      <c r="F57" s="662"/>
    </row>
    <row r="58" spans="1:6" ht="15.75" customHeight="1">
      <c r="A58" s="420" t="s">
        <v>657</v>
      </c>
      <c r="B58" s="663" t="s">
        <v>858</v>
      </c>
      <c r="C58" s="663"/>
      <c r="D58" s="663"/>
      <c r="E58" s="663"/>
      <c r="F58" s="664"/>
    </row>
    <row r="59" spans="1:6" ht="27" customHeight="1">
      <c r="A59" s="420" t="s">
        <v>659</v>
      </c>
      <c r="B59" s="411" t="s">
        <v>660</v>
      </c>
      <c r="C59" s="638" t="s">
        <v>1233</v>
      </c>
      <c r="D59" s="668"/>
      <c r="E59" s="668"/>
      <c r="F59" s="669"/>
    </row>
    <row r="60" spans="1:6" ht="15">
      <c r="A60" s="420" t="s">
        <v>662</v>
      </c>
      <c r="B60" s="412" t="s">
        <v>663</v>
      </c>
      <c r="C60" s="412" t="s">
        <v>664</v>
      </c>
      <c r="D60" s="413" t="s">
        <v>665</v>
      </c>
      <c r="E60" s="412" t="s">
        <v>666</v>
      </c>
      <c r="F60" s="414" t="s">
        <v>667</v>
      </c>
    </row>
    <row r="61" spans="1:6" ht="15">
      <c r="A61" s="420" t="s">
        <v>668</v>
      </c>
      <c r="B61" s="412"/>
      <c r="C61" s="412" t="s">
        <v>688</v>
      </c>
      <c r="D61" s="413" t="s">
        <v>688</v>
      </c>
      <c r="E61" s="412" t="s">
        <v>688</v>
      </c>
      <c r="F61" s="414" t="s">
        <v>688</v>
      </c>
    </row>
    <row r="62" spans="1:6" ht="15.75" thickBot="1">
      <c r="A62" s="430" t="s">
        <v>669</v>
      </c>
      <c r="B62" s="416" t="s">
        <v>688</v>
      </c>
      <c r="C62" s="416"/>
      <c r="D62" s="416"/>
      <c r="E62" s="416"/>
      <c r="F62" s="417"/>
    </row>
    <row r="63" spans="1:6" ht="15">
      <c r="A63" s="399"/>
      <c r="B63" s="399"/>
      <c r="C63" s="399"/>
      <c r="D63" s="399"/>
      <c r="E63" s="399"/>
      <c r="F63" s="399"/>
    </row>
    <row r="64" spans="1:6" s="426" customFormat="1" ht="14.25">
      <c r="A64" s="423" t="s">
        <v>1234</v>
      </c>
      <c r="B64" s="423"/>
      <c r="C64" s="423"/>
      <c r="D64" s="423"/>
      <c r="E64" s="423"/>
      <c r="F64" s="423"/>
    </row>
    <row r="65" spans="1:6" s="426" customFormat="1" ht="39.75" customHeight="1">
      <c r="A65" s="616" t="s">
        <v>1235</v>
      </c>
      <c r="B65" s="617"/>
      <c r="C65" s="617"/>
      <c r="D65" s="617"/>
      <c r="E65" s="617"/>
      <c r="F65" s="617"/>
    </row>
    <row r="66" s="426" customFormat="1" ht="14.25"/>
    <row r="67" spans="1:6" ht="15.75">
      <c r="A67" s="562" t="s">
        <v>859</v>
      </c>
      <c r="B67" s="399"/>
      <c r="C67" s="399"/>
      <c r="D67" s="399"/>
      <c r="E67" s="399"/>
      <c r="F67" s="399"/>
    </row>
    <row r="68" spans="1:6" ht="15.75">
      <c r="A68" s="592"/>
      <c r="B68" s="399"/>
      <c r="C68" s="399"/>
      <c r="D68" s="399"/>
      <c r="E68" s="399"/>
      <c r="F68" s="399"/>
    </row>
    <row r="69" spans="1:6" ht="15">
      <c r="A69" s="399"/>
      <c r="B69" s="399"/>
      <c r="C69" s="401">
        <v>2010</v>
      </c>
      <c r="D69" s="401">
        <v>2011</v>
      </c>
      <c r="E69" s="401">
        <v>2012</v>
      </c>
      <c r="F69" s="399"/>
    </row>
    <row r="70" spans="1:6" ht="15">
      <c r="A70" s="608" t="s">
        <v>652</v>
      </c>
      <c r="B70" s="667"/>
      <c r="C70" s="402">
        <f>'Programový rozpočet sumár'!M55</f>
        <v>5676</v>
      </c>
      <c r="D70" s="402">
        <f>'Programový rozpočet sumár'!AA55</f>
        <v>5676</v>
      </c>
      <c r="E70" s="402">
        <f>'Programový rozpočet sumár'!AE55</f>
        <v>5676</v>
      </c>
      <c r="F70" s="399"/>
    </row>
    <row r="71" spans="1:6" ht="15.75" thickBot="1">
      <c r="A71" s="399"/>
      <c r="B71" s="399"/>
      <c r="C71" s="399"/>
      <c r="D71" s="399"/>
      <c r="E71" s="399"/>
      <c r="F71" s="399"/>
    </row>
    <row r="72" spans="1:6" ht="15">
      <c r="A72" s="429" t="s">
        <v>655</v>
      </c>
      <c r="B72" s="661" t="s">
        <v>854</v>
      </c>
      <c r="C72" s="661"/>
      <c r="D72" s="661"/>
      <c r="E72" s="661"/>
      <c r="F72" s="662"/>
    </row>
    <row r="73" spans="1:6" ht="15">
      <c r="A73" s="420" t="s">
        <v>657</v>
      </c>
      <c r="B73" s="663" t="s">
        <v>860</v>
      </c>
      <c r="C73" s="663"/>
      <c r="D73" s="663"/>
      <c r="E73" s="663"/>
      <c r="F73" s="664"/>
    </row>
    <row r="74" spans="1:6" ht="15">
      <c r="A74" s="420" t="s">
        <v>659</v>
      </c>
      <c r="B74" s="411" t="s">
        <v>660</v>
      </c>
      <c r="C74" s="663"/>
      <c r="D74" s="665"/>
      <c r="E74" s="665"/>
      <c r="F74" s="666"/>
    </row>
    <row r="75" spans="1:6" ht="15">
      <c r="A75" s="420" t="s">
        <v>662</v>
      </c>
      <c r="B75" s="412" t="s">
        <v>663</v>
      </c>
      <c r="C75" s="412" t="s">
        <v>664</v>
      </c>
      <c r="D75" s="413" t="s">
        <v>665</v>
      </c>
      <c r="E75" s="412" t="s">
        <v>666</v>
      </c>
      <c r="F75" s="414" t="s">
        <v>667</v>
      </c>
    </row>
    <row r="76" spans="1:6" ht="15">
      <c r="A76" s="420" t="s">
        <v>668</v>
      </c>
      <c r="B76" s="412"/>
      <c r="C76" s="412" t="s">
        <v>688</v>
      </c>
      <c r="D76" s="413" t="s">
        <v>688</v>
      </c>
      <c r="E76" s="412" t="s">
        <v>688</v>
      </c>
      <c r="F76" s="414" t="s">
        <v>688</v>
      </c>
    </row>
    <row r="77" spans="1:6" ht="15.75" thickBot="1">
      <c r="A77" s="430" t="s">
        <v>669</v>
      </c>
      <c r="B77" s="416" t="s">
        <v>688</v>
      </c>
      <c r="C77" s="416"/>
      <c r="D77" s="416"/>
      <c r="E77" s="416"/>
      <c r="F77" s="417"/>
    </row>
    <row r="78" spans="1:6" ht="15">
      <c r="A78" s="399"/>
      <c r="B78" s="399"/>
      <c r="C78" s="399"/>
      <c r="D78" s="399"/>
      <c r="E78" s="399"/>
      <c r="F78" s="399"/>
    </row>
    <row r="79" spans="1:6" s="456" customFormat="1" ht="15">
      <c r="A79" s="423" t="s">
        <v>1236</v>
      </c>
      <c r="B79" s="423"/>
      <c r="C79" s="423"/>
      <c r="D79" s="423"/>
      <c r="E79" s="423"/>
      <c r="F79" s="423"/>
    </row>
    <row r="80" spans="1:6" s="424" customFormat="1" ht="42" customHeight="1">
      <c r="A80" s="616" t="s">
        <v>1237</v>
      </c>
      <c r="B80" s="617"/>
      <c r="C80" s="617"/>
      <c r="D80" s="617"/>
      <c r="E80" s="617"/>
      <c r="F80" s="617"/>
    </row>
    <row r="81" spans="1:6" s="424" customFormat="1" ht="15">
      <c r="A81" s="426"/>
      <c r="B81" s="426"/>
      <c r="C81" s="426"/>
      <c r="D81" s="426"/>
      <c r="E81" s="426"/>
      <c r="F81" s="426"/>
    </row>
    <row r="82" spans="1:6" s="424" customFormat="1" ht="15">
      <c r="A82" s="426"/>
      <c r="B82" s="426"/>
      <c r="C82" s="426"/>
      <c r="D82" s="426"/>
      <c r="E82" s="426"/>
      <c r="F82" s="426"/>
    </row>
  </sheetData>
  <sheetProtection/>
  <mergeCells count="26">
    <mergeCell ref="A20:F20"/>
    <mergeCell ref="A5:B5"/>
    <mergeCell ref="A10:B10"/>
    <mergeCell ref="B12:F12"/>
    <mergeCell ref="B13:F13"/>
    <mergeCell ref="C14:F14"/>
    <mergeCell ref="B42:F42"/>
    <mergeCell ref="B43:F43"/>
    <mergeCell ref="C44:F44"/>
    <mergeCell ref="A50:F50"/>
    <mergeCell ref="A25:B25"/>
    <mergeCell ref="B27:F27"/>
    <mergeCell ref="B28:F28"/>
    <mergeCell ref="C29:F29"/>
    <mergeCell ref="A35:F35"/>
    <mergeCell ref="A40:B40"/>
    <mergeCell ref="B72:F72"/>
    <mergeCell ref="B73:F73"/>
    <mergeCell ref="C74:F74"/>
    <mergeCell ref="A80:F80"/>
    <mergeCell ref="A55:B55"/>
    <mergeCell ref="B57:F57"/>
    <mergeCell ref="B58:F58"/>
    <mergeCell ref="C59:F59"/>
    <mergeCell ref="A65:F65"/>
    <mergeCell ref="A70:B7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36" max="255" man="1"/>
  </rowBreaks>
</worksheet>
</file>

<file path=xl/worksheets/sheet11.xml><?xml version="1.0" encoding="utf-8"?>
<worksheet xmlns="http://schemas.openxmlformats.org/spreadsheetml/2006/main" xmlns:r="http://schemas.openxmlformats.org/officeDocument/2006/relationships">
  <dimension ref="A1:I187"/>
  <sheetViews>
    <sheetView zoomScalePageLayoutView="0" workbookViewId="0" topLeftCell="A160">
      <selection activeCell="A116" sqref="A116"/>
    </sheetView>
  </sheetViews>
  <sheetFormatPr defaultColWidth="9.00390625" defaultRowHeight="12.75"/>
  <cols>
    <col min="1" max="1" width="22.125" style="397" customWidth="1"/>
    <col min="2" max="6" width="12.75390625" style="397" customWidth="1"/>
    <col min="7" max="16384" width="9.125" style="397" customWidth="1"/>
  </cols>
  <sheetData>
    <row r="1" spans="1:6" ht="18">
      <c r="A1" s="590" t="s">
        <v>861</v>
      </c>
      <c r="B1" s="399"/>
      <c r="C1" s="399"/>
      <c r="D1" s="399"/>
      <c r="E1" s="399"/>
      <c r="F1" s="399"/>
    </row>
    <row r="2" spans="1:6" ht="15.75">
      <c r="A2" s="592" t="s">
        <v>862</v>
      </c>
      <c r="B2" s="399"/>
      <c r="C2" s="399"/>
      <c r="D2" s="399"/>
      <c r="E2" s="399"/>
      <c r="F2" s="399"/>
    </row>
    <row r="3" spans="1:6" ht="15">
      <c r="A3" s="399"/>
      <c r="B3" s="399"/>
      <c r="C3" s="399"/>
      <c r="D3" s="399"/>
      <c r="E3" s="399"/>
      <c r="F3" s="399"/>
    </row>
    <row r="4" spans="1:6" ht="15">
      <c r="A4" s="399"/>
      <c r="B4" s="399"/>
      <c r="C4" s="496">
        <v>2010</v>
      </c>
      <c r="D4" s="496">
        <v>2011</v>
      </c>
      <c r="E4" s="496">
        <v>2012</v>
      </c>
      <c r="F4" s="399"/>
    </row>
    <row r="5" spans="1:6" ht="15">
      <c r="A5" s="682" t="s">
        <v>647</v>
      </c>
      <c r="B5" s="682"/>
      <c r="C5" s="497">
        <f>'Programový rozpočet sumár'!M56</f>
        <v>497901</v>
      </c>
      <c r="D5" s="497">
        <f>'Programový rozpočet sumár'!AA56</f>
        <v>452610</v>
      </c>
      <c r="E5" s="497">
        <f>'Programový rozpočet sumár'!AE56</f>
        <v>464760</v>
      </c>
      <c r="F5" s="399"/>
    </row>
    <row r="6" spans="1:6" ht="15">
      <c r="A6" s="399"/>
      <c r="B6" s="399"/>
      <c r="C6" s="399"/>
      <c r="D6" s="399"/>
      <c r="E6" s="399"/>
      <c r="F6" s="399"/>
    </row>
    <row r="7" spans="1:6" ht="15">
      <c r="A7" s="403" t="s">
        <v>648</v>
      </c>
      <c r="B7" s="399"/>
      <c r="C7" s="399"/>
      <c r="D7" s="399"/>
      <c r="E7" s="399"/>
      <c r="F7" s="399"/>
    </row>
    <row r="8" spans="1:6" s="424" customFormat="1" ht="15" customHeight="1">
      <c r="A8" s="616" t="s">
        <v>1238</v>
      </c>
      <c r="B8" s="617"/>
      <c r="C8" s="617"/>
      <c r="D8" s="617"/>
      <c r="E8" s="617"/>
      <c r="F8" s="617"/>
    </row>
    <row r="9" spans="1:6" ht="15">
      <c r="A9" s="399"/>
      <c r="B9" s="399"/>
      <c r="C9" s="399"/>
      <c r="D9" s="399"/>
      <c r="E9" s="399"/>
      <c r="F9" s="399"/>
    </row>
    <row r="10" spans="1:6" ht="15.75">
      <c r="A10" s="562" t="s">
        <v>863</v>
      </c>
      <c r="B10" s="399"/>
      <c r="C10" s="399"/>
      <c r="D10" s="399"/>
      <c r="E10" s="399"/>
      <c r="F10" s="399"/>
    </row>
    <row r="11" spans="1:6" ht="15.75">
      <c r="A11" s="592" t="s">
        <v>864</v>
      </c>
      <c r="B11" s="399"/>
      <c r="C11" s="399"/>
      <c r="D11" s="399"/>
      <c r="E11" s="399"/>
      <c r="F11" s="399"/>
    </row>
    <row r="12" spans="1:6" ht="15">
      <c r="A12" s="399"/>
      <c r="B12" s="399"/>
      <c r="C12" s="399"/>
      <c r="D12" s="399"/>
      <c r="E12" s="399"/>
      <c r="F12" s="399"/>
    </row>
    <row r="13" spans="1:6" ht="15">
      <c r="A13" s="399"/>
      <c r="B13" s="399"/>
      <c r="C13" s="496">
        <v>2010</v>
      </c>
      <c r="D13" s="496">
        <v>2011</v>
      </c>
      <c r="E13" s="496">
        <v>2012</v>
      </c>
      <c r="F13" s="399"/>
    </row>
    <row r="14" spans="1:6" ht="15">
      <c r="A14" s="682" t="s">
        <v>652</v>
      </c>
      <c r="B14" s="682"/>
      <c r="C14" s="497">
        <f>'Programový rozpočet sumár'!M57</f>
        <v>327801</v>
      </c>
      <c r="D14" s="497">
        <f>'Programový rozpočet sumár'!AA57</f>
        <v>327960</v>
      </c>
      <c r="E14" s="497">
        <f>'Programový rozpočet sumár'!AE57</f>
        <v>337560</v>
      </c>
      <c r="F14" s="399"/>
    </row>
    <row r="15" spans="1:6" ht="15">
      <c r="A15" s="399"/>
      <c r="B15" s="399"/>
      <c r="C15" s="399"/>
      <c r="D15" s="399"/>
      <c r="E15" s="399"/>
      <c r="F15" s="399"/>
    </row>
    <row r="16" spans="1:6" ht="15.75">
      <c r="A16" s="400" t="s">
        <v>865</v>
      </c>
      <c r="B16" s="399"/>
      <c r="C16" s="399"/>
      <c r="D16" s="399"/>
      <c r="E16" s="399"/>
      <c r="F16" s="399"/>
    </row>
    <row r="17" spans="1:6" ht="15">
      <c r="A17" s="399"/>
      <c r="B17" s="399"/>
      <c r="C17" s="399"/>
      <c r="D17" s="399"/>
      <c r="E17" s="399"/>
      <c r="F17" s="399"/>
    </row>
    <row r="18" spans="1:6" ht="15">
      <c r="A18" s="399"/>
      <c r="B18" s="399"/>
      <c r="C18" s="496">
        <v>2010</v>
      </c>
      <c r="D18" s="496">
        <v>2011</v>
      </c>
      <c r="E18" s="496">
        <v>2012</v>
      </c>
      <c r="F18" s="399"/>
    </row>
    <row r="19" spans="1:6" ht="15">
      <c r="A19" s="682" t="s">
        <v>866</v>
      </c>
      <c r="B19" s="682"/>
      <c r="C19" s="497">
        <f>'Programový rozpočet sumár'!M58</f>
        <v>327801</v>
      </c>
      <c r="D19" s="497">
        <f>'Programový rozpočet sumár'!AA58</f>
        <v>327960</v>
      </c>
      <c r="E19" s="497">
        <f>'Programový rozpočet sumár'!AE58</f>
        <v>337560</v>
      </c>
      <c r="F19" s="399"/>
    </row>
    <row r="20" spans="1:6" ht="15.75" thickBot="1">
      <c r="A20" s="399"/>
      <c r="B20" s="399"/>
      <c r="C20" s="399"/>
      <c r="D20" s="399"/>
      <c r="E20" s="399"/>
      <c r="F20" s="399"/>
    </row>
    <row r="21" spans="1:6" ht="15">
      <c r="A21" s="498" t="s">
        <v>655</v>
      </c>
      <c r="B21" s="670" t="s">
        <v>867</v>
      </c>
      <c r="C21" s="670"/>
      <c r="D21" s="670"/>
      <c r="E21" s="670"/>
      <c r="F21" s="670"/>
    </row>
    <row r="22" spans="1:6" ht="15">
      <c r="A22" s="499" t="s">
        <v>657</v>
      </c>
      <c r="B22" s="671" t="s">
        <v>868</v>
      </c>
      <c r="C22" s="671"/>
      <c r="D22" s="671"/>
      <c r="E22" s="671"/>
      <c r="F22" s="671"/>
    </row>
    <row r="23" spans="1:6" ht="15">
      <c r="A23" s="499" t="s">
        <v>659</v>
      </c>
      <c r="B23" s="500" t="s">
        <v>660</v>
      </c>
      <c r="C23" s="671" t="s">
        <v>869</v>
      </c>
      <c r="D23" s="671"/>
      <c r="E23" s="671"/>
      <c r="F23" s="671"/>
    </row>
    <row r="24" spans="1:6" ht="15">
      <c r="A24" s="499" t="s">
        <v>662</v>
      </c>
      <c r="B24" s="501" t="s">
        <v>663</v>
      </c>
      <c r="C24" s="501" t="s">
        <v>664</v>
      </c>
      <c r="D24" s="502" t="s">
        <v>665</v>
      </c>
      <c r="E24" s="501" t="s">
        <v>666</v>
      </c>
      <c r="F24" s="503" t="s">
        <v>667</v>
      </c>
    </row>
    <row r="25" spans="1:6" ht="15">
      <c r="A25" s="499" t="s">
        <v>668</v>
      </c>
      <c r="B25" s="504"/>
      <c r="C25" s="504" t="s">
        <v>688</v>
      </c>
      <c r="D25" s="505" t="s">
        <v>688</v>
      </c>
      <c r="E25" s="504" t="s">
        <v>688</v>
      </c>
      <c r="F25" s="506" t="s">
        <v>688</v>
      </c>
    </row>
    <row r="26" spans="1:6" ht="15.75" thickBot="1">
      <c r="A26" s="507" t="s">
        <v>669</v>
      </c>
      <c r="B26" s="508" t="s">
        <v>688</v>
      </c>
      <c r="C26" s="508"/>
      <c r="D26" s="508"/>
      <c r="E26" s="508"/>
      <c r="F26" s="509"/>
    </row>
    <row r="27" spans="1:6" ht="26.25" customHeight="1">
      <c r="A27" s="499" t="s">
        <v>659</v>
      </c>
      <c r="B27" s="500" t="s">
        <v>870</v>
      </c>
      <c r="C27" s="676" t="s">
        <v>871</v>
      </c>
      <c r="D27" s="677"/>
      <c r="E27" s="677"/>
      <c r="F27" s="678"/>
    </row>
    <row r="28" spans="1:6" ht="15">
      <c r="A28" s="499" t="s">
        <v>662</v>
      </c>
      <c r="B28" s="501" t="s">
        <v>663</v>
      </c>
      <c r="C28" s="501" t="s">
        <v>664</v>
      </c>
      <c r="D28" s="502" t="s">
        <v>665</v>
      </c>
      <c r="E28" s="501" t="s">
        <v>666</v>
      </c>
      <c r="F28" s="503" t="s">
        <v>667</v>
      </c>
    </row>
    <row r="29" spans="1:6" ht="15">
      <c r="A29" s="499" t="s">
        <v>668</v>
      </c>
      <c r="B29" s="504"/>
      <c r="C29" s="504">
        <v>3</v>
      </c>
      <c r="D29" s="505">
        <v>3</v>
      </c>
      <c r="E29" s="504">
        <v>3</v>
      </c>
      <c r="F29" s="506">
        <v>3</v>
      </c>
    </row>
    <row r="30" spans="1:6" ht="15.75" thickBot="1">
      <c r="A30" s="507" t="s">
        <v>669</v>
      </c>
      <c r="B30" s="508">
        <v>3</v>
      </c>
      <c r="C30" s="508"/>
      <c r="D30" s="508"/>
      <c r="E30" s="508"/>
      <c r="F30" s="509"/>
    </row>
    <row r="31" spans="1:6" ht="15.75" thickBot="1">
      <c r="A31" s="403"/>
      <c r="B31" s="399"/>
      <c r="C31" s="399"/>
      <c r="D31" s="399"/>
      <c r="E31" s="399"/>
      <c r="F31" s="399"/>
    </row>
    <row r="32" spans="1:6" ht="15">
      <c r="A32" s="498" t="s">
        <v>655</v>
      </c>
      <c r="B32" s="670" t="s">
        <v>867</v>
      </c>
      <c r="C32" s="670"/>
      <c r="D32" s="670"/>
      <c r="E32" s="670"/>
      <c r="F32" s="670"/>
    </row>
    <row r="33" spans="1:6" ht="15">
      <c r="A33" s="499" t="s">
        <v>657</v>
      </c>
      <c r="B33" s="671" t="s">
        <v>872</v>
      </c>
      <c r="C33" s="671"/>
      <c r="D33" s="671"/>
      <c r="E33" s="671"/>
      <c r="F33" s="671"/>
    </row>
    <row r="34" spans="1:6" ht="15">
      <c r="A34" s="499" t="s">
        <v>659</v>
      </c>
      <c r="B34" s="500" t="s">
        <v>873</v>
      </c>
      <c r="C34" s="679" t="s">
        <v>874</v>
      </c>
      <c r="D34" s="680"/>
      <c r="E34" s="680"/>
      <c r="F34" s="681"/>
    </row>
    <row r="35" spans="1:6" ht="15">
      <c r="A35" s="499" t="s">
        <v>662</v>
      </c>
      <c r="B35" s="501" t="s">
        <v>663</v>
      </c>
      <c r="C35" s="501" t="s">
        <v>664</v>
      </c>
      <c r="D35" s="502" t="s">
        <v>665</v>
      </c>
      <c r="E35" s="501" t="s">
        <v>666</v>
      </c>
      <c r="F35" s="503" t="s">
        <v>667</v>
      </c>
    </row>
    <row r="36" spans="1:6" ht="15">
      <c r="A36" s="499" t="s">
        <v>668</v>
      </c>
      <c r="B36" s="504"/>
      <c r="C36" s="504">
        <v>1</v>
      </c>
      <c r="D36" s="505">
        <v>1</v>
      </c>
      <c r="E36" s="504">
        <v>1</v>
      </c>
      <c r="F36" s="506">
        <v>1</v>
      </c>
    </row>
    <row r="37" spans="1:6" ht="15.75" thickBot="1">
      <c r="A37" s="507" t="s">
        <v>669</v>
      </c>
      <c r="B37" s="508">
        <v>0</v>
      </c>
      <c r="C37" s="508"/>
      <c r="D37" s="508"/>
      <c r="E37" s="508"/>
      <c r="F37" s="509"/>
    </row>
    <row r="38" spans="1:6" ht="15">
      <c r="A38" s="485"/>
      <c r="B38" s="485"/>
      <c r="C38" s="485"/>
      <c r="D38" s="485"/>
      <c r="E38" s="485"/>
      <c r="F38" s="485"/>
    </row>
    <row r="39" spans="1:6" s="456" customFormat="1" ht="15">
      <c r="A39" s="510" t="s">
        <v>1239</v>
      </c>
      <c r="B39" s="511"/>
      <c r="C39" s="511"/>
      <c r="D39" s="511"/>
      <c r="E39" s="511"/>
      <c r="F39" s="511"/>
    </row>
    <row r="40" spans="1:6" s="456" customFormat="1" ht="92.25" customHeight="1">
      <c r="A40" s="616" t="s">
        <v>1240</v>
      </c>
      <c r="B40" s="617"/>
      <c r="C40" s="617"/>
      <c r="D40" s="617"/>
      <c r="E40" s="617"/>
      <c r="F40" s="617"/>
    </row>
    <row r="41" spans="1:6" s="424" customFormat="1" ht="15">
      <c r="A41" s="404"/>
      <c r="B41" s="404"/>
      <c r="C41" s="404"/>
      <c r="D41" s="404"/>
      <c r="E41" s="404"/>
      <c r="F41" s="404"/>
    </row>
    <row r="42" spans="1:6" ht="15.75">
      <c r="A42" s="400" t="s">
        <v>875</v>
      </c>
      <c r="B42" s="399"/>
      <c r="C42" s="399"/>
      <c r="D42" s="399"/>
      <c r="E42" s="399"/>
      <c r="F42" s="399"/>
    </row>
    <row r="43" spans="1:6" ht="15">
      <c r="A43" s="399"/>
      <c r="B43" s="399"/>
      <c r="C43" s="399"/>
      <c r="D43" s="399"/>
      <c r="E43" s="399"/>
      <c r="F43" s="399"/>
    </row>
    <row r="44" spans="1:6" ht="15">
      <c r="A44" s="399"/>
      <c r="B44" s="399"/>
      <c r="C44" s="512">
        <v>2010</v>
      </c>
      <c r="D44" s="512">
        <v>2011</v>
      </c>
      <c r="E44" s="512">
        <v>2012</v>
      </c>
      <c r="F44" s="399"/>
    </row>
    <row r="45" spans="1:6" ht="15">
      <c r="A45" s="513" t="s">
        <v>866</v>
      </c>
      <c r="B45" s="401"/>
      <c r="C45" s="402">
        <f>'Programový rozpočet sumár'!M59</f>
        <v>0</v>
      </c>
      <c r="D45" s="402">
        <f>'Programový rozpočet sumár'!AA59</f>
        <v>0</v>
      </c>
      <c r="E45" s="402">
        <f>'Programový rozpočet sumár'!AE59</f>
        <v>0</v>
      </c>
      <c r="F45" s="399"/>
    </row>
    <row r="46" spans="1:6" ht="15.75" thickBot="1">
      <c r="A46" s="399"/>
      <c r="B46" s="399"/>
      <c r="C46" s="399"/>
      <c r="D46" s="399"/>
      <c r="E46" s="399"/>
      <c r="F46" s="399"/>
    </row>
    <row r="47" spans="1:6" ht="15">
      <c r="A47" s="498" t="s">
        <v>655</v>
      </c>
      <c r="B47" s="670" t="s">
        <v>867</v>
      </c>
      <c r="C47" s="670"/>
      <c r="D47" s="670"/>
      <c r="E47" s="670"/>
      <c r="F47" s="670"/>
    </row>
    <row r="48" spans="1:6" ht="15">
      <c r="A48" s="499" t="s">
        <v>657</v>
      </c>
      <c r="B48" s="671" t="s">
        <v>876</v>
      </c>
      <c r="C48" s="671"/>
      <c r="D48" s="671"/>
      <c r="E48" s="671"/>
      <c r="F48" s="671"/>
    </row>
    <row r="49" spans="1:6" ht="15">
      <c r="A49" s="499" t="s">
        <v>659</v>
      </c>
      <c r="B49" s="500" t="s">
        <v>660</v>
      </c>
      <c r="C49" s="671" t="s">
        <v>877</v>
      </c>
      <c r="D49" s="671"/>
      <c r="E49" s="671"/>
      <c r="F49" s="671"/>
    </row>
    <row r="50" spans="1:6" ht="15">
      <c r="A50" s="499" t="s">
        <v>662</v>
      </c>
      <c r="B50" s="501" t="s">
        <v>663</v>
      </c>
      <c r="C50" s="501" t="s">
        <v>664</v>
      </c>
      <c r="D50" s="502" t="s">
        <v>665</v>
      </c>
      <c r="E50" s="501" t="s">
        <v>666</v>
      </c>
      <c r="F50" s="503" t="s">
        <v>667</v>
      </c>
    </row>
    <row r="51" spans="1:6" ht="15">
      <c r="A51" s="499" t="s">
        <v>668</v>
      </c>
      <c r="B51" s="504"/>
      <c r="C51" s="504">
        <v>30</v>
      </c>
      <c r="D51" s="505">
        <v>30</v>
      </c>
      <c r="E51" s="504">
        <v>30</v>
      </c>
      <c r="F51" s="506">
        <v>30</v>
      </c>
    </row>
    <row r="52" spans="1:6" ht="15.75" thickBot="1">
      <c r="A52" s="507" t="s">
        <v>669</v>
      </c>
      <c r="B52" s="508">
        <v>30</v>
      </c>
      <c r="C52" s="508"/>
      <c r="D52" s="508"/>
      <c r="E52" s="508"/>
      <c r="F52" s="509"/>
    </row>
    <row r="53" spans="1:6" ht="15">
      <c r="A53" s="498" t="s">
        <v>655</v>
      </c>
      <c r="B53" s="670" t="s">
        <v>867</v>
      </c>
      <c r="C53" s="670"/>
      <c r="D53" s="670"/>
      <c r="E53" s="670"/>
      <c r="F53" s="670"/>
    </row>
    <row r="54" spans="1:6" ht="15">
      <c r="A54" s="499" t="s">
        <v>657</v>
      </c>
      <c r="B54" s="671" t="s">
        <v>878</v>
      </c>
      <c r="C54" s="671"/>
      <c r="D54" s="671"/>
      <c r="E54" s="671"/>
      <c r="F54" s="671"/>
    </row>
    <row r="55" spans="1:6" ht="15">
      <c r="A55" s="499" t="s">
        <v>659</v>
      </c>
      <c r="B55" s="500" t="s">
        <v>870</v>
      </c>
      <c r="C55" s="671" t="s">
        <v>879</v>
      </c>
      <c r="D55" s="671"/>
      <c r="E55" s="671"/>
      <c r="F55" s="671"/>
    </row>
    <row r="56" spans="1:6" ht="15">
      <c r="A56" s="499" t="s">
        <v>662</v>
      </c>
      <c r="B56" s="501" t="s">
        <v>663</v>
      </c>
      <c r="C56" s="501" t="s">
        <v>664</v>
      </c>
      <c r="D56" s="502" t="s">
        <v>665</v>
      </c>
      <c r="E56" s="501" t="s">
        <v>666</v>
      </c>
      <c r="F56" s="503" t="s">
        <v>667</v>
      </c>
    </row>
    <row r="57" spans="1:6" ht="15">
      <c r="A57" s="499" t="s">
        <v>668</v>
      </c>
      <c r="B57" s="504"/>
      <c r="C57" s="504">
        <v>20</v>
      </c>
      <c r="D57" s="505">
        <v>20</v>
      </c>
      <c r="E57" s="504">
        <v>20</v>
      </c>
      <c r="F57" s="506">
        <v>20</v>
      </c>
    </row>
    <row r="58" spans="1:6" ht="15.75" thickBot="1">
      <c r="A58" s="507" t="s">
        <v>669</v>
      </c>
      <c r="B58" s="508">
        <v>20</v>
      </c>
      <c r="C58" s="508"/>
      <c r="D58" s="508"/>
      <c r="E58" s="508"/>
      <c r="F58" s="509"/>
    </row>
    <row r="59" spans="1:6" ht="15">
      <c r="A59" s="399"/>
      <c r="B59" s="399"/>
      <c r="C59" s="399"/>
      <c r="D59" s="399"/>
      <c r="E59" s="399"/>
      <c r="F59" s="399"/>
    </row>
    <row r="60" spans="1:6" s="456" customFormat="1" ht="15">
      <c r="A60" s="403" t="s">
        <v>880</v>
      </c>
      <c r="B60" s="423"/>
      <c r="C60" s="423"/>
      <c r="D60" s="423"/>
      <c r="E60" s="423"/>
      <c r="F60" s="423"/>
    </row>
    <row r="61" spans="1:6" s="456" customFormat="1" ht="27.75" customHeight="1">
      <c r="A61" s="616" t="s">
        <v>1241</v>
      </c>
      <c r="B61" s="617"/>
      <c r="C61" s="617"/>
      <c r="D61" s="617"/>
      <c r="E61" s="617"/>
      <c r="F61" s="617"/>
    </row>
    <row r="62" spans="1:6" ht="15">
      <c r="A62" s="399"/>
      <c r="B62" s="399"/>
      <c r="C62" s="399"/>
      <c r="D62" s="399"/>
      <c r="E62" s="399"/>
      <c r="F62" s="399"/>
    </row>
    <row r="63" spans="1:6" ht="15.75">
      <c r="A63" s="562" t="s">
        <v>881</v>
      </c>
      <c r="B63" s="399"/>
      <c r="C63" s="399"/>
      <c r="D63" s="399"/>
      <c r="E63" s="399"/>
      <c r="F63" s="399"/>
    </row>
    <row r="64" spans="1:6" ht="15.75">
      <c r="A64" s="592" t="s">
        <v>882</v>
      </c>
      <c r="B64" s="399"/>
      <c r="C64" s="399"/>
      <c r="D64" s="399"/>
      <c r="E64" s="399"/>
      <c r="F64" s="399"/>
    </row>
    <row r="65" spans="1:6" ht="15">
      <c r="A65" s="399"/>
      <c r="B65" s="399"/>
      <c r="C65" s="399"/>
      <c r="D65" s="399"/>
      <c r="E65" s="399"/>
      <c r="F65" s="399"/>
    </row>
    <row r="66" spans="1:6" ht="15">
      <c r="A66" s="399"/>
      <c r="B66" s="399"/>
      <c r="C66" s="401">
        <v>2010</v>
      </c>
      <c r="D66" s="401">
        <v>2011</v>
      </c>
      <c r="E66" s="401">
        <v>2012</v>
      </c>
      <c r="F66" s="399"/>
    </row>
    <row r="67" spans="1:6" ht="15">
      <c r="A67" s="608" t="s">
        <v>652</v>
      </c>
      <c r="B67" s="667"/>
      <c r="C67" s="402">
        <f>'Programový rozpočet sumár'!M60</f>
        <v>3200</v>
      </c>
      <c r="D67" s="402">
        <f>'Programový rozpočet sumár'!AA60</f>
        <v>3250</v>
      </c>
      <c r="E67" s="402">
        <f>'Programový rozpočet sumár'!AE60</f>
        <v>3300</v>
      </c>
      <c r="F67" s="399"/>
    </row>
    <row r="68" spans="1:6" ht="15.75" thickBot="1">
      <c r="A68" s="399"/>
      <c r="B68" s="399"/>
      <c r="C68" s="399"/>
      <c r="D68" s="399"/>
      <c r="E68" s="399"/>
      <c r="F68" s="399"/>
    </row>
    <row r="69" spans="1:6" ht="15">
      <c r="A69" s="429" t="s">
        <v>655</v>
      </c>
      <c r="B69" s="661" t="s">
        <v>883</v>
      </c>
      <c r="C69" s="661"/>
      <c r="D69" s="661"/>
      <c r="E69" s="661"/>
      <c r="F69" s="662"/>
    </row>
    <row r="70" spans="1:6" ht="15">
      <c r="A70" s="420" t="s">
        <v>657</v>
      </c>
      <c r="B70" s="663" t="s">
        <v>884</v>
      </c>
      <c r="C70" s="663"/>
      <c r="D70" s="663"/>
      <c r="E70" s="663"/>
      <c r="F70" s="664"/>
    </row>
    <row r="71" spans="1:6" ht="15">
      <c r="A71" s="420" t="s">
        <v>659</v>
      </c>
      <c r="B71" s="411" t="s">
        <v>660</v>
      </c>
      <c r="C71" s="663" t="s">
        <v>885</v>
      </c>
      <c r="D71" s="672"/>
      <c r="E71" s="672"/>
      <c r="F71" s="673"/>
    </row>
    <row r="72" spans="1:6" ht="15">
      <c r="A72" s="420" t="s">
        <v>662</v>
      </c>
      <c r="B72" s="412" t="s">
        <v>663</v>
      </c>
      <c r="C72" s="412" t="s">
        <v>664</v>
      </c>
      <c r="D72" s="413" t="s">
        <v>665</v>
      </c>
      <c r="E72" s="412" t="s">
        <v>666</v>
      </c>
      <c r="F72" s="414" t="s">
        <v>667</v>
      </c>
    </row>
    <row r="73" spans="1:6" ht="15">
      <c r="A73" s="420" t="s">
        <v>668</v>
      </c>
      <c r="B73" s="412"/>
      <c r="C73" s="412">
        <v>12</v>
      </c>
      <c r="D73" s="413">
        <v>12</v>
      </c>
      <c r="E73" s="412">
        <v>12</v>
      </c>
      <c r="F73" s="414">
        <v>12</v>
      </c>
    </row>
    <row r="74" spans="1:6" ht="15.75" thickBot="1">
      <c r="A74" s="430" t="s">
        <v>669</v>
      </c>
      <c r="B74" s="416">
        <v>8</v>
      </c>
      <c r="C74" s="416"/>
      <c r="D74" s="416"/>
      <c r="E74" s="464"/>
      <c r="F74" s="465"/>
    </row>
    <row r="75" spans="1:6" ht="15">
      <c r="A75" s="419"/>
      <c r="B75" s="418"/>
      <c r="C75" s="418"/>
      <c r="D75" s="418"/>
      <c r="E75" s="492"/>
      <c r="F75" s="492"/>
    </row>
    <row r="76" spans="1:6" s="426" customFormat="1" ht="14.25">
      <c r="A76" s="423" t="s">
        <v>1242</v>
      </c>
      <c r="B76" s="423"/>
      <c r="C76" s="423"/>
      <c r="D76" s="423"/>
      <c r="E76" s="423"/>
      <c r="F76" s="423"/>
    </row>
    <row r="77" spans="1:6" s="426" customFormat="1" ht="27" customHeight="1">
      <c r="A77" s="616" t="s">
        <v>1243</v>
      </c>
      <c r="B77" s="617"/>
      <c r="C77" s="617"/>
      <c r="D77" s="617"/>
      <c r="E77" s="617"/>
      <c r="F77" s="617"/>
    </row>
    <row r="78" spans="1:6" ht="15">
      <c r="A78" s="399"/>
      <c r="B78" s="399"/>
      <c r="C78" s="399"/>
      <c r="D78" s="399"/>
      <c r="E78" s="399"/>
      <c r="F78" s="399"/>
    </row>
    <row r="79" spans="1:6" ht="15.75">
      <c r="A79" s="562" t="s">
        <v>886</v>
      </c>
      <c r="B79" s="399"/>
      <c r="C79" s="399"/>
      <c r="D79" s="399"/>
      <c r="E79" s="399"/>
      <c r="F79" s="399"/>
    </row>
    <row r="80" spans="1:6" ht="15.75">
      <c r="A80" s="592" t="s">
        <v>887</v>
      </c>
      <c r="B80" s="399"/>
      <c r="C80" s="399"/>
      <c r="D80" s="399"/>
      <c r="E80" s="399"/>
      <c r="F80" s="399"/>
    </row>
    <row r="81" spans="1:6" ht="15">
      <c r="A81" s="399"/>
      <c r="B81" s="399"/>
      <c r="C81" s="399"/>
      <c r="D81" s="399"/>
      <c r="E81" s="399"/>
      <c r="F81" s="399"/>
    </row>
    <row r="82" spans="1:6" ht="15">
      <c r="A82" s="399"/>
      <c r="B82" s="399"/>
      <c r="C82" s="401">
        <v>2010</v>
      </c>
      <c r="D82" s="401">
        <v>2011</v>
      </c>
      <c r="E82" s="401">
        <v>2012</v>
      </c>
      <c r="F82" s="399"/>
    </row>
    <row r="83" spans="1:6" ht="15">
      <c r="A83" s="608" t="s">
        <v>652</v>
      </c>
      <c r="B83" s="667"/>
      <c r="C83" s="402">
        <f>'Programový rozpočet sumár'!M61</f>
        <v>2000</v>
      </c>
      <c r="D83" s="402">
        <f>'Programový rozpočet sumár'!AA61</f>
        <v>2000</v>
      </c>
      <c r="E83" s="402">
        <f>'Programový rozpočet sumár'!AE61</f>
        <v>2000</v>
      </c>
      <c r="F83" s="399"/>
    </row>
    <row r="84" spans="1:6" ht="15.75" thickBot="1">
      <c r="A84" s="399"/>
      <c r="B84" s="399"/>
      <c r="C84" s="399"/>
      <c r="D84" s="399"/>
      <c r="E84" s="399"/>
      <c r="F84" s="399"/>
    </row>
    <row r="85" spans="1:6" ht="15">
      <c r="A85" s="429" t="s">
        <v>655</v>
      </c>
      <c r="B85" s="661" t="s">
        <v>888</v>
      </c>
      <c r="C85" s="661"/>
      <c r="D85" s="661"/>
      <c r="E85" s="661"/>
      <c r="F85" s="662"/>
    </row>
    <row r="86" spans="1:6" ht="15">
      <c r="A86" s="420" t="s">
        <v>657</v>
      </c>
      <c r="B86" s="663" t="s">
        <v>889</v>
      </c>
      <c r="C86" s="663"/>
      <c r="D86" s="663"/>
      <c r="E86" s="663"/>
      <c r="F86" s="664"/>
    </row>
    <row r="87" spans="1:6" ht="15">
      <c r="A87" s="420" t="s">
        <v>659</v>
      </c>
      <c r="B87" s="411" t="s">
        <v>660</v>
      </c>
      <c r="C87" s="663" t="s">
        <v>661</v>
      </c>
      <c r="D87" s="672"/>
      <c r="E87" s="672"/>
      <c r="F87" s="673"/>
    </row>
    <row r="88" spans="1:6" ht="15">
      <c r="A88" s="420" t="s">
        <v>662</v>
      </c>
      <c r="B88" s="412" t="s">
        <v>663</v>
      </c>
      <c r="C88" s="412" t="s">
        <v>664</v>
      </c>
      <c r="D88" s="413" t="s">
        <v>665</v>
      </c>
      <c r="E88" s="412" t="s">
        <v>666</v>
      </c>
      <c r="F88" s="414" t="s">
        <v>667</v>
      </c>
    </row>
    <row r="89" spans="1:6" ht="15">
      <c r="A89" s="420" t="s">
        <v>668</v>
      </c>
      <c r="B89" s="412"/>
      <c r="C89" s="412">
        <v>14</v>
      </c>
      <c r="D89" s="413">
        <v>14</v>
      </c>
      <c r="E89" s="412">
        <v>14</v>
      </c>
      <c r="F89" s="414">
        <v>14</v>
      </c>
    </row>
    <row r="90" spans="1:6" ht="15.75" thickBot="1">
      <c r="A90" s="430" t="s">
        <v>669</v>
      </c>
      <c r="B90" s="416">
        <v>3</v>
      </c>
      <c r="C90" s="416"/>
      <c r="D90" s="416"/>
      <c r="E90" s="464"/>
      <c r="F90" s="465"/>
    </row>
    <row r="91" spans="1:6" ht="15">
      <c r="A91" s="399"/>
      <c r="B91" s="399"/>
      <c r="C91" s="399"/>
      <c r="D91" s="399"/>
      <c r="E91" s="399"/>
      <c r="F91" s="399"/>
    </row>
    <row r="92" spans="1:6" s="456" customFormat="1" ht="15">
      <c r="A92" s="423" t="s">
        <v>1244</v>
      </c>
      <c r="B92" s="423"/>
      <c r="C92" s="423"/>
      <c r="D92" s="423"/>
      <c r="E92" s="423"/>
      <c r="F92" s="423"/>
    </row>
    <row r="93" spans="1:6" s="456" customFormat="1" ht="43.5" customHeight="1">
      <c r="A93" s="616" t="s">
        <v>1245</v>
      </c>
      <c r="B93" s="617"/>
      <c r="C93" s="617" t="s">
        <v>890</v>
      </c>
      <c r="D93" s="617"/>
      <c r="E93" s="617"/>
      <c r="F93" s="617"/>
    </row>
    <row r="94" spans="1:6" ht="15">
      <c r="A94" s="399"/>
      <c r="B94" s="399"/>
      <c r="C94" s="399"/>
      <c r="D94" s="399"/>
      <c r="E94" s="399"/>
      <c r="F94" s="399"/>
    </row>
    <row r="95" spans="1:6" ht="15.75">
      <c r="A95" s="562" t="s">
        <v>891</v>
      </c>
      <c r="B95" s="399"/>
      <c r="C95" s="399"/>
      <c r="D95" s="396"/>
      <c r="E95" s="396"/>
      <c r="F95" s="396"/>
    </row>
    <row r="96" spans="1:6" ht="15.75">
      <c r="A96" s="592" t="s">
        <v>892</v>
      </c>
      <c r="B96" s="399"/>
      <c r="C96" s="399"/>
      <c r="D96" s="399"/>
      <c r="E96" s="396"/>
      <c r="F96" s="396"/>
    </row>
    <row r="97" spans="1:6" ht="15">
      <c r="A97" s="396"/>
      <c r="B97" s="396"/>
      <c r="C97" s="396"/>
      <c r="D97" s="396"/>
      <c r="E97" s="396"/>
      <c r="F97" s="396"/>
    </row>
    <row r="98" spans="1:6" ht="15">
      <c r="A98" s="399"/>
      <c r="B98" s="399"/>
      <c r="C98" s="401">
        <v>2010</v>
      </c>
      <c r="D98" s="401">
        <v>2011</v>
      </c>
      <c r="E98" s="401">
        <v>2012</v>
      </c>
      <c r="F98" s="396"/>
    </row>
    <row r="99" spans="1:6" ht="15">
      <c r="A99" s="608" t="s">
        <v>652</v>
      </c>
      <c r="B99" s="667"/>
      <c r="C99" s="402">
        <f>'Programový rozpočet sumár'!M62</f>
        <v>159350</v>
      </c>
      <c r="D99" s="402">
        <f>'Programový rozpočet sumár'!AA62</f>
        <v>113850</v>
      </c>
      <c r="E99" s="402">
        <f>'Programový rozpočet sumár'!AE62</f>
        <v>116350</v>
      </c>
      <c r="F99" s="396"/>
    </row>
    <row r="100" spans="1:6" ht="15">
      <c r="A100" s="396"/>
      <c r="B100" s="396"/>
      <c r="C100" s="396"/>
      <c r="D100" s="396"/>
      <c r="E100" s="396"/>
      <c r="F100" s="396"/>
    </row>
    <row r="101" spans="1:6" ht="15.75">
      <c r="A101" s="400" t="s">
        <v>893</v>
      </c>
      <c r="B101" s="399"/>
      <c r="C101" s="396"/>
      <c r="D101" s="396"/>
      <c r="E101" s="396"/>
      <c r="F101" s="396"/>
    </row>
    <row r="102" spans="1:6" ht="15.75">
      <c r="A102" s="400"/>
      <c r="B102" s="399"/>
      <c r="C102" s="396"/>
      <c r="D102" s="396"/>
      <c r="E102" s="396"/>
      <c r="F102" s="396"/>
    </row>
    <row r="103" spans="1:6" ht="15">
      <c r="A103" s="399"/>
      <c r="B103" s="399"/>
      <c r="C103" s="401">
        <v>2010</v>
      </c>
      <c r="D103" s="401">
        <v>2011</v>
      </c>
      <c r="E103" s="401">
        <v>2012</v>
      </c>
      <c r="F103" s="399"/>
    </row>
    <row r="104" spans="1:6" ht="15">
      <c r="A104" s="674" t="s">
        <v>654</v>
      </c>
      <c r="B104" s="675"/>
      <c r="C104" s="402">
        <f>'Programový rozpočet sumár'!M63</f>
        <v>48000</v>
      </c>
      <c r="D104" s="402">
        <f>'Programový rozpočet sumár'!AA63</f>
        <v>0</v>
      </c>
      <c r="E104" s="402">
        <f>'Programový rozpočet sumár'!AE63</f>
        <v>0</v>
      </c>
      <c r="F104" s="399"/>
    </row>
    <row r="105" spans="1:6" ht="15.75" thickBot="1">
      <c r="A105" s="399"/>
      <c r="B105" s="399"/>
      <c r="C105" s="399"/>
      <c r="D105" s="399"/>
      <c r="E105" s="399"/>
      <c r="F105" s="399"/>
    </row>
    <row r="106" spans="1:6" ht="15">
      <c r="A106" s="429" t="s">
        <v>655</v>
      </c>
      <c r="B106" s="661" t="s">
        <v>683</v>
      </c>
      <c r="C106" s="661"/>
      <c r="D106" s="661"/>
      <c r="E106" s="661"/>
      <c r="F106" s="662"/>
    </row>
    <row r="107" spans="1:6" ht="15">
      <c r="A107" s="420" t="s">
        <v>657</v>
      </c>
      <c r="B107" s="663" t="s">
        <v>894</v>
      </c>
      <c r="C107" s="663"/>
      <c r="D107" s="663"/>
      <c r="E107" s="663"/>
      <c r="F107" s="664"/>
    </row>
    <row r="108" spans="1:6" ht="15">
      <c r="A108" s="420" t="s">
        <v>659</v>
      </c>
      <c r="B108" s="411" t="s">
        <v>660</v>
      </c>
      <c r="C108" s="663" t="s">
        <v>895</v>
      </c>
      <c r="D108" s="665"/>
      <c r="E108" s="665"/>
      <c r="F108" s="666"/>
    </row>
    <row r="109" spans="1:6" ht="15">
      <c r="A109" s="420" t="s">
        <v>662</v>
      </c>
      <c r="B109" s="412" t="s">
        <v>663</v>
      </c>
      <c r="C109" s="412" t="s">
        <v>664</v>
      </c>
      <c r="D109" s="413" t="s">
        <v>665</v>
      </c>
      <c r="E109" s="412" t="s">
        <v>666</v>
      </c>
      <c r="F109" s="414" t="s">
        <v>667</v>
      </c>
    </row>
    <row r="110" spans="1:6" ht="15">
      <c r="A110" s="420" t="s">
        <v>668</v>
      </c>
      <c r="B110" s="412"/>
      <c r="C110" s="412">
        <v>20</v>
      </c>
      <c r="D110" s="413">
        <v>48</v>
      </c>
      <c r="E110" s="412">
        <v>0</v>
      </c>
      <c r="F110" s="414">
        <v>0</v>
      </c>
    </row>
    <row r="111" spans="1:9" ht="15.75" thickBot="1">
      <c r="A111" s="430" t="s">
        <v>669</v>
      </c>
      <c r="B111" s="416"/>
      <c r="C111" s="416"/>
      <c r="D111" s="416"/>
      <c r="E111" s="416"/>
      <c r="F111" s="417"/>
      <c r="I111" s="514"/>
    </row>
    <row r="112" spans="1:6" ht="15">
      <c r="A112" s="399"/>
      <c r="B112" s="399"/>
      <c r="C112" s="399"/>
      <c r="D112" s="399"/>
      <c r="E112" s="399"/>
      <c r="F112" s="399"/>
    </row>
    <row r="113" spans="1:6" ht="15">
      <c r="A113" s="403" t="s">
        <v>691</v>
      </c>
      <c r="B113" s="399"/>
      <c r="C113" s="399"/>
      <c r="D113" s="399"/>
      <c r="E113" s="399"/>
      <c r="F113" s="399"/>
    </row>
    <row r="114" spans="1:6" s="424" customFormat="1" ht="29.25" customHeight="1">
      <c r="A114" s="616" t="s">
        <v>1246</v>
      </c>
      <c r="B114" s="617"/>
      <c r="C114" s="617"/>
      <c r="D114" s="617"/>
      <c r="E114" s="617"/>
      <c r="F114" s="617"/>
    </row>
    <row r="115" spans="1:6" ht="15">
      <c r="A115" s="515"/>
      <c r="B115" s="516"/>
      <c r="C115" s="516"/>
      <c r="D115" s="516"/>
      <c r="E115" s="516"/>
      <c r="F115" s="516"/>
    </row>
    <row r="116" spans="1:6" ht="15.75">
      <c r="A116" s="400" t="s">
        <v>896</v>
      </c>
      <c r="B116" s="399"/>
      <c r="C116" s="396"/>
      <c r="D116" s="396"/>
      <c r="E116" s="396"/>
      <c r="F116" s="396"/>
    </row>
    <row r="117" spans="1:6" ht="15">
      <c r="A117" s="396"/>
      <c r="B117" s="396"/>
      <c r="C117" s="396"/>
      <c r="D117" s="396"/>
      <c r="E117" s="396"/>
      <c r="F117" s="396"/>
    </row>
    <row r="118" spans="1:6" ht="15">
      <c r="A118" s="399"/>
      <c r="B118" s="399"/>
      <c r="C118" s="401">
        <v>2010</v>
      </c>
      <c r="D118" s="401">
        <v>2011</v>
      </c>
      <c r="E118" s="401">
        <v>2012</v>
      </c>
      <c r="F118" s="399"/>
    </row>
    <row r="119" spans="1:6" ht="15">
      <c r="A119" s="608" t="s">
        <v>654</v>
      </c>
      <c r="B119" s="667"/>
      <c r="C119" s="402">
        <f>'Programový rozpočet sumár'!M66</f>
        <v>33000</v>
      </c>
      <c r="D119" s="402">
        <f>'Programový rozpočet sumár'!AA66</f>
        <v>34000</v>
      </c>
      <c r="E119" s="402">
        <f>'Programový rozpočet sumár'!AE66</f>
        <v>35000</v>
      </c>
      <c r="F119" s="399"/>
    </row>
    <row r="120" spans="1:6" ht="15.75" thickBot="1">
      <c r="A120" s="396"/>
      <c r="B120" s="396"/>
      <c r="C120" s="396"/>
      <c r="D120" s="396"/>
      <c r="E120" s="396"/>
      <c r="F120" s="396"/>
    </row>
    <row r="121" spans="1:6" ht="15">
      <c r="A121" s="429" t="s">
        <v>655</v>
      </c>
      <c r="B121" s="661" t="s">
        <v>683</v>
      </c>
      <c r="C121" s="661"/>
      <c r="D121" s="661"/>
      <c r="E121" s="661"/>
      <c r="F121" s="662"/>
    </row>
    <row r="122" spans="1:6" ht="15">
      <c r="A122" s="420" t="s">
        <v>657</v>
      </c>
      <c r="B122" s="663" t="s">
        <v>897</v>
      </c>
      <c r="C122" s="663"/>
      <c r="D122" s="663"/>
      <c r="E122" s="663"/>
      <c r="F122" s="664"/>
    </row>
    <row r="123" spans="1:6" ht="24.75" customHeight="1">
      <c r="A123" s="420" t="s">
        <v>659</v>
      </c>
      <c r="B123" s="411" t="s">
        <v>660</v>
      </c>
      <c r="C123" s="638" t="s">
        <v>898</v>
      </c>
      <c r="D123" s="668"/>
      <c r="E123" s="668"/>
      <c r="F123" s="669"/>
    </row>
    <row r="124" spans="1:6" ht="15">
      <c r="A124" s="420" t="s">
        <v>662</v>
      </c>
      <c r="B124" s="412" t="s">
        <v>663</v>
      </c>
      <c r="C124" s="412" t="s">
        <v>664</v>
      </c>
      <c r="D124" s="413" t="s">
        <v>665</v>
      </c>
      <c r="E124" s="412" t="s">
        <v>666</v>
      </c>
      <c r="F124" s="414" t="s">
        <v>667</v>
      </c>
    </row>
    <row r="125" spans="1:6" ht="15">
      <c r="A125" s="420" t="s">
        <v>668</v>
      </c>
      <c r="B125" s="412"/>
      <c r="C125" s="412">
        <v>3</v>
      </c>
      <c r="D125" s="413">
        <v>3</v>
      </c>
      <c r="E125" s="412">
        <v>3</v>
      </c>
      <c r="F125" s="414">
        <v>3</v>
      </c>
    </row>
    <row r="126" spans="1:6" ht="15.75" thickBot="1">
      <c r="A126" s="430" t="s">
        <v>669</v>
      </c>
      <c r="B126" s="416"/>
      <c r="C126" s="416"/>
      <c r="D126" s="416"/>
      <c r="E126" s="416"/>
      <c r="F126" s="417"/>
    </row>
    <row r="127" spans="1:6" ht="15">
      <c r="A127" s="396"/>
      <c r="B127" s="396"/>
      <c r="C127" s="396"/>
      <c r="D127" s="396"/>
      <c r="E127" s="396"/>
      <c r="F127" s="396"/>
    </row>
    <row r="128" spans="1:6" ht="15">
      <c r="A128" s="403" t="s">
        <v>691</v>
      </c>
      <c r="B128" s="399"/>
      <c r="C128" s="399"/>
      <c r="D128" s="399"/>
      <c r="E128" s="399"/>
      <c r="F128" s="399"/>
    </row>
    <row r="129" spans="1:6" s="424" customFormat="1" ht="15" customHeight="1">
      <c r="A129" s="616" t="s">
        <v>899</v>
      </c>
      <c r="B129" s="617"/>
      <c r="C129" s="617"/>
      <c r="D129" s="617"/>
      <c r="E129" s="617"/>
      <c r="F129" s="617"/>
    </row>
    <row r="130" spans="1:6" ht="15">
      <c r="A130" s="515"/>
      <c r="B130" s="516"/>
      <c r="C130" s="516"/>
      <c r="D130" s="516"/>
      <c r="E130" s="516"/>
      <c r="F130" s="516"/>
    </row>
    <row r="131" spans="1:6" ht="15.75">
      <c r="A131" s="400" t="s">
        <v>900</v>
      </c>
      <c r="B131" s="399"/>
      <c r="C131" s="396"/>
      <c r="D131" s="396"/>
      <c r="E131" s="396"/>
      <c r="F131" s="396"/>
    </row>
    <row r="132" spans="1:6" ht="15">
      <c r="A132" s="396"/>
      <c r="B132" s="396"/>
      <c r="C132" s="396"/>
      <c r="D132" s="396"/>
      <c r="E132" s="396"/>
      <c r="F132" s="396"/>
    </row>
    <row r="133" spans="1:6" ht="15">
      <c r="A133" s="399"/>
      <c r="B133" s="399"/>
      <c r="C133" s="401">
        <v>2010</v>
      </c>
      <c r="D133" s="401">
        <v>2011</v>
      </c>
      <c r="E133" s="401">
        <v>2012</v>
      </c>
      <c r="F133" s="399"/>
    </row>
    <row r="134" spans="1:6" ht="15">
      <c r="A134" s="608" t="s">
        <v>654</v>
      </c>
      <c r="B134" s="667"/>
      <c r="C134" s="402">
        <f>'Programový rozpočet sumár'!M67</f>
        <v>2000</v>
      </c>
      <c r="D134" s="402">
        <f>'Programový rozpočet sumár'!AA67</f>
        <v>2000</v>
      </c>
      <c r="E134" s="402">
        <f>'Programový rozpočet sumár'!AE67</f>
        <v>2000</v>
      </c>
      <c r="F134" s="399"/>
    </row>
    <row r="135" spans="1:6" ht="15.75" thickBot="1">
      <c r="A135" s="396"/>
      <c r="B135" s="396"/>
      <c r="C135" s="396"/>
      <c r="D135" s="396"/>
      <c r="E135" s="396"/>
      <c r="F135" s="396"/>
    </row>
    <row r="136" spans="1:6" ht="15">
      <c r="A136" s="429" t="s">
        <v>655</v>
      </c>
      <c r="B136" s="661" t="s">
        <v>683</v>
      </c>
      <c r="C136" s="661"/>
      <c r="D136" s="661"/>
      <c r="E136" s="661"/>
      <c r="F136" s="662"/>
    </row>
    <row r="137" spans="1:6" ht="15">
      <c r="A137" s="420" t="s">
        <v>657</v>
      </c>
      <c r="B137" s="663" t="s">
        <v>901</v>
      </c>
      <c r="C137" s="663"/>
      <c r="D137" s="663"/>
      <c r="E137" s="663"/>
      <c r="F137" s="664"/>
    </row>
    <row r="138" spans="1:6" ht="15">
      <c r="A138" s="420" t="s">
        <v>659</v>
      </c>
      <c r="B138" s="411" t="s">
        <v>660</v>
      </c>
      <c r="C138" s="663" t="s">
        <v>902</v>
      </c>
      <c r="D138" s="665"/>
      <c r="E138" s="665"/>
      <c r="F138" s="666"/>
    </row>
    <row r="139" spans="1:6" ht="15">
      <c r="A139" s="420" t="s">
        <v>662</v>
      </c>
      <c r="B139" s="412" t="s">
        <v>663</v>
      </c>
      <c r="C139" s="412" t="s">
        <v>664</v>
      </c>
      <c r="D139" s="413" t="s">
        <v>665</v>
      </c>
      <c r="E139" s="412" t="s">
        <v>666</v>
      </c>
      <c r="F139" s="414" t="s">
        <v>667</v>
      </c>
    </row>
    <row r="140" spans="1:6" ht="15">
      <c r="A140" s="420" t="s">
        <v>668</v>
      </c>
      <c r="B140" s="412"/>
      <c r="C140" s="412">
        <v>50</v>
      </c>
      <c r="D140" s="413">
        <v>45</v>
      </c>
      <c r="E140" s="412">
        <v>40</v>
      </c>
      <c r="F140" s="414">
        <v>35</v>
      </c>
    </row>
    <row r="141" spans="1:6" ht="15.75" thickBot="1">
      <c r="A141" s="430" t="s">
        <v>669</v>
      </c>
      <c r="B141" s="416"/>
      <c r="C141" s="416"/>
      <c r="D141" s="416"/>
      <c r="E141" s="416"/>
      <c r="F141" s="417"/>
    </row>
    <row r="142" spans="1:6" ht="15">
      <c r="A142" s="396"/>
      <c r="B142" s="396"/>
      <c r="C142" s="396"/>
      <c r="D142" s="396"/>
      <c r="E142" s="396"/>
      <c r="F142" s="396"/>
    </row>
    <row r="143" spans="1:6" ht="15">
      <c r="A143" s="403" t="s">
        <v>691</v>
      </c>
      <c r="B143" s="399"/>
      <c r="C143" s="399"/>
      <c r="D143" s="399"/>
      <c r="E143" s="399"/>
      <c r="F143" s="399"/>
    </row>
    <row r="144" spans="1:6" s="424" customFormat="1" ht="15" customHeight="1">
      <c r="A144" s="616" t="s">
        <v>903</v>
      </c>
      <c r="B144" s="617"/>
      <c r="C144" s="617"/>
      <c r="D144" s="617"/>
      <c r="E144" s="617"/>
      <c r="F144" s="617"/>
    </row>
    <row r="145" spans="1:6" ht="15">
      <c r="A145" s="399"/>
      <c r="B145" s="399"/>
      <c r="C145" s="399"/>
      <c r="D145" s="399"/>
      <c r="E145" s="399"/>
      <c r="F145" s="399"/>
    </row>
    <row r="146" spans="1:6" ht="15.75">
      <c r="A146" s="400" t="s">
        <v>904</v>
      </c>
      <c r="B146" s="399"/>
      <c r="C146" s="396"/>
      <c r="D146" s="396"/>
      <c r="E146" s="396"/>
      <c r="F146" s="396"/>
    </row>
    <row r="147" spans="1:6" ht="15">
      <c r="A147" s="396"/>
      <c r="B147" s="396"/>
      <c r="C147" s="396"/>
      <c r="D147" s="396"/>
      <c r="E147" s="396"/>
      <c r="F147" s="396"/>
    </row>
    <row r="148" spans="1:6" ht="15">
      <c r="A148" s="399"/>
      <c r="B148" s="399"/>
      <c r="C148" s="401">
        <v>2010</v>
      </c>
      <c r="D148" s="401">
        <v>2011</v>
      </c>
      <c r="E148" s="401">
        <v>2012</v>
      </c>
      <c r="F148" s="396"/>
    </row>
    <row r="149" spans="1:6" ht="15">
      <c r="A149" s="608" t="s">
        <v>654</v>
      </c>
      <c r="B149" s="667"/>
      <c r="C149" s="402">
        <f>'Programový rozpočet sumár'!M68</f>
        <v>76350</v>
      </c>
      <c r="D149" s="402">
        <f>'Programový rozpočet sumár'!AA68</f>
        <v>77850</v>
      </c>
      <c r="E149" s="402">
        <f>'Programový rozpočet sumár'!AE68</f>
        <v>79350</v>
      </c>
      <c r="F149" s="396"/>
    </row>
    <row r="150" spans="1:6" ht="15.75" thickBot="1">
      <c r="A150" s="399"/>
      <c r="B150" s="399"/>
      <c r="C150" s="399"/>
      <c r="D150" s="399"/>
      <c r="E150" s="399"/>
      <c r="F150" s="396"/>
    </row>
    <row r="151" spans="1:6" ht="15">
      <c r="A151" s="429" t="s">
        <v>655</v>
      </c>
      <c r="B151" s="661" t="s">
        <v>683</v>
      </c>
      <c r="C151" s="661"/>
      <c r="D151" s="661"/>
      <c r="E151" s="661"/>
      <c r="F151" s="662"/>
    </row>
    <row r="152" spans="1:6" ht="15">
      <c r="A152" s="420" t="s">
        <v>657</v>
      </c>
      <c r="B152" s="663" t="s">
        <v>905</v>
      </c>
      <c r="C152" s="663"/>
      <c r="D152" s="663"/>
      <c r="E152" s="663"/>
      <c r="F152" s="664"/>
    </row>
    <row r="153" spans="1:6" ht="15">
      <c r="A153" s="420" t="s">
        <v>659</v>
      </c>
      <c r="B153" s="411" t="s">
        <v>660</v>
      </c>
      <c r="C153" s="663" t="s">
        <v>906</v>
      </c>
      <c r="D153" s="665"/>
      <c r="E153" s="665"/>
      <c r="F153" s="666"/>
    </row>
    <row r="154" spans="1:6" ht="15">
      <c r="A154" s="420" t="s">
        <v>662</v>
      </c>
      <c r="B154" s="412" t="s">
        <v>663</v>
      </c>
      <c r="C154" s="412" t="s">
        <v>664</v>
      </c>
      <c r="D154" s="413" t="s">
        <v>665</v>
      </c>
      <c r="E154" s="412" t="s">
        <v>666</v>
      </c>
      <c r="F154" s="414" t="s">
        <v>667</v>
      </c>
    </row>
    <row r="155" spans="1:6" ht="15">
      <c r="A155" s="420" t="s">
        <v>668</v>
      </c>
      <c r="B155" s="412"/>
      <c r="C155" s="412">
        <v>1250</v>
      </c>
      <c r="D155" s="413">
        <f>C155+D110-8-20</f>
        <v>1270</v>
      </c>
      <c r="E155" s="412">
        <f>D155</f>
        <v>1270</v>
      </c>
      <c r="F155" s="414">
        <f>E155</f>
        <v>1270</v>
      </c>
    </row>
    <row r="156" spans="1:6" ht="15.75" thickBot="1">
      <c r="A156" s="430" t="s">
        <v>669</v>
      </c>
      <c r="B156" s="416"/>
      <c r="C156" s="416"/>
      <c r="D156" s="416"/>
      <c r="E156" s="416"/>
      <c r="F156" s="417"/>
    </row>
    <row r="157" spans="1:6" ht="26.25" customHeight="1">
      <c r="A157" s="420" t="s">
        <v>659</v>
      </c>
      <c r="B157" s="411" t="s">
        <v>660</v>
      </c>
      <c r="C157" s="663" t="s">
        <v>907</v>
      </c>
      <c r="D157" s="665"/>
      <c r="E157" s="665"/>
      <c r="F157" s="666"/>
    </row>
    <row r="158" spans="1:6" ht="15">
      <c r="A158" s="420" t="s">
        <v>662</v>
      </c>
      <c r="B158" s="412" t="s">
        <v>663</v>
      </c>
      <c r="C158" s="412" t="s">
        <v>664</v>
      </c>
      <c r="D158" s="413" t="s">
        <v>665</v>
      </c>
      <c r="E158" s="412" t="s">
        <v>666</v>
      </c>
      <c r="F158" s="414" t="s">
        <v>667</v>
      </c>
    </row>
    <row r="159" spans="1:6" ht="15">
      <c r="A159" s="420" t="s">
        <v>668</v>
      </c>
      <c r="B159" s="412"/>
      <c r="C159" s="412">
        <v>56</v>
      </c>
      <c r="D159" s="413">
        <v>56</v>
      </c>
      <c r="E159" s="412">
        <v>56</v>
      </c>
      <c r="F159" s="414">
        <v>56</v>
      </c>
    </row>
    <row r="160" spans="1:6" ht="15.75" thickBot="1">
      <c r="A160" s="430" t="s">
        <v>669</v>
      </c>
      <c r="B160" s="416"/>
      <c r="C160" s="416"/>
      <c r="D160" s="416"/>
      <c r="E160" s="416"/>
      <c r="F160" s="417"/>
    </row>
    <row r="161" spans="1:6" ht="15">
      <c r="A161" s="399"/>
      <c r="B161" s="399"/>
      <c r="C161" s="399"/>
      <c r="D161" s="399"/>
      <c r="E161" s="399"/>
      <c r="F161" s="399"/>
    </row>
    <row r="162" spans="1:6" ht="15">
      <c r="A162" s="403" t="s">
        <v>691</v>
      </c>
      <c r="B162" s="399"/>
      <c r="C162" s="399"/>
      <c r="D162" s="399"/>
      <c r="E162" s="399"/>
      <c r="F162" s="399"/>
    </row>
    <row r="163" spans="1:6" ht="15">
      <c r="A163" s="616" t="s">
        <v>908</v>
      </c>
      <c r="B163" s="617"/>
      <c r="C163" s="617"/>
      <c r="D163" s="617"/>
      <c r="E163" s="617"/>
      <c r="F163" s="617"/>
    </row>
    <row r="164" spans="1:6" ht="15">
      <c r="A164" s="399"/>
      <c r="B164" s="399"/>
      <c r="C164" s="399"/>
      <c r="D164" s="399"/>
      <c r="E164" s="399"/>
      <c r="F164" s="399"/>
    </row>
    <row r="165" spans="1:6" ht="15.75">
      <c r="A165" s="562" t="s">
        <v>909</v>
      </c>
      <c r="B165" s="399"/>
      <c r="C165" s="399"/>
      <c r="D165" s="399"/>
      <c r="E165" s="399"/>
      <c r="F165" s="399"/>
    </row>
    <row r="166" spans="1:6" ht="15.75">
      <c r="A166" s="592" t="s">
        <v>910</v>
      </c>
      <c r="B166" s="399"/>
      <c r="C166" s="399"/>
      <c r="D166" s="399"/>
      <c r="E166" s="399"/>
      <c r="F166" s="399"/>
    </row>
    <row r="167" spans="1:6" ht="15">
      <c r="A167" s="399"/>
      <c r="B167" s="399"/>
      <c r="C167" s="399"/>
      <c r="D167" s="399"/>
      <c r="E167" s="399"/>
      <c r="F167" s="399"/>
    </row>
    <row r="168" spans="1:6" ht="15">
      <c r="A168" s="399"/>
      <c r="B168" s="399"/>
      <c r="C168" s="512">
        <v>2010</v>
      </c>
      <c r="D168" s="512">
        <v>2011</v>
      </c>
      <c r="E168" s="512">
        <v>2012</v>
      </c>
      <c r="F168" s="399"/>
    </row>
    <row r="169" spans="1:6" ht="15">
      <c r="A169" s="513" t="s">
        <v>911</v>
      </c>
      <c r="B169" s="401"/>
      <c r="C169" s="402">
        <f>'Programový rozpočet sumár'!M69</f>
        <v>5550</v>
      </c>
      <c r="D169" s="402">
        <f>'Programový rozpočet sumár'!AA69</f>
        <v>5550</v>
      </c>
      <c r="E169" s="402">
        <f>'Programový rozpočet sumár'!AE69</f>
        <v>5550</v>
      </c>
      <c r="F169" s="399"/>
    </row>
    <row r="170" spans="1:6" ht="15.75" thickBot="1">
      <c r="A170" s="494"/>
      <c r="B170" s="399"/>
      <c r="C170" s="399"/>
      <c r="D170" s="399"/>
      <c r="E170" s="399"/>
      <c r="F170" s="399"/>
    </row>
    <row r="171" spans="1:6" ht="15">
      <c r="A171" s="498" t="s">
        <v>655</v>
      </c>
      <c r="B171" s="670" t="s">
        <v>867</v>
      </c>
      <c r="C171" s="670"/>
      <c r="D171" s="670"/>
      <c r="E171" s="670"/>
      <c r="F171" s="670"/>
    </row>
    <row r="172" spans="1:6" ht="15">
      <c r="A172" s="499" t="s">
        <v>657</v>
      </c>
      <c r="B172" s="671" t="s">
        <v>912</v>
      </c>
      <c r="C172" s="671"/>
      <c r="D172" s="671"/>
      <c r="E172" s="671"/>
      <c r="F172" s="671"/>
    </row>
    <row r="173" spans="1:6" ht="15">
      <c r="A173" s="499" t="s">
        <v>659</v>
      </c>
      <c r="B173" s="500" t="s">
        <v>660</v>
      </c>
      <c r="C173" s="671" t="s">
        <v>913</v>
      </c>
      <c r="D173" s="671"/>
      <c r="E173" s="671"/>
      <c r="F173" s="671"/>
    </row>
    <row r="174" spans="1:6" ht="15">
      <c r="A174" s="499" t="s">
        <v>662</v>
      </c>
      <c r="B174" s="501" t="s">
        <v>663</v>
      </c>
      <c r="C174" s="501" t="s">
        <v>664</v>
      </c>
      <c r="D174" s="502" t="s">
        <v>665</v>
      </c>
      <c r="E174" s="501" t="s">
        <v>666</v>
      </c>
      <c r="F174" s="503" t="s">
        <v>667</v>
      </c>
    </row>
    <row r="175" spans="1:6" ht="15">
      <c r="A175" s="499" t="s">
        <v>668</v>
      </c>
      <c r="B175" s="504"/>
      <c r="C175" s="504">
        <v>10</v>
      </c>
      <c r="D175" s="505">
        <v>5</v>
      </c>
      <c r="E175" s="504">
        <v>5</v>
      </c>
      <c r="F175" s="506">
        <v>7</v>
      </c>
    </row>
    <row r="176" spans="1:6" ht="15.75" thickBot="1">
      <c r="A176" s="507" t="s">
        <v>669</v>
      </c>
      <c r="B176" s="508">
        <v>0</v>
      </c>
      <c r="C176" s="508"/>
      <c r="D176" s="508"/>
      <c r="E176" s="508"/>
      <c r="F176" s="509"/>
    </row>
    <row r="177" spans="1:6" ht="15">
      <c r="A177" s="498" t="s">
        <v>655</v>
      </c>
      <c r="B177" s="670" t="s">
        <v>867</v>
      </c>
      <c r="C177" s="670"/>
      <c r="D177" s="670"/>
      <c r="E177" s="670"/>
      <c r="F177" s="670"/>
    </row>
    <row r="178" spans="1:6" ht="15">
      <c r="A178" s="499"/>
      <c r="B178" s="671"/>
      <c r="C178" s="671"/>
      <c r="D178" s="671"/>
      <c r="E178" s="671"/>
      <c r="F178" s="671"/>
    </row>
    <row r="179" spans="1:6" ht="15">
      <c r="A179" s="499" t="s">
        <v>659</v>
      </c>
      <c r="B179" s="500" t="s">
        <v>870</v>
      </c>
      <c r="C179" s="671" t="s">
        <v>914</v>
      </c>
      <c r="D179" s="671"/>
      <c r="E179" s="671"/>
      <c r="F179" s="671"/>
    </row>
    <row r="180" spans="1:6" ht="15">
      <c r="A180" s="499" t="s">
        <v>662</v>
      </c>
      <c r="B180" s="501" t="s">
        <v>663</v>
      </c>
      <c r="C180" s="501" t="s">
        <v>664</v>
      </c>
      <c r="D180" s="502" t="s">
        <v>665</v>
      </c>
      <c r="E180" s="501" t="s">
        <v>666</v>
      </c>
      <c r="F180" s="503" t="s">
        <v>667</v>
      </c>
    </row>
    <row r="181" spans="1:6" ht="15">
      <c r="A181" s="499" t="s">
        <v>668</v>
      </c>
      <c r="B181" s="504"/>
      <c r="C181" s="504">
        <v>150</v>
      </c>
      <c r="D181" s="505">
        <v>750</v>
      </c>
      <c r="E181" s="504">
        <v>750</v>
      </c>
      <c r="F181" s="506">
        <v>1050</v>
      </c>
    </row>
    <row r="182" spans="1:6" ht="15.75" thickBot="1">
      <c r="A182" s="507" t="s">
        <v>669</v>
      </c>
      <c r="B182" s="508">
        <v>0</v>
      </c>
      <c r="C182" s="508"/>
      <c r="D182" s="508"/>
      <c r="E182" s="508"/>
      <c r="F182" s="509"/>
    </row>
    <row r="184" s="517" customFormat="1" ht="14.25">
      <c r="A184" s="517" t="s">
        <v>703</v>
      </c>
    </row>
    <row r="185" spans="1:6" s="426" customFormat="1" ht="61.5" customHeight="1">
      <c r="A185" s="616" t="s">
        <v>1247</v>
      </c>
      <c r="B185" s="617"/>
      <c r="C185" s="617"/>
      <c r="D185" s="617"/>
      <c r="E185" s="617"/>
      <c r="F185" s="617"/>
    </row>
    <row r="187" ht="15">
      <c r="A187" s="494" t="s">
        <v>1248</v>
      </c>
    </row>
  </sheetData>
  <sheetProtection/>
  <mergeCells count="58">
    <mergeCell ref="B22:F22"/>
    <mergeCell ref="A5:B5"/>
    <mergeCell ref="A8:F8"/>
    <mergeCell ref="A14:B14"/>
    <mergeCell ref="A19:B19"/>
    <mergeCell ref="B21:F21"/>
    <mergeCell ref="C23:F23"/>
    <mergeCell ref="C27:F27"/>
    <mergeCell ref="B32:F32"/>
    <mergeCell ref="B33:F33"/>
    <mergeCell ref="C34:F34"/>
    <mergeCell ref="B85:F85"/>
    <mergeCell ref="B47:F47"/>
    <mergeCell ref="B48:F48"/>
    <mergeCell ref="C49:F49"/>
    <mergeCell ref="B53:F53"/>
    <mergeCell ref="B54:F54"/>
    <mergeCell ref="C55:F55"/>
    <mergeCell ref="A67:B67"/>
    <mergeCell ref="B69:F69"/>
    <mergeCell ref="B70:F70"/>
    <mergeCell ref="C71:F71"/>
    <mergeCell ref="A83:B83"/>
    <mergeCell ref="C123:F123"/>
    <mergeCell ref="B86:F86"/>
    <mergeCell ref="C87:F87"/>
    <mergeCell ref="A99:B99"/>
    <mergeCell ref="A104:B104"/>
    <mergeCell ref="B106:F106"/>
    <mergeCell ref="B107:F107"/>
    <mergeCell ref="A185:F185"/>
    <mergeCell ref="A149:B149"/>
    <mergeCell ref="B151:F151"/>
    <mergeCell ref="B152:F152"/>
    <mergeCell ref="C153:F153"/>
    <mergeCell ref="C157:F157"/>
    <mergeCell ref="B171:F171"/>
    <mergeCell ref="B172:F172"/>
    <mergeCell ref="C173:F173"/>
    <mergeCell ref="B177:F177"/>
    <mergeCell ref="B178:F178"/>
    <mergeCell ref="C179:F179"/>
    <mergeCell ref="A40:F40"/>
    <mergeCell ref="A61:F61"/>
    <mergeCell ref="A77:F77"/>
    <mergeCell ref="A93:F93"/>
    <mergeCell ref="A163:F163"/>
    <mergeCell ref="A129:F129"/>
    <mergeCell ref="A134:B134"/>
    <mergeCell ref="B136:F136"/>
    <mergeCell ref="B137:F137"/>
    <mergeCell ref="C138:F138"/>
    <mergeCell ref="A144:F144"/>
    <mergeCell ref="C108:F108"/>
    <mergeCell ref="A114:F114"/>
    <mergeCell ref="A119:B119"/>
    <mergeCell ref="B121:F121"/>
    <mergeCell ref="B122:F12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41" max="255" man="1"/>
    <brk id="78" max="255" man="1"/>
    <brk id="115" max="255" man="1"/>
  </rowBreaks>
</worksheet>
</file>

<file path=xl/worksheets/sheet12.xml><?xml version="1.0" encoding="utf-8"?>
<worksheet xmlns="http://schemas.openxmlformats.org/spreadsheetml/2006/main" xmlns:r="http://schemas.openxmlformats.org/officeDocument/2006/relationships">
  <dimension ref="A1:F166"/>
  <sheetViews>
    <sheetView zoomScalePageLayoutView="0" workbookViewId="0" topLeftCell="A137">
      <selection activeCell="A132" sqref="A132"/>
    </sheetView>
  </sheetViews>
  <sheetFormatPr defaultColWidth="9.00390625" defaultRowHeight="12.75"/>
  <cols>
    <col min="1" max="1" width="22.125" style="397" customWidth="1"/>
    <col min="2" max="5" width="12.75390625" style="397" customWidth="1"/>
    <col min="6" max="6" width="12.375" style="397" customWidth="1"/>
    <col min="7" max="16384" width="9.125" style="397" customWidth="1"/>
  </cols>
  <sheetData>
    <row r="1" spans="1:6" ht="18">
      <c r="A1" s="590" t="s">
        <v>915</v>
      </c>
      <c r="B1" s="399"/>
      <c r="C1" s="399"/>
      <c r="D1" s="399"/>
      <c r="E1" s="399"/>
      <c r="F1" s="399"/>
    </row>
    <row r="2" spans="1:6" ht="15.75">
      <c r="A2" s="592" t="s">
        <v>1347</v>
      </c>
      <c r="B2" s="399"/>
      <c r="C2" s="399"/>
      <c r="D2" s="399"/>
      <c r="E2" s="399"/>
      <c r="F2" s="399"/>
    </row>
    <row r="3" spans="1:6" ht="15">
      <c r="A3" s="399"/>
      <c r="B3" s="399"/>
      <c r="C3" s="401">
        <v>2010</v>
      </c>
      <c r="D3" s="401">
        <v>2011</v>
      </c>
      <c r="E3" s="401">
        <v>2012</v>
      </c>
      <c r="F3" s="399"/>
    </row>
    <row r="4" spans="1:6" ht="15">
      <c r="A4" s="608" t="s">
        <v>647</v>
      </c>
      <c r="B4" s="667"/>
      <c r="C4" s="402">
        <f>'Programový rozpočet sumár'!M71</f>
        <v>709910</v>
      </c>
      <c r="D4" s="402">
        <f>'Programový rozpočet sumár'!AA71</f>
        <v>731800</v>
      </c>
      <c r="E4" s="402">
        <f>'Programový rozpočet sumár'!AE71</f>
        <v>756800</v>
      </c>
      <c r="F4" s="399"/>
    </row>
    <row r="5" spans="1:6" ht="15">
      <c r="A5" s="399"/>
      <c r="B5" s="399"/>
      <c r="C5" s="399"/>
      <c r="D5" s="399"/>
      <c r="E5" s="399"/>
      <c r="F5" s="399"/>
    </row>
    <row r="6" spans="1:6" ht="15">
      <c r="A6" s="403" t="s">
        <v>648</v>
      </c>
      <c r="B6" s="399"/>
      <c r="C6" s="399"/>
      <c r="D6" s="399"/>
      <c r="E6" s="399"/>
      <c r="F6" s="399"/>
    </row>
    <row r="7" spans="1:6" ht="28.5" customHeight="1">
      <c r="A7" s="616" t="s">
        <v>916</v>
      </c>
      <c r="B7" s="617"/>
      <c r="C7" s="617"/>
      <c r="D7" s="617"/>
      <c r="E7" s="617"/>
      <c r="F7" s="617"/>
    </row>
    <row r="8" spans="1:6" ht="15">
      <c r="A8" s="399"/>
      <c r="B8" s="399"/>
      <c r="C8" s="399"/>
      <c r="D8" s="399"/>
      <c r="E8" s="399"/>
      <c r="F8" s="399"/>
    </row>
    <row r="9" spans="1:6" ht="15.75">
      <c r="A9" s="562" t="s">
        <v>917</v>
      </c>
      <c r="B9" s="399"/>
      <c r="C9" s="399"/>
      <c r="D9" s="399"/>
      <c r="E9" s="399"/>
      <c r="F9" s="399"/>
    </row>
    <row r="10" spans="1:6" ht="15.75">
      <c r="A10" s="592"/>
      <c r="B10" s="399"/>
      <c r="C10" s="399"/>
      <c r="D10" s="399"/>
      <c r="E10" s="399"/>
      <c r="F10" s="399"/>
    </row>
    <row r="11" spans="1:6" ht="15">
      <c r="A11" s="399"/>
      <c r="B11" s="399"/>
      <c r="C11" s="401">
        <v>2010</v>
      </c>
      <c r="D11" s="401">
        <v>2011</v>
      </c>
      <c r="E11" s="401">
        <v>2012</v>
      </c>
      <c r="F11" s="399"/>
    </row>
    <row r="12" spans="1:6" ht="15">
      <c r="A12" s="608" t="s">
        <v>652</v>
      </c>
      <c r="B12" s="667"/>
      <c r="C12" s="402">
        <f>'Programový rozpočet sumár'!M72</f>
        <v>502300</v>
      </c>
      <c r="D12" s="402">
        <f>'Programový rozpočet sumár'!AA72</f>
        <v>519400</v>
      </c>
      <c r="E12" s="402">
        <f>'Programový rozpočet sumár'!AE72</f>
        <v>536900</v>
      </c>
      <c r="F12" s="399"/>
    </row>
    <row r="13" spans="1:6" ht="15">
      <c r="A13" s="490"/>
      <c r="B13" s="491"/>
      <c r="C13" s="488"/>
      <c r="D13" s="488"/>
      <c r="E13" s="488"/>
      <c r="F13" s="399"/>
    </row>
    <row r="14" spans="1:6" ht="15.75">
      <c r="A14" s="400" t="s">
        <v>918</v>
      </c>
      <c r="B14" s="399"/>
      <c r="C14" s="399"/>
      <c r="D14" s="399"/>
      <c r="E14" s="399"/>
      <c r="F14" s="399"/>
    </row>
    <row r="15" spans="1:6" ht="15">
      <c r="A15" s="399"/>
      <c r="B15" s="399"/>
      <c r="C15" s="399"/>
      <c r="D15" s="399"/>
      <c r="E15" s="399"/>
      <c r="F15" s="399"/>
    </row>
    <row r="16" spans="1:6" ht="15">
      <c r="A16" s="399"/>
      <c r="B16" s="399"/>
      <c r="C16" s="401">
        <v>2010</v>
      </c>
      <c r="D16" s="401">
        <v>2011</v>
      </c>
      <c r="E16" s="401">
        <v>2012</v>
      </c>
      <c r="F16" s="399"/>
    </row>
    <row r="17" spans="1:6" ht="15">
      <c r="A17" s="608" t="s">
        <v>654</v>
      </c>
      <c r="B17" s="667"/>
      <c r="C17" s="402">
        <f>'Programový rozpočet sumár'!M73</f>
        <v>306700</v>
      </c>
      <c r="D17" s="402">
        <f>'Programový rozpočet sumár'!AA73</f>
        <v>315900</v>
      </c>
      <c r="E17" s="402">
        <f>'Programový rozpočet sumár'!AE73</f>
        <v>325400</v>
      </c>
      <c r="F17" s="399"/>
    </row>
    <row r="18" spans="1:6" ht="15.75" thickBot="1">
      <c r="A18" s="490"/>
      <c r="B18" s="491"/>
      <c r="C18" s="488"/>
      <c r="D18" s="488"/>
      <c r="E18" s="488"/>
      <c r="F18" s="399"/>
    </row>
    <row r="19" spans="1:6" ht="15">
      <c r="A19" s="429" t="s">
        <v>655</v>
      </c>
      <c r="B19" s="661" t="s">
        <v>683</v>
      </c>
      <c r="C19" s="661"/>
      <c r="D19" s="661"/>
      <c r="E19" s="661"/>
      <c r="F19" s="662"/>
    </row>
    <row r="20" spans="1:6" ht="15">
      <c r="A20" s="420" t="s">
        <v>657</v>
      </c>
      <c r="B20" s="663" t="s">
        <v>919</v>
      </c>
      <c r="C20" s="663"/>
      <c r="D20" s="663"/>
      <c r="E20" s="663"/>
      <c r="F20" s="664"/>
    </row>
    <row r="21" spans="1:6" ht="15">
      <c r="A21" s="420" t="s">
        <v>659</v>
      </c>
      <c r="B21" s="411" t="s">
        <v>660</v>
      </c>
      <c r="C21" s="663" t="s">
        <v>920</v>
      </c>
      <c r="D21" s="665"/>
      <c r="E21" s="665"/>
      <c r="F21" s="666"/>
    </row>
    <row r="22" spans="1:6" ht="15">
      <c r="A22" s="420" t="s">
        <v>662</v>
      </c>
      <c r="B22" s="412" t="s">
        <v>663</v>
      </c>
      <c r="C22" s="412" t="s">
        <v>664</v>
      </c>
      <c r="D22" s="413" t="s">
        <v>665</v>
      </c>
      <c r="E22" s="412" t="s">
        <v>666</v>
      </c>
      <c r="F22" s="414" t="s">
        <v>667</v>
      </c>
    </row>
    <row r="23" spans="1:6" ht="15">
      <c r="A23" s="420" t="s">
        <v>668</v>
      </c>
      <c r="B23" s="412"/>
      <c r="C23" s="458">
        <v>0.95</v>
      </c>
      <c r="D23" s="459">
        <v>0.95</v>
      </c>
      <c r="E23" s="458">
        <v>0.95</v>
      </c>
      <c r="F23" s="460">
        <v>0.95</v>
      </c>
    </row>
    <row r="24" spans="1:6" ht="15.75" thickBot="1">
      <c r="A24" s="430" t="s">
        <v>669</v>
      </c>
      <c r="B24" s="416"/>
      <c r="C24" s="416"/>
      <c r="D24" s="416"/>
      <c r="E24" s="416"/>
      <c r="F24" s="417"/>
    </row>
    <row r="25" spans="1:6" ht="15">
      <c r="A25" s="420" t="s">
        <v>659</v>
      </c>
      <c r="B25" s="411" t="s">
        <v>660</v>
      </c>
      <c r="C25" s="663" t="s">
        <v>1260</v>
      </c>
      <c r="D25" s="665"/>
      <c r="E25" s="665"/>
      <c r="F25" s="666"/>
    </row>
    <row r="26" spans="1:6" ht="15">
      <c r="A26" s="420" t="s">
        <v>662</v>
      </c>
      <c r="B26" s="412" t="s">
        <v>663</v>
      </c>
      <c r="C26" s="412" t="s">
        <v>664</v>
      </c>
      <c r="D26" s="413" t="s">
        <v>665</v>
      </c>
      <c r="E26" s="412" t="s">
        <v>666</v>
      </c>
      <c r="F26" s="414" t="s">
        <v>667</v>
      </c>
    </row>
    <row r="27" spans="1:6" ht="15">
      <c r="A27" s="420" t="s">
        <v>668</v>
      </c>
      <c r="B27" s="412"/>
      <c r="C27" s="412">
        <v>65</v>
      </c>
      <c r="D27" s="413">
        <v>65</v>
      </c>
      <c r="E27" s="412">
        <v>67</v>
      </c>
      <c r="F27" s="414">
        <v>67</v>
      </c>
    </row>
    <row r="28" spans="1:6" ht="15.75" thickBot="1">
      <c r="A28" s="430" t="s">
        <v>669</v>
      </c>
      <c r="B28" s="416"/>
      <c r="C28" s="416"/>
      <c r="D28" s="416"/>
      <c r="E28" s="416"/>
      <c r="F28" s="417"/>
    </row>
    <row r="29" spans="1:6" ht="15">
      <c r="A29" s="399"/>
      <c r="B29" s="399"/>
      <c r="C29" s="399"/>
      <c r="D29" s="399"/>
      <c r="E29" s="399"/>
      <c r="F29" s="399"/>
    </row>
    <row r="30" spans="1:6" ht="15">
      <c r="A30" s="403" t="s">
        <v>691</v>
      </c>
      <c r="B30" s="399"/>
      <c r="C30" s="399"/>
      <c r="D30" s="399"/>
      <c r="E30" s="399"/>
      <c r="F30" s="399"/>
    </row>
    <row r="31" spans="1:6" ht="26.25" customHeight="1">
      <c r="A31" s="616" t="s">
        <v>921</v>
      </c>
      <c r="B31" s="617"/>
      <c r="C31" s="617"/>
      <c r="D31" s="617"/>
      <c r="E31" s="617"/>
      <c r="F31" s="617"/>
    </row>
    <row r="32" spans="1:6" ht="15">
      <c r="A32" s="466"/>
      <c r="B32" s="467"/>
      <c r="C32" s="467"/>
      <c r="D32" s="467"/>
      <c r="E32" s="467"/>
      <c r="F32" s="467"/>
    </row>
    <row r="33" spans="1:6" ht="15.75">
      <c r="A33" s="400" t="s">
        <v>922</v>
      </c>
      <c r="B33" s="399"/>
      <c r="C33" s="399"/>
      <c r="D33" s="399"/>
      <c r="E33" s="399"/>
      <c r="F33" s="399"/>
    </row>
    <row r="34" spans="1:6" ht="15">
      <c r="A34" s="399"/>
      <c r="B34" s="399"/>
      <c r="C34" s="399"/>
      <c r="D34" s="399"/>
      <c r="E34" s="399"/>
      <c r="F34" s="399"/>
    </row>
    <row r="35" spans="1:6" ht="15">
      <c r="A35" s="399"/>
      <c r="B35" s="399"/>
      <c r="C35" s="401">
        <v>2010</v>
      </c>
      <c r="D35" s="401">
        <v>2011</v>
      </c>
      <c r="E35" s="401">
        <v>2012</v>
      </c>
      <c r="F35" s="399"/>
    </row>
    <row r="36" spans="1:6" ht="15">
      <c r="A36" s="608" t="s">
        <v>654</v>
      </c>
      <c r="B36" s="667"/>
      <c r="C36" s="402">
        <f>'Programový rozpočet sumár'!M74</f>
        <v>159000</v>
      </c>
      <c r="D36" s="402">
        <f>'Programový rozpočet sumár'!AA74</f>
        <v>165500</v>
      </c>
      <c r="E36" s="402">
        <f>'Programový rozpočet sumár'!AE74</f>
        <v>172000</v>
      </c>
      <c r="F36" s="399"/>
    </row>
    <row r="37" spans="1:6" ht="15.75" thickBot="1">
      <c r="A37" s="490"/>
      <c r="B37" s="491"/>
      <c r="C37" s="488"/>
      <c r="D37" s="488"/>
      <c r="E37" s="488"/>
      <c r="F37" s="399"/>
    </row>
    <row r="38" spans="1:6" ht="15">
      <c r="A38" s="429" t="s">
        <v>655</v>
      </c>
      <c r="B38" s="661" t="s">
        <v>683</v>
      </c>
      <c r="C38" s="661"/>
      <c r="D38" s="661"/>
      <c r="E38" s="661"/>
      <c r="F38" s="662"/>
    </row>
    <row r="39" spans="1:6" ht="15">
      <c r="A39" s="420" t="s">
        <v>657</v>
      </c>
      <c r="B39" s="663" t="s">
        <v>923</v>
      </c>
      <c r="C39" s="663"/>
      <c r="D39" s="663"/>
      <c r="E39" s="663"/>
      <c r="F39" s="664"/>
    </row>
    <row r="40" spans="1:6" ht="15">
      <c r="A40" s="420" t="s">
        <v>659</v>
      </c>
      <c r="B40" s="411" t="s">
        <v>660</v>
      </c>
      <c r="C40" s="663" t="s">
        <v>924</v>
      </c>
      <c r="D40" s="665"/>
      <c r="E40" s="665"/>
      <c r="F40" s="666"/>
    </row>
    <row r="41" spans="1:6" ht="15">
      <c r="A41" s="420" t="s">
        <v>662</v>
      </c>
      <c r="B41" s="412" t="s">
        <v>663</v>
      </c>
      <c r="C41" s="412" t="s">
        <v>664</v>
      </c>
      <c r="D41" s="413" t="s">
        <v>665</v>
      </c>
      <c r="E41" s="412" t="s">
        <v>666</v>
      </c>
      <c r="F41" s="414" t="s">
        <v>667</v>
      </c>
    </row>
    <row r="42" spans="1:6" ht="15">
      <c r="A42" s="420" t="s">
        <v>668</v>
      </c>
      <c r="B42" s="412"/>
      <c r="C42" s="474">
        <v>4600</v>
      </c>
      <c r="D42" s="475">
        <v>4800</v>
      </c>
      <c r="E42" s="474">
        <v>4900</v>
      </c>
      <c r="F42" s="480">
        <v>4950</v>
      </c>
    </row>
    <row r="43" spans="1:6" ht="15.75" thickBot="1">
      <c r="A43" s="430" t="s">
        <v>669</v>
      </c>
      <c r="B43" s="416"/>
      <c r="C43" s="416"/>
      <c r="D43" s="416"/>
      <c r="E43" s="416"/>
      <c r="F43" s="417"/>
    </row>
    <row r="44" spans="1:6" ht="25.5" customHeight="1">
      <c r="A44" s="420" t="s">
        <v>659</v>
      </c>
      <c r="B44" s="411" t="s">
        <v>660</v>
      </c>
      <c r="C44" s="687" t="s">
        <v>1261</v>
      </c>
      <c r="D44" s="688"/>
      <c r="E44" s="688"/>
      <c r="F44" s="689"/>
    </row>
    <row r="45" spans="1:6" ht="15">
      <c r="A45" s="420" t="s">
        <v>662</v>
      </c>
      <c r="B45" s="412" t="s">
        <v>663</v>
      </c>
      <c r="C45" s="412" t="s">
        <v>664</v>
      </c>
      <c r="D45" s="413" t="s">
        <v>665</v>
      </c>
      <c r="E45" s="412" t="s">
        <v>666</v>
      </c>
      <c r="F45" s="414" t="s">
        <v>667</v>
      </c>
    </row>
    <row r="46" spans="1:6" ht="15">
      <c r="A46" s="420" t="s">
        <v>668</v>
      </c>
      <c r="B46" s="412"/>
      <c r="C46" s="412">
        <v>31</v>
      </c>
      <c r="D46" s="413">
        <v>33</v>
      </c>
      <c r="E46" s="412">
        <v>34</v>
      </c>
      <c r="F46" s="414">
        <v>35</v>
      </c>
    </row>
    <row r="47" spans="1:6" ht="15.75" thickBot="1">
      <c r="A47" s="430" t="s">
        <v>669</v>
      </c>
      <c r="B47" s="416"/>
      <c r="C47" s="416"/>
      <c r="D47" s="416"/>
      <c r="E47" s="416"/>
      <c r="F47" s="417"/>
    </row>
    <row r="48" spans="1:6" ht="15">
      <c r="A48" s="399"/>
      <c r="B48" s="399"/>
      <c r="C48" s="399"/>
      <c r="D48" s="399"/>
      <c r="E48" s="399"/>
      <c r="F48" s="399"/>
    </row>
    <row r="49" spans="1:6" ht="15">
      <c r="A49" s="403" t="s">
        <v>925</v>
      </c>
      <c r="B49" s="399"/>
      <c r="C49" s="399"/>
      <c r="D49" s="399"/>
      <c r="E49" s="399"/>
      <c r="F49" s="399"/>
    </row>
    <row r="50" spans="1:6" ht="15">
      <c r="A50" s="616"/>
      <c r="B50" s="617"/>
      <c r="C50" s="617"/>
      <c r="D50" s="617"/>
      <c r="E50" s="617"/>
      <c r="F50" s="617"/>
    </row>
    <row r="51" spans="1:6" ht="15.75">
      <c r="A51" s="400" t="s">
        <v>926</v>
      </c>
      <c r="B51" s="399"/>
      <c r="C51" s="399"/>
      <c r="D51" s="399"/>
      <c r="E51" s="399"/>
      <c r="F51" s="399"/>
    </row>
    <row r="52" spans="1:6" ht="15">
      <c r="A52" s="399"/>
      <c r="B52" s="399"/>
      <c r="C52" s="399"/>
      <c r="D52" s="399"/>
      <c r="E52" s="399"/>
      <c r="F52" s="399"/>
    </row>
    <row r="53" spans="1:6" ht="15">
      <c r="A53" s="399"/>
      <c r="B53" s="399"/>
      <c r="C53" s="401">
        <v>2010</v>
      </c>
      <c r="D53" s="401">
        <v>2011</v>
      </c>
      <c r="E53" s="401">
        <v>2012</v>
      </c>
      <c r="F53" s="399"/>
    </row>
    <row r="54" spans="1:6" ht="15">
      <c r="A54" s="608" t="s">
        <v>654</v>
      </c>
      <c r="B54" s="667"/>
      <c r="C54" s="402">
        <f>'Programový rozpočet sumár'!M75</f>
        <v>1600</v>
      </c>
      <c r="D54" s="402">
        <f>'Programový rozpočet sumár'!AA75</f>
        <v>1600</v>
      </c>
      <c r="E54" s="402">
        <f>'Programový rozpočet sumár'!AE75</f>
        <v>1600</v>
      </c>
      <c r="F54" s="399"/>
    </row>
    <row r="55" spans="1:6" ht="15.75" thickBot="1">
      <c r="A55" s="399"/>
      <c r="B55" s="399"/>
      <c r="C55" s="399"/>
      <c r="D55" s="399"/>
      <c r="E55" s="399"/>
      <c r="F55" s="399"/>
    </row>
    <row r="56" spans="1:6" ht="15">
      <c r="A56" s="429" t="s">
        <v>655</v>
      </c>
      <c r="B56" s="661" t="s">
        <v>683</v>
      </c>
      <c r="C56" s="661"/>
      <c r="D56" s="661"/>
      <c r="E56" s="661"/>
      <c r="F56" s="662"/>
    </row>
    <row r="57" spans="1:6" ht="15">
      <c r="A57" s="420" t="s">
        <v>657</v>
      </c>
      <c r="B57" s="663" t="s">
        <v>927</v>
      </c>
      <c r="C57" s="663"/>
      <c r="D57" s="663"/>
      <c r="E57" s="663"/>
      <c r="F57" s="664"/>
    </row>
    <row r="58" spans="1:6" ht="15">
      <c r="A58" s="420" t="s">
        <v>659</v>
      </c>
      <c r="B58" s="411" t="s">
        <v>660</v>
      </c>
      <c r="C58" s="663" t="s">
        <v>928</v>
      </c>
      <c r="D58" s="665"/>
      <c r="E58" s="665"/>
      <c r="F58" s="666"/>
    </row>
    <row r="59" spans="1:6" ht="15">
      <c r="A59" s="420" t="s">
        <v>662</v>
      </c>
      <c r="B59" s="412" t="s">
        <v>663</v>
      </c>
      <c r="C59" s="412" t="s">
        <v>664</v>
      </c>
      <c r="D59" s="413" t="s">
        <v>665</v>
      </c>
      <c r="E59" s="412" t="s">
        <v>666</v>
      </c>
      <c r="F59" s="414" t="s">
        <v>667</v>
      </c>
    </row>
    <row r="60" spans="1:6" ht="15">
      <c r="A60" s="420" t="s">
        <v>668</v>
      </c>
      <c r="B60" s="412"/>
      <c r="C60" s="412">
        <v>2</v>
      </c>
      <c r="D60" s="413">
        <v>2</v>
      </c>
      <c r="E60" s="412">
        <v>2</v>
      </c>
      <c r="F60" s="414">
        <v>2</v>
      </c>
    </row>
    <row r="61" spans="1:6" ht="15.75" thickBot="1">
      <c r="A61" s="430" t="s">
        <v>669</v>
      </c>
      <c r="B61" s="416"/>
      <c r="C61" s="416"/>
      <c r="D61" s="416"/>
      <c r="E61" s="416"/>
      <c r="F61" s="417"/>
    </row>
    <row r="62" spans="1:6" ht="15">
      <c r="A62" s="419"/>
      <c r="B62" s="418"/>
      <c r="C62" s="418"/>
      <c r="D62" s="418"/>
      <c r="E62" s="418"/>
      <c r="F62" s="418"/>
    </row>
    <row r="63" spans="1:6" ht="15">
      <c r="A63" s="403" t="s">
        <v>691</v>
      </c>
      <c r="B63" s="683" t="s">
        <v>929</v>
      </c>
      <c r="C63" s="693"/>
      <c r="D63" s="693"/>
      <c r="E63" s="693"/>
      <c r="F63" s="693"/>
    </row>
    <row r="64" spans="1:6" ht="15">
      <c r="A64" s="616"/>
      <c r="B64" s="617"/>
      <c r="C64" s="617"/>
      <c r="D64" s="617"/>
      <c r="E64" s="617"/>
      <c r="F64" s="617"/>
    </row>
    <row r="65" spans="1:6" ht="15.75">
      <c r="A65" s="400" t="s">
        <v>930</v>
      </c>
      <c r="B65" s="399"/>
      <c r="C65" s="399"/>
      <c r="D65" s="399"/>
      <c r="E65" s="399"/>
      <c r="F65" s="399"/>
    </row>
    <row r="66" spans="1:6" ht="15">
      <c r="A66" s="399"/>
      <c r="B66" s="399"/>
      <c r="C66" s="399"/>
      <c r="D66" s="399"/>
      <c r="E66" s="399"/>
      <c r="F66" s="399"/>
    </row>
    <row r="67" spans="1:6" ht="15">
      <c r="A67" s="399"/>
      <c r="B67" s="399"/>
      <c r="C67" s="401">
        <v>2010</v>
      </c>
      <c r="D67" s="401">
        <v>2011</v>
      </c>
      <c r="E67" s="401">
        <v>2012</v>
      </c>
      <c r="F67" s="399"/>
    </row>
    <row r="68" spans="1:6" ht="15">
      <c r="A68" s="608" t="s">
        <v>654</v>
      </c>
      <c r="B68" s="667"/>
      <c r="C68" s="402">
        <f>'Programový rozpočet sumár'!M76</f>
        <v>35000</v>
      </c>
      <c r="D68" s="402">
        <f>'Programový rozpočet sumár'!AA76</f>
        <v>36400</v>
      </c>
      <c r="E68" s="402">
        <f>'Programový rozpočet sumár'!AE76</f>
        <v>37900</v>
      </c>
      <c r="F68" s="399"/>
    </row>
    <row r="69" spans="1:6" ht="15.75" thickBot="1">
      <c r="A69" s="399"/>
      <c r="B69" s="399"/>
      <c r="C69" s="399"/>
      <c r="D69" s="399"/>
      <c r="E69" s="399"/>
      <c r="F69" s="399"/>
    </row>
    <row r="70" spans="1:6" ht="15">
      <c r="A70" s="429" t="s">
        <v>655</v>
      </c>
      <c r="B70" s="661" t="s">
        <v>683</v>
      </c>
      <c r="C70" s="661"/>
      <c r="D70" s="661"/>
      <c r="E70" s="661"/>
      <c r="F70" s="662"/>
    </row>
    <row r="71" spans="1:6" ht="15">
      <c r="A71" s="420" t="s">
        <v>657</v>
      </c>
      <c r="B71" s="663" t="s">
        <v>931</v>
      </c>
      <c r="C71" s="663"/>
      <c r="D71" s="663"/>
      <c r="E71" s="663"/>
      <c r="F71" s="664"/>
    </row>
    <row r="72" spans="1:6" ht="24.75" customHeight="1">
      <c r="A72" s="420" t="s">
        <v>659</v>
      </c>
      <c r="B72" s="457" t="s">
        <v>660</v>
      </c>
      <c r="C72" s="638" t="s">
        <v>932</v>
      </c>
      <c r="D72" s="668"/>
      <c r="E72" s="668"/>
      <c r="F72" s="669"/>
    </row>
    <row r="73" spans="1:6" ht="15">
      <c r="A73" s="420" t="s">
        <v>662</v>
      </c>
      <c r="B73" s="412" t="s">
        <v>663</v>
      </c>
      <c r="C73" s="412" t="s">
        <v>664</v>
      </c>
      <c r="D73" s="413" t="s">
        <v>665</v>
      </c>
      <c r="E73" s="412" t="s">
        <v>666</v>
      </c>
      <c r="F73" s="414" t="s">
        <v>667</v>
      </c>
    </row>
    <row r="74" spans="1:6" ht="15">
      <c r="A74" s="420" t="s">
        <v>668</v>
      </c>
      <c r="B74" s="412"/>
      <c r="C74" s="412">
        <v>391</v>
      </c>
      <c r="D74" s="413">
        <v>420</v>
      </c>
      <c r="E74" s="412">
        <v>430</v>
      </c>
      <c r="F74" s="414">
        <v>430</v>
      </c>
    </row>
    <row r="75" spans="1:6" ht="15.75" thickBot="1">
      <c r="A75" s="430" t="s">
        <v>669</v>
      </c>
      <c r="B75" s="416">
        <v>0</v>
      </c>
      <c r="C75" s="416"/>
      <c r="D75" s="416"/>
      <c r="E75" s="416"/>
      <c r="F75" s="417"/>
    </row>
    <row r="76" spans="1:6" ht="16.5" customHeight="1">
      <c r="A76" s="420" t="s">
        <v>657</v>
      </c>
      <c r="B76" s="690" t="s">
        <v>933</v>
      </c>
      <c r="C76" s="691"/>
      <c r="D76" s="691"/>
      <c r="E76" s="691"/>
      <c r="F76" s="692"/>
    </row>
    <row r="77" spans="1:6" ht="15">
      <c r="A77" s="420" t="s">
        <v>659</v>
      </c>
      <c r="B77" s="411" t="s">
        <v>660</v>
      </c>
      <c r="C77" s="663" t="s">
        <v>934</v>
      </c>
      <c r="D77" s="665"/>
      <c r="E77" s="665"/>
      <c r="F77" s="666"/>
    </row>
    <row r="78" spans="1:6" ht="15">
      <c r="A78" s="420" t="s">
        <v>662</v>
      </c>
      <c r="B78" s="412" t="s">
        <v>663</v>
      </c>
      <c r="C78" s="412" t="s">
        <v>664</v>
      </c>
      <c r="D78" s="413" t="s">
        <v>665</v>
      </c>
      <c r="E78" s="412" t="s">
        <v>666</v>
      </c>
      <c r="F78" s="414" t="s">
        <v>667</v>
      </c>
    </row>
    <row r="79" spans="1:6" ht="15">
      <c r="A79" s="420" t="s">
        <v>668</v>
      </c>
      <c r="B79" s="412"/>
      <c r="C79" s="412">
        <v>25</v>
      </c>
      <c r="D79" s="413">
        <v>25</v>
      </c>
      <c r="E79" s="412">
        <v>25</v>
      </c>
      <c r="F79" s="414">
        <v>30</v>
      </c>
    </row>
    <row r="80" spans="1:6" ht="15.75" thickBot="1">
      <c r="A80" s="430" t="s">
        <v>669</v>
      </c>
      <c r="B80" s="416">
        <v>0</v>
      </c>
      <c r="C80" s="416"/>
      <c r="D80" s="416"/>
      <c r="E80" s="416"/>
      <c r="F80" s="417"/>
    </row>
    <row r="81" spans="1:6" ht="15">
      <c r="A81" s="419"/>
      <c r="B81" s="418"/>
      <c r="C81" s="418"/>
      <c r="D81" s="418"/>
      <c r="E81" s="418"/>
      <c r="F81" s="418"/>
    </row>
    <row r="82" spans="1:6" ht="15">
      <c r="A82" s="403" t="s">
        <v>935</v>
      </c>
      <c r="B82" s="683"/>
      <c r="C82" s="683"/>
      <c r="D82" s="683"/>
      <c r="E82" s="683"/>
      <c r="F82" s="683"/>
    </row>
    <row r="83" spans="1:6" ht="27" customHeight="1">
      <c r="A83" s="616" t="s">
        <v>936</v>
      </c>
      <c r="B83" s="617"/>
      <c r="C83" s="617"/>
      <c r="D83" s="617"/>
      <c r="E83" s="617"/>
      <c r="F83" s="617"/>
    </row>
    <row r="84" spans="1:6" ht="15">
      <c r="A84" s="574"/>
      <c r="B84" s="575"/>
      <c r="C84" s="575"/>
      <c r="D84" s="575"/>
      <c r="E84" s="575"/>
      <c r="F84" s="575"/>
    </row>
    <row r="85" spans="1:6" ht="15.75">
      <c r="A85" s="562" t="s">
        <v>937</v>
      </c>
      <c r="B85" s="399"/>
      <c r="C85" s="399"/>
      <c r="D85" s="399"/>
      <c r="E85" s="399"/>
      <c r="F85" s="399"/>
    </row>
    <row r="86" spans="1:6" ht="15.75">
      <c r="A86" s="592" t="s">
        <v>938</v>
      </c>
      <c r="B86" s="399"/>
      <c r="C86" s="399"/>
      <c r="D86" s="399"/>
      <c r="E86" s="399"/>
      <c r="F86" s="399"/>
    </row>
    <row r="87" spans="1:6" ht="15">
      <c r="A87" s="399"/>
      <c r="B87" s="399"/>
      <c r="C87" s="399"/>
      <c r="D87" s="399"/>
      <c r="E87" s="399"/>
      <c r="F87" s="399"/>
    </row>
    <row r="88" spans="1:6" ht="15">
      <c r="A88" s="399"/>
      <c r="B88" s="399"/>
      <c r="C88" s="401">
        <v>2010</v>
      </c>
      <c r="D88" s="401">
        <v>2011</v>
      </c>
      <c r="E88" s="401">
        <v>2012</v>
      </c>
      <c r="F88" s="399"/>
    </row>
    <row r="89" spans="1:6" ht="15">
      <c r="A89" s="608" t="s">
        <v>652</v>
      </c>
      <c r="B89" s="667"/>
      <c r="C89" s="402">
        <f>'Programový rozpočet sumár'!M78</f>
        <v>142500</v>
      </c>
      <c r="D89" s="402">
        <f>'Programový rozpočet sumár'!AA78</f>
        <v>148200</v>
      </c>
      <c r="E89" s="402">
        <f>'Programový rozpočet sumár'!AE78</f>
        <v>154100</v>
      </c>
      <c r="F89" s="399"/>
    </row>
    <row r="90" spans="1:6" ht="15.75" thickBot="1">
      <c r="A90" s="399"/>
      <c r="B90" s="399"/>
      <c r="C90" s="399"/>
      <c r="D90" s="399"/>
      <c r="E90" s="399"/>
      <c r="F90" s="399"/>
    </row>
    <row r="91" spans="1:6" ht="15">
      <c r="A91" s="429" t="s">
        <v>655</v>
      </c>
      <c r="B91" s="661" t="s">
        <v>683</v>
      </c>
      <c r="C91" s="661"/>
      <c r="D91" s="661"/>
      <c r="E91" s="661"/>
      <c r="F91" s="662"/>
    </row>
    <row r="92" spans="1:6" ht="26.25" customHeight="1">
      <c r="A92" s="420" t="s">
        <v>657</v>
      </c>
      <c r="B92" s="638" t="s">
        <v>939</v>
      </c>
      <c r="C92" s="639"/>
      <c r="D92" s="639"/>
      <c r="E92" s="639"/>
      <c r="F92" s="640"/>
    </row>
    <row r="93" spans="1:6" ht="26.25" customHeight="1">
      <c r="A93" s="420" t="s">
        <v>659</v>
      </c>
      <c r="B93" s="457" t="s">
        <v>660</v>
      </c>
      <c r="C93" s="684" t="s">
        <v>940</v>
      </c>
      <c r="D93" s="685"/>
      <c r="E93" s="685"/>
      <c r="F93" s="686"/>
    </row>
    <row r="94" spans="1:6" ht="15">
      <c r="A94" s="420" t="s">
        <v>662</v>
      </c>
      <c r="B94" s="412" t="s">
        <v>663</v>
      </c>
      <c r="C94" s="412" t="s">
        <v>664</v>
      </c>
      <c r="D94" s="413" t="s">
        <v>665</v>
      </c>
      <c r="E94" s="412" t="s">
        <v>666</v>
      </c>
      <c r="F94" s="414" t="s">
        <v>667</v>
      </c>
    </row>
    <row r="95" spans="1:6" ht="15">
      <c r="A95" s="420" t="s">
        <v>668</v>
      </c>
      <c r="B95" s="412"/>
      <c r="C95" s="412">
        <v>25</v>
      </c>
      <c r="D95" s="413">
        <v>25</v>
      </c>
      <c r="E95" s="412">
        <v>15</v>
      </c>
      <c r="F95" s="414">
        <v>15</v>
      </c>
    </row>
    <row r="96" spans="1:6" ht="15.75" thickBot="1">
      <c r="A96" s="430" t="s">
        <v>669</v>
      </c>
      <c r="B96" s="416"/>
      <c r="C96" s="416"/>
      <c r="D96" s="416"/>
      <c r="E96" s="416"/>
      <c r="F96" s="417"/>
    </row>
    <row r="97" spans="1:6" ht="15">
      <c r="A97" s="399"/>
      <c r="B97" s="399"/>
      <c r="C97" s="399"/>
      <c r="D97" s="399"/>
      <c r="E97" s="399"/>
      <c r="F97" s="399"/>
    </row>
    <row r="98" spans="1:6" ht="15.75">
      <c r="A98" s="400" t="s">
        <v>941</v>
      </c>
      <c r="B98" s="399"/>
      <c r="C98" s="399"/>
      <c r="D98" s="399"/>
      <c r="E98" s="399"/>
      <c r="F98" s="399"/>
    </row>
    <row r="99" spans="1:6" ht="15">
      <c r="A99" s="399"/>
      <c r="B99" s="399"/>
      <c r="C99" s="399"/>
      <c r="D99" s="399"/>
      <c r="E99" s="399"/>
      <c r="F99" s="399"/>
    </row>
    <row r="100" spans="1:6" ht="15">
      <c r="A100" s="399"/>
      <c r="B100" s="399"/>
      <c r="C100" s="401">
        <v>2010</v>
      </c>
      <c r="D100" s="401">
        <v>2011</v>
      </c>
      <c r="E100" s="401">
        <v>2012</v>
      </c>
      <c r="F100" s="399"/>
    </row>
    <row r="101" spans="1:6" ht="15">
      <c r="A101" s="608" t="s">
        <v>654</v>
      </c>
      <c r="B101" s="667"/>
      <c r="C101" s="402">
        <f>'Programový rozpočet sumár'!M79</f>
        <v>132500</v>
      </c>
      <c r="D101" s="402">
        <f>'Programový rozpočet sumár'!AA79</f>
        <v>137800</v>
      </c>
      <c r="E101" s="402">
        <f>'Programový rozpočet sumár'!AE79</f>
        <v>143300</v>
      </c>
      <c r="F101" s="399"/>
    </row>
    <row r="102" spans="1:6" ht="15.75" thickBot="1">
      <c r="A102" s="399"/>
      <c r="B102" s="399"/>
      <c r="C102" s="399"/>
      <c r="D102" s="399"/>
      <c r="E102" s="399"/>
      <c r="F102" s="399"/>
    </row>
    <row r="103" spans="1:6" ht="15">
      <c r="A103" s="429" t="s">
        <v>655</v>
      </c>
      <c r="B103" s="661" t="s">
        <v>683</v>
      </c>
      <c r="C103" s="661"/>
      <c r="D103" s="661"/>
      <c r="E103" s="661"/>
      <c r="F103" s="662"/>
    </row>
    <row r="104" spans="1:6" ht="15">
      <c r="A104" s="420" t="s">
        <v>657</v>
      </c>
      <c r="B104" s="663" t="s">
        <v>942</v>
      </c>
      <c r="C104" s="663"/>
      <c r="D104" s="663"/>
      <c r="E104" s="663"/>
      <c r="F104" s="664"/>
    </row>
    <row r="105" spans="1:6" ht="15">
      <c r="A105" s="420" t="s">
        <v>659</v>
      </c>
      <c r="B105" s="411" t="s">
        <v>660</v>
      </c>
      <c r="C105" s="663" t="s">
        <v>920</v>
      </c>
      <c r="D105" s="665"/>
      <c r="E105" s="665"/>
      <c r="F105" s="666"/>
    </row>
    <row r="106" spans="1:6" ht="15">
      <c r="A106" s="420" t="s">
        <v>662</v>
      </c>
      <c r="B106" s="412" t="s">
        <v>663</v>
      </c>
      <c r="C106" s="412" t="s">
        <v>664</v>
      </c>
      <c r="D106" s="413" t="s">
        <v>665</v>
      </c>
      <c r="E106" s="412" t="s">
        <v>666</v>
      </c>
      <c r="F106" s="414" t="s">
        <v>667</v>
      </c>
    </row>
    <row r="107" spans="1:6" ht="15">
      <c r="A107" s="420" t="s">
        <v>668</v>
      </c>
      <c r="B107" s="412"/>
      <c r="C107" s="412">
        <v>90</v>
      </c>
      <c r="D107" s="413">
        <v>90</v>
      </c>
      <c r="E107" s="412">
        <v>90</v>
      </c>
      <c r="F107" s="414">
        <v>95</v>
      </c>
    </row>
    <row r="108" spans="1:6" ht="15.75" thickBot="1">
      <c r="A108" s="430" t="s">
        <v>669</v>
      </c>
      <c r="B108" s="416"/>
      <c r="C108" s="416"/>
      <c r="D108" s="416"/>
      <c r="E108" s="416"/>
      <c r="F108" s="417"/>
    </row>
    <row r="109" spans="1:6" ht="25.5" customHeight="1">
      <c r="A109" s="420" t="s">
        <v>659</v>
      </c>
      <c r="B109" s="411" t="s">
        <v>660</v>
      </c>
      <c r="C109" s="687" t="s">
        <v>1262</v>
      </c>
      <c r="D109" s="688"/>
      <c r="E109" s="688"/>
      <c r="F109" s="689"/>
    </row>
    <row r="110" spans="1:6" ht="15">
      <c r="A110" s="420" t="s">
        <v>662</v>
      </c>
      <c r="B110" s="412" t="s">
        <v>663</v>
      </c>
      <c r="C110" s="412" t="s">
        <v>664</v>
      </c>
      <c r="D110" s="413" t="s">
        <v>665</v>
      </c>
      <c r="E110" s="412" t="s">
        <v>666</v>
      </c>
      <c r="F110" s="414" t="s">
        <v>667</v>
      </c>
    </row>
    <row r="111" spans="1:6" ht="15">
      <c r="A111" s="420" t="s">
        <v>668</v>
      </c>
      <c r="B111" s="412"/>
      <c r="C111" s="412">
        <v>365</v>
      </c>
      <c r="D111" s="413">
        <v>382</v>
      </c>
      <c r="E111" s="412">
        <v>300</v>
      </c>
      <c r="F111" s="414">
        <v>300</v>
      </c>
    </row>
    <row r="112" spans="1:6" ht="15.75" thickBot="1">
      <c r="A112" s="430" t="s">
        <v>669</v>
      </c>
      <c r="B112" s="416"/>
      <c r="C112" s="416"/>
      <c r="D112" s="416"/>
      <c r="E112" s="416"/>
      <c r="F112" s="417"/>
    </row>
    <row r="113" spans="1:6" ht="15">
      <c r="A113" s="399"/>
      <c r="B113" s="399"/>
      <c r="C113" s="399"/>
      <c r="D113" s="399"/>
      <c r="E113" s="399"/>
      <c r="F113" s="399"/>
    </row>
    <row r="114" spans="1:6" ht="15">
      <c r="A114" s="403" t="s">
        <v>691</v>
      </c>
      <c r="B114" s="399"/>
      <c r="C114" s="399"/>
      <c r="D114" s="399"/>
      <c r="E114" s="399"/>
      <c r="F114" s="399"/>
    </row>
    <row r="115" spans="1:6" ht="27.75" customHeight="1">
      <c r="A115" s="616" t="s">
        <v>943</v>
      </c>
      <c r="B115" s="617"/>
      <c r="C115" s="617"/>
      <c r="D115" s="617"/>
      <c r="E115" s="617"/>
      <c r="F115" s="617"/>
    </row>
    <row r="116" spans="1:6" ht="15">
      <c r="A116" s="399"/>
      <c r="B116" s="399"/>
      <c r="C116" s="399"/>
      <c r="D116" s="399"/>
      <c r="E116" s="399"/>
      <c r="F116" s="399"/>
    </row>
    <row r="117" spans="1:6" ht="15.75">
      <c r="A117" s="400" t="s">
        <v>944</v>
      </c>
      <c r="B117" s="399"/>
      <c r="C117" s="399"/>
      <c r="D117" s="399"/>
      <c r="E117" s="399"/>
      <c r="F117" s="399"/>
    </row>
    <row r="118" spans="1:6" ht="15">
      <c r="A118" s="399"/>
      <c r="B118" s="399"/>
      <c r="C118" s="399"/>
      <c r="D118" s="399"/>
      <c r="E118" s="399"/>
      <c r="F118" s="399"/>
    </row>
    <row r="119" spans="1:6" ht="15">
      <c r="A119" s="399"/>
      <c r="B119" s="399"/>
      <c r="C119" s="401">
        <v>2010</v>
      </c>
      <c r="D119" s="401">
        <v>2011</v>
      </c>
      <c r="E119" s="401">
        <v>2012</v>
      </c>
      <c r="F119" s="399"/>
    </row>
    <row r="120" spans="1:6" ht="15">
      <c r="A120" s="608" t="s">
        <v>654</v>
      </c>
      <c r="B120" s="667"/>
      <c r="C120" s="402">
        <f>'Programový rozpočet sumár'!M80</f>
        <v>10000</v>
      </c>
      <c r="D120" s="402">
        <f>'Programový rozpočet sumár'!AA80</f>
        <v>10400</v>
      </c>
      <c r="E120" s="402">
        <f>'Programový rozpočet sumár'!AE80</f>
        <v>10800</v>
      </c>
      <c r="F120" s="399"/>
    </row>
    <row r="121" spans="1:6" ht="15.75" thickBot="1">
      <c r="A121" s="399"/>
      <c r="B121" s="399"/>
      <c r="C121" s="399"/>
      <c r="D121" s="399"/>
      <c r="E121" s="399"/>
      <c r="F121" s="399"/>
    </row>
    <row r="122" spans="1:6" ht="15">
      <c r="A122" s="429" t="s">
        <v>655</v>
      </c>
      <c r="B122" s="661" t="s">
        <v>683</v>
      </c>
      <c r="C122" s="661"/>
      <c r="D122" s="661"/>
      <c r="E122" s="661"/>
      <c r="F122" s="662"/>
    </row>
    <row r="123" spans="1:6" ht="15">
      <c r="A123" s="420" t="s">
        <v>657</v>
      </c>
      <c r="B123" s="663" t="s">
        <v>945</v>
      </c>
      <c r="C123" s="663"/>
      <c r="D123" s="663"/>
      <c r="E123" s="663"/>
      <c r="F123" s="664"/>
    </row>
    <row r="124" spans="1:6" ht="24" customHeight="1">
      <c r="A124" s="420" t="s">
        <v>659</v>
      </c>
      <c r="B124" s="457" t="s">
        <v>660</v>
      </c>
      <c r="C124" s="638" t="s">
        <v>946</v>
      </c>
      <c r="D124" s="668"/>
      <c r="E124" s="668"/>
      <c r="F124" s="669"/>
    </row>
    <row r="125" spans="1:6" ht="15">
      <c r="A125" s="420" t="s">
        <v>662</v>
      </c>
      <c r="B125" s="412" t="s">
        <v>663</v>
      </c>
      <c r="C125" s="412" t="s">
        <v>664</v>
      </c>
      <c r="D125" s="413" t="s">
        <v>665</v>
      </c>
      <c r="E125" s="412" t="s">
        <v>666</v>
      </c>
      <c r="F125" s="414" t="s">
        <v>667</v>
      </c>
    </row>
    <row r="126" spans="1:6" ht="15">
      <c r="A126" s="420" t="s">
        <v>668</v>
      </c>
      <c r="B126" s="412"/>
      <c r="C126" s="412">
        <v>75</v>
      </c>
      <c r="D126" s="413">
        <v>75</v>
      </c>
      <c r="E126" s="412">
        <v>90</v>
      </c>
      <c r="F126" s="414">
        <v>90</v>
      </c>
    </row>
    <row r="127" spans="1:6" ht="15.75" thickBot="1">
      <c r="A127" s="430" t="s">
        <v>669</v>
      </c>
      <c r="B127" s="416"/>
      <c r="C127" s="416"/>
      <c r="D127" s="416"/>
      <c r="E127" s="416"/>
      <c r="F127" s="417"/>
    </row>
    <row r="128" spans="1:6" ht="15">
      <c r="A128" s="399"/>
      <c r="B128" s="399"/>
      <c r="C128" s="399"/>
      <c r="D128" s="399"/>
      <c r="E128" s="399"/>
      <c r="F128" s="399"/>
    </row>
    <row r="129" spans="1:6" ht="15">
      <c r="A129" s="403" t="s">
        <v>691</v>
      </c>
      <c r="B129" s="399"/>
      <c r="C129" s="399"/>
      <c r="D129" s="399"/>
      <c r="E129" s="399"/>
      <c r="F129" s="399"/>
    </row>
    <row r="130" spans="1:6" ht="15" customHeight="1">
      <c r="A130" s="616" t="s">
        <v>947</v>
      </c>
      <c r="B130" s="617"/>
      <c r="C130" s="617"/>
      <c r="D130" s="617"/>
      <c r="E130" s="617"/>
      <c r="F130" s="617"/>
    </row>
    <row r="131" spans="1:6" ht="15">
      <c r="A131" s="399"/>
      <c r="B131" s="399"/>
      <c r="C131" s="399"/>
      <c r="D131" s="399"/>
      <c r="E131" s="399"/>
      <c r="F131" s="399"/>
    </row>
    <row r="132" spans="1:6" ht="15.75">
      <c r="A132" s="562" t="s">
        <v>948</v>
      </c>
      <c r="B132" s="399"/>
      <c r="C132" s="399"/>
      <c r="D132" s="399"/>
      <c r="E132" s="399"/>
      <c r="F132" s="399"/>
    </row>
    <row r="133" spans="1:6" ht="15.75">
      <c r="A133" s="592"/>
      <c r="B133" s="399"/>
      <c r="C133" s="399"/>
      <c r="D133" s="399"/>
      <c r="E133" s="399"/>
      <c r="F133" s="399"/>
    </row>
    <row r="134" spans="1:6" ht="15">
      <c r="A134" s="399"/>
      <c r="B134" s="399"/>
      <c r="C134" s="401">
        <v>2010</v>
      </c>
      <c r="D134" s="401">
        <v>2011</v>
      </c>
      <c r="E134" s="401">
        <v>2012</v>
      </c>
      <c r="F134" s="399"/>
    </row>
    <row r="135" spans="1:6" ht="15">
      <c r="A135" s="608" t="s">
        <v>652</v>
      </c>
      <c r="B135" s="667"/>
      <c r="C135" s="402">
        <f>'Programový rozpočet sumár'!M81</f>
        <v>12000</v>
      </c>
      <c r="D135" s="402">
        <f>'Programový rozpočet sumár'!AA81</f>
        <v>10000</v>
      </c>
      <c r="E135" s="402">
        <f>'Programový rozpočet sumár'!AE81</f>
        <v>10000</v>
      </c>
      <c r="F135" s="399"/>
    </row>
    <row r="136" spans="1:6" ht="15">
      <c r="A136" s="399"/>
      <c r="B136" s="399"/>
      <c r="C136" s="399"/>
      <c r="D136" s="399"/>
      <c r="E136" s="399"/>
      <c r="F136" s="399"/>
    </row>
    <row r="137" spans="1:6" ht="15.75" thickBot="1">
      <c r="A137" s="399"/>
      <c r="B137" s="399"/>
      <c r="C137" s="399"/>
      <c r="D137" s="399"/>
      <c r="E137" s="399"/>
      <c r="F137" s="399"/>
    </row>
    <row r="138" spans="1:6" ht="15">
      <c r="A138" s="429" t="s">
        <v>655</v>
      </c>
      <c r="B138" s="661" t="s">
        <v>683</v>
      </c>
      <c r="C138" s="661"/>
      <c r="D138" s="661"/>
      <c r="E138" s="661"/>
      <c r="F138" s="662"/>
    </row>
    <row r="139" spans="1:6" ht="27" customHeight="1">
      <c r="A139" s="420" t="s">
        <v>657</v>
      </c>
      <c r="B139" s="638" t="s">
        <v>949</v>
      </c>
      <c r="C139" s="639"/>
      <c r="D139" s="639"/>
      <c r="E139" s="639"/>
      <c r="F139" s="640"/>
    </row>
    <row r="140" spans="1:6" ht="16.5" customHeight="1">
      <c r="A140" s="420" t="s">
        <v>659</v>
      </c>
      <c r="B140" s="411" t="s">
        <v>660</v>
      </c>
      <c r="C140" s="663" t="s">
        <v>950</v>
      </c>
      <c r="D140" s="665"/>
      <c r="E140" s="665"/>
      <c r="F140" s="666"/>
    </row>
    <row r="141" spans="1:6" ht="15">
      <c r="A141" s="420" t="s">
        <v>662</v>
      </c>
      <c r="B141" s="412" t="s">
        <v>663</v>
      </c>
      <c r="C141" s="412" t="s">
        <v>664</v>
      </c>
      <c r="D141" s="413" t="s">
        <v>665</v>
      </c>
      <c r="E141" s="412" t="s">
        <v>666</v>
      </c>
      <c r="F141" s="414" t="s">
        <v>667</v>
      </c>
    </row>
    <row r="142" spans="1:6" ht="15">
      <c r="A142" s="420" t="s">
        <v>668</v>
      </c>
      <c r="B142" s="412"/>
      <c r="C142" s="412">
        <v>627</v>
      </c>
      <c r="D142" s="413">
        <v>639</v>
      </c>
      <c r="E142" s="412">
        <v>653</v>
      </c>
      <c r="F142" s="414">
        <v>660</v>
      </c>
    </row>
    <row r="143" spans="1:6" ht="15.75" thickBot="1">
      <c r="A143" s="430" t="s">
        <v>669</v>
      </c>
      <c r="B143" s="416"/>
      <c r="C143" s="416"/>
      <c r="D143" s="416"/>
      <c r="E143" s="416"/>
      <c r="F143" s="417"/>
    </row>
    <row r="144" spans="1:6" ht="15">
      <c r="A144" s="399"/>
      <c r="B144" s="399"/>
      <c r="C144" s="399"/>
      <c r="D144" s="399"/>
      <c r="E144" s="399"/>
      <c r="F144" s="399"/>
    </row>
    <row r="145" spans="1:6" ht="15">
      <c r="A145" s="403" t="s">
        <v>710</v>
      </c>
      <c r="B145" s="399"/>
      <c r="C145" s="399"/>
      <c r="D145" s="399"/>
      <c r="E145" s="399"/>
      <c r="F145" s="399"/>
    </row>
    <row r="146" spans="1:6" ht="15" customHeight="1">
      <c r="A146" s="616" t="s">
        <v>951</v>
      </c>
      <c r="B146" s="617"/>
      <c r="C146" s="617"/>
      <c r="D146" s="617"/>
      <c r="E146" s="617"/>
      <c r="F146" s="617"/>
    </row>
    <row r="147" spans="1:6" ht="15">
      <c r="A147" s="399"/>
      <c r="B147" s="399"/>
      <c r="C147" s="399"/>
      <c r="D147" s="399"/>
      <c r="E147" s="399"/>
      <c r="F147" s="399"/>
    </row>
    <row r="148" spans="1:6" ht="15.75">
      <c r="A148" s="562" t="s">
        <v>952</v>
      </c>
      <c r="B148" s="399"/>
      <c r="C148" s="399"/>
      <c r="D148" s="399"/>
      <c r="E148" s="399"/>
      <c r="F148" s="399"/>
    </row>
    <row r="149" spans="1:6" ht="15.75">
      <c r="A149" s="592"/>
      <c r="B149" s="399"/>
      <c r="C149" s="399"/>
      <c r="D149" s="399"/>
      <c r="E149" s="399"/>
      <c r="F149" s="399"/>
    </row>
    <row r="150" spans="1:6" ht="15">
      <c r="A150" s="399"/>
      <c r="B150" s="399"/>
      <c r="C150" s="401">
        <v>2010</v>
      </c>
      <c r="D150" s="401">
        <v>2011</v>
      </c>
      <c r="E150" s="401">
        <v>2012</v>
      </c>
      <c r="F150" s="399"/>
    </row>
    <row r="151" spans="1:6" ht="15">
      <c r="A151" s="608" t="s">
        <v>652</v>
      </c>
      <c r="B151" s="667"/>
      <c r="C151" s="402">
        <f>'Programový rozpočet sumár'!M82</f>
        <v>53110</v>
      </c>
      <c r="D151" s="402">
        <f>'Programový rozpočet sumár'!AA82</f>
        <v>54200</v>
      </c>
      <c r="E151" s="402">
        <f>'Programový rozpočet sumár'!AE82</f>
        <v>55800</v>
      </c>
      <c r="F151" s="399"/>
    </row>
    <row r="152" spans="1:6" ht="15.75" thickBot="1">
      <c r="A152" s="399"/>
      <c r="B152" s="399"/>
      <c r="C152" s="399"/>
      <c r="D152" s="399"/>
      <c r="E152" s="399"/>
      <c r="F152" s="399"/>
    </row>
    <row r="153" spans="1:6" ht="15">
      <c r="A153" s="429" t="s">
        <v>655</v>
      </c>
      <c r="B153" s="661" t="s">
        <v>683</v>
      </c>
      <c r="C153" s="661"/>
      <c r="D153" s="661"/>
      <c r="E153" s="661"/>
      <c r="F153" s="662"/>
    </row>
    <row r="154" spans="1:6" ht="15">
      <c r="A154" s="420" t="s">
        <v>657</v>
      </c>
      <c r="B154" s="663" t="s">
        <v>953</v>
      </c>
      <c r="C154" s="663"/>
      <c r="D154" s="663"/>
      <c r="E154" s="663"/>
      <c r="F154" s="664"/>
    </row>
    <row r="155" spans="1:6" ht="15" customHeight="1">
      <c r="A155" s="420" t="s">
        <v>659</v>
      </c>
      <c r="B155" s="411" t="s">
        <v>660</v>
      </c>
      <c r="C155" s="663" t="s">
        <v>954</v>
      </c>
      <c r="D155" s="665"/>
      <c r="E155" s="665"/>
      <c r="F155" s="666"/>
    </row>
    <row r="156" spans="1:6" ht="15">
      <c r="A156" s="420" t="s">
        <v>662</v>
      </c>
      <c r="B156" s="412" t="s">
        <v>663</v>
      </c>
      <c r="C156" s="412" t="s">
        <v>664</v>
      </c>
      <c r="D156" s="413" t="s">
        <v>665</v>
      </c>
      <c r="E156" s="412" t="s">
        <v>666</v>
      </c>
      <c r="F156" s="414" t="s">
        <v>667</v>
      </c>
    </row>
    <row r="157" spans="1:6" ht="15">
      <c r="A157" s="420" t="s">
        <v>668</v>
      </c>
      <c r="B157" s="412"/>
      <c r="C157" s="474">
        <v>137560</v>
      </c>
      <c r="D157" s="475">
        <v>137560</v>
      </c>
      <c r="E157" s="474">
        <v>137560</v>
      </c>
      <c r="F157" s="480">
        <v>137560</v>
      </c>
    </row>
    <row r="158" spans="1:6" ht="15.75" thickBot="1">
      <c r="A158" s="430" t="s">
        <v>669</v>
      </c>
      <c r="B158" s="416"/>
      <c r="C158" s="416"/>
      <c r="D158" s="416"/>
      <c r="E158" s="416"/>
      <c r="F158" s="417"/>
    </row>
    <row r="159" spans="1:6" ht="15">
      <c r="A159" s="420" t="s">
        <v>659</v>
      </c>
      <c r="B159" s="411" t="s">
        <v>660</v>
      </c>
      <c r="C159" s="663" t="s">
        <v>1263</v>
      </c>
      <c r="D159" s="665"/>
      <c r="E159" s="665"/>
      <c r="F159" s="666"/>
    </row>
    <row r="160" spans="1:6" ht="15">
      <c r="A160" s="420" t="s">
        <v>662</v>
      </c>
      <c r="B160" s="412" t="s">
        <v>663</v>
      </c>
      <c r="C160" s="412" t="s">
        <v>664</v>
      </c>
      <c r="D160" s="413" t="s">
        <v>665</v>
      </c>
      <c r="E160" s="412" t="s">
        <v>666</v>
      </c>
      <c r="F160" s="414" t="s">
        <v>667</v>
      </c>
    </row>
    <row r="161" spans="1:6" ht="15">
      <c r="A161" s="420" t="s">
        <v>668</v>
      </c>
      <c r="B161" s="412"/>
      <c r="C161" s="412">
        <v>365</v>
      </c>
      <c r="D161" s="413">
        <v>382</v>
      </c>
      <c r="E161" s="412">
        <v>300</v>
      </c>
      <c r="F161" s="414">
        <v>300</v>
      </c>
    </row>
    <row r="162" spans="1:6" ht="15.75" thickBot="1">
      <c r="A162" s="430" t="s">
        <v>669</v>
      </c>
      <c r="B162" s="416"/>
      <c r="C162" s="416"/>
      <c r="D162" s="416"/>
      <c r="E162" s="416"/>
      <c r="F162" s="417"/>
    </row>
    <row r="163" spans="1:6" ht="15">
      <c r="A163" s="399"/>
      <c r="B163" s="399"/>
      <c r="C163" s="399"/>
      <c r="D163" s="399"/>
      <c r="E163" s="399"/>
      <c r="F163" s="399"/>
    </row>
    <row r="164" spans="1:6" ht="15">
      <c r="A164" s="403" t="s">
        <v>710</v>
      </c>
      <c r="B164" s="399"/>
      <c r="C164" s="399"/>
      <c r="D164" s="399"/>
      <c r="E164" s="399"/>
      <c r="F164" s="399"/>
    </row>
    <row r="165" spans="1:6" ht="27" customHeight="1">
      <c r="A165" s="616" t="s">
        <v>1249</v>
      </c>
      <c r="B165" s="617"/>
      <c r="C165" s="617"/>
      <c r="D165" s="617"/>
      <c r="E165" s="617"/>
      <c r="F165" s="617"/>
    </row>
    <row r="166" spans="1:6" ht="15">
      <c r="A166" s="445"/>
      <c r="B166" s="445"/>
      <c r="C166" s="445"/>
      <c r="D166" s="445"/>
      <c r="E166" s="445"/>
      <c r="F166" s="445"/>
    </row>
  </sheetData>
  <sheetProtection/>
  <mergeCells count="55">
    <mergeCell ref="B39:F39"/>
    <mergeCell ref="A4:B4"/>
    <mergeCell ref="A7:F7"/>
    <mergeCell ref="A12:B12"/>
    <mergeCell ref="A17:B17"/>
    <mergeCell ref="B19:F19"/>
    <mergeCell ref="B20:F20"/>
    <mergeCell ref="C21:F21"/>
    <mergeCell ref="C25:F25"/>
    <mergeCell ref="A31:F31"/>
    <mergeCell ref="A36:B36"/>
    <mergeCell ref="B38:F38"/>
    <mergeCell ref="B76:F76"/>
    <mergeCell ref="C40:F40"/>
    <mergeCell ref="C44:F44"/>
    <mergeCell ref="A54:B54"/>
    <mergeCell ref="B56:F56"/>
    <mergeCell ref="B57:F57"/>
    <mergeCell ref="C58:F58"/>
    <mergeCell ref="B63:F63"/>
    <mergeCell ref="A68:B68"/>
    <mergeCell ref="B70:F70"/>
    <mergeCell ref="B71:F71"/>
    <mergeCell ref="C72:F72"/>
    <mergeCell ref="A50:F50"/>
    <mergeCell ref="A64:F64"/>
    <mergeCell ref="B139:F139"/>
    <mergeCell ref="C140:F140"/>
    <mergeCell ref="A146:F146"/>
    <mergeCell ref="A151:B151"/>
    <mergeCell ref="A115:F115"/>
    <mergeCell ref="A120:B120"/>
    <mergeCell ref="B122:F122"/>
    <mergeCell ref="B123:F123"/>
    <mergeCell ref="C124:F124"/>
    <mergeCell ref="A130:F130"/>
    <mergeCell ref="A135:B135"/>
    <mergeCell ref="B138:F138"/>
    <mergeCell ref="C93:F93"/>
    <mergeCell ref="A101:B101"/>
    <mergeCell ref="B103:F103"/>
    <mergeCell ref="B104:F104"/>
    <mergeCell ref="C105:F105"/>
    <mergeCell ref="C109:F109"/>
    <mergeCell ref="C77:F77"/>
    <mergeCell ref="B82:F82"/>
    <mergeCell ref="A89:B89"/>
    <mergeCell ref="B91:F91"/>
    <mergeCell ref="B92:F92"/>
    <mergeCell ref="A83:F83"/>
    <mergeCell ref="A165:F165"/>
    <mergeCell ref="B153:F153"/>
    <mergeCell ref="B154:F154"/>
    <mergeCell ref="C155:F155"/>
    <mergeCell ref="C159:F159"/>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4" manualBreakCount="4">
    <brk id="32" max="255" man="1"/>
    <brk id="64" max="255" man="1"/>
    <brk id="97" max="255" man="1"/>
    <brk id="131" max="255" man="1"/>
  </rowBreaks>
</worksheet>
</file>

<file path=xl/worksheets/sheet13.xml><?xml version="1.0" encoding="utf-8"?>
<worksheet xmlns="http://schemas.openxmlformats.org/spreadsheetml/2006/main" xmlns:r="http://schemas.openxmlformats.org/officeDocument/2006/relationships">
  <dimension ref="A1:F129"/>
  <sheetViews>
    <sheetView zoomScalePageLayoutView="0" workbookViewId="0" topLeftCell="A124">
      <selection activeCell="A111" sqref="A111"/>
    </sheetView>
  </sheetViews>
  <sheetFormatPr defaultColWidth="9.00390625" defaultRowHeight="12.75"/>
  <cols>
    <col min="1" max="1" width="22.125" style="397" customWidth="1"/>
    <col min="2" max="2" width="12.75390625" style="397" customWidth="1"/>
    <col min="3" max="3" width="12.625" style="397" customWidth="1"/>
    <col min="4" max="5" width="12.75390625" style="397" customWidth="1"/>
    <col min="6" max="6" width="12.625" style="397" customWidth="1"/>
    <col min="7" max="16384" width="9.125" style="397" customWidth="1"/>
  </cols>
  <sheetData>
    <row r="1" spans="1:6" ht="18">
      <c r="A1" s="590" t="s">
        <v>955</v>
      </c>
      <c r="B1" s="518"/>
      <c r="C1" s="518"/>
      <c r="D1" s="518"/>
      <c r="E1" s="518"/>
      <c r="F1" s="518"/>
    </row>
    <row r="2" spans="1:6" ht="15.75">
      <c r="A2" s="592" t="s">
        <v>1348</v>
      </c>
      <c r="B2" s="518"/>
      <c r="C2" s="518"/>
      <c r="D2" s="518"/>
      <c r="E2" s="518"/>
      <c r="F2" s="518"/>
    </row>
    <row r="3" spans="1:6" ht="15.75">
      <c r="A3" s="592"/>
      <c r="B3" s="518"/>
      <c r="C3" s="518"/>
      <c r="D3" s="518"/>
      <c r="E3" s="518"/>
      <c r="F3" s="518"/>
    </row>
    <row r="4" spans="1:6" ht="15">
      <c r="A4" s="518"/>
      <c r="B4" s="518"/>
      <c r="C4" s="520">
        <v>2010</v>
      </c>
      <c r="D4" s="520">
        <v>2011</v>
      </c>
      <c r="E4" s="520">
        <v>2012</v>
      </c>
      <c r="F4" s="518"/>
    </row>
    <row r="5" spans="1:6" ht="15">
      <c r="A5" s="701" t="s">
        <v>956</v>
      </c>
      <c r="B5" s="714"/>
      <c r="C5" s="521">
        <f>'Programový rozpočet sumár'!N83</f>
        <v>144400</v>
      </c>
      <c r="D5" s="521">
        <f>'Programový rozpočet sumár'!AA83</f>
        <v>147300</v>
      </c>
      <c r="E5" s="521">
        <f>'Programový rozpočet sumár'!AE83</f>
        <v>151500</v>
      </c>
      <c r="F5" s="518"/>
    </row>
    <row r="6" spans="1:6" ht="15">
      <c r="A6" s="518"/>
      <c r="B6" s="518"/>
      <c r="C6" s="518"/>
      <c r="D6" s="518"/>
      <c r="E6" s="518"/>
      <c r="F6" s="518"/>
    </row>
    <row r="7" spans="1:6" ht="14.25" customHeight="1">
      <c r="A7" s="517" t="s">
        <v>648</v>
      </c>
      <c r="B7" s="518"/>
      <c r="C7" s="518"/>
      <c r="D7" s="518"/>
      <c r="E7" s="518"/>
      <c r="F7" s="518"/>
    </row>
    <row r="8" spans="1:6" s="424" customFormat="1" ht="41.25" customHeight="1">
      <c r="A8" s="616" t="s">
        <v>957</v>
      </c>
      <c r="B8" s="617"/>
      <c r="C8" s="617"/>
      <c r="D8" s="617"/>
      <c r="E8" s="617"/>
      <c r="F8" s="617"/>
    </row>
    <row r="9" spans="1:6" ht="15">
      <c r="A9" s="518"/>
      <c r="B9" s="518"/>
      <c r="C9" s="518"/>
      <c r="D9" s="518"/>
      <c r="E9" s="518"/>
      <c r="F9" s="518"/>
    </row>
    <row r="10" spans="1:6" ht="15.75">
      <c r="A10" s="562" t="s">
        <v>958</v>
      </c>
      <c r="B10" s="518"/>
      <c r="C10" s="518"/>
      <c r="D10" s="518"/>
      <c r="E10" s="518"/>
      <c r="F10" s="518"/>
    </row>
    <row r="11" spans="1:6" ht="15.75">
      <c r="A11" s="592"/>
      <c r="B11" s="518"/>
      <c r="C11" s="518"/>
      <c r="D11" s="518"/>
      <c r="E11" s="518"/>
      <c r="F11" s="518"/>
    </row>
    <row r="12" spans="1:6" ht="15">
      <c r="A12" s="518"/>
      <c r="B12" s="518"/>
      <c r="C12" s="520">
        <v>2010</v>
      </c>
      <c r="D12" s="520">
        <v>2011</v>
      </c>
      <c r="E12" s="520">
        <v>2012</v>
      </c>
      <c r="F12" s="518"/>
    </row>
    <row r="13" spans="1:6" ht="15">
      <c r="A13" s="701" t="s">
        <v>959</v>
      </c>
      <c r="B13" s="702"/>
      <c r="C13" s="521">
        <f>'Programový rozpočet sumár'!M84</f>
        <v>624700</v>
      </c>
      <c r="D13" s="521">
        <f>'Programový rozpočet sumár'!AA84</f>
        <v>0</v>
      </c>
      <c r="E13" s="521">
        <f>'Programový rozpočet sumár'!AE84</f>
        <v>0</v>
      </c>
      <c r="F13" s="518"/>
    </row>
    <row r="14" spans="1:6" ht="15">
      <c r="A14" s="518"/>
      <c r="B14" s="518"/>
      <c r="C14" s="518"/>
      <c r="D14" s="518"/>
      <c r="E14" s="518"/>
      <c r="F14" s="518"/>
    </row>
    <row r="15" spans="1:6" ht="15.75">
      <c r="A15" s="519" t="s">
        <v>960</v>
      </c>
      <c r="B15" s="518"/>
      <c r="C15" s="518"/>
      <c r="D15" s="518"/>
      <c r="E15" s="518"/>
      <c r="F15" s="518"/>
    </row>
    <row r="16" spans="1:6" ht="15">
      <c r="A16" s="518"/>
      <c r="B16" s="518"/>
      <c r="C16" s="518"/>
      <c r="D16" s="518"/>
      <c r="E16" s="518"/>
      <c r="F16" s="518"/>
    </row>
    <row r="17" spans="1:6" ht="15">
      <c r="A17" s="518"/>
      <c r="B17" s="518"/>
      <c r="C17" s="520">
        <v>2010</v>
      </c>
      <c r="D17" s="520">
        <v>2011</v>
      </c>
      <c r="E17" s="520">
        <v>2012</v>
      </c>
      <c r="F17" s="518"/>
    </row>
    <row r="18" spans="1:6" ht="15">
      <c r="A18" s="701" t="s">
        <v>961</v>
      </c>
      <c r="B18" s="702"/>
      <c r="C18" s="521">
        <f>'Programový rozpočet sumár'!M85</f>
        <v>370700</v>
      </c>
      <c r="D18" s="521">
        <f>'Programový rozpočet sumár'!AA85</f>
        <v>0</v>
      </c>
      <c r="E18" s="521">
        <f>'Programový rozpočet sumár'!AE85</f>
        <v>0</v>
      </c>
      <c r="F18" s="518"/>
    </row>
    <row r="19" spans="1:6" ht="15" customHeight="1" thickBot="1">
      <c r="A19" s="522"/>
      <c r="B19" s="522"/>
      <c r="C19" s="523"/>
      <c r="D19" s="518"/>
      <c r="E19" s="518"/>
      <c r="F19" s="518"/>
    </row>
    <row r="20" spans="1:6" ht="15" customHeight="1">
      <c r="A20" s="566" t="s">
        <v>655</v>
      </c>
      <c r="B20" s="706" t="s">
        <v>683</v>
      </c>
      <c r="C20" s="706"/>
      <c r="D20" s="706"/>
      <c r="E20" s="706"/>
      <c r="F20" s="707"/>
    </row>
    <row r="21" spans="1:6" ht="14.25" customHeight="1">
      <c r="A21" s="567" t="s">
        <v>657</v>
      </c>
      <c r="B21" s="694" t="s">
        <v>962</v>
      </c>
      <c r="C21" s="694"/>
      <c r="D21" s="694"/>
      <c r="E21" s="694"/>
      <c r="F21" s="695"/>
    </row>
    <row r="22" spans="1:6" ht="15">
      <c r="A22" s="567" t="s">
        <v>659</v>
      </c>
      <c r="B22" s="524" t="s">
        <v>963</v>
      </c>
      <c r="C22" s="694" t="s">
        <v>964</v>
      </c>
      <c r="D22" s="696"/>
      <c r="E22" s="696"/>
      <c r="F22" s="697"/>
    </row>
    <row r="23" spans="1:6" ht="15">
      <c r="A23" s="567" t="s">
        <v>662</v>
      </c>
      <c r="B23" s="525" t="s">
        <v>663</v>
      </c>
      <c r="C23" s="525" t="s">
        <v>664</v>
      </c>
      <c r="D23" s="525" t="s">
        <v>665</v>
      </c>
      <c r="E23" s="525" t="s">
        <v>666</v>
      </c>
      <c r="F23" s="526" t="s">
        <v>667</v>
      </c>
    </row>
    <row r="24" spans="1:6" ht="15">
      <c r="A24" s="567" t="s">
        <v>668</v>
      </c>
      <c r="B24" s="525"/>
      <c r="C24" s="527">
        <v>80</v>
      </c>
      <c r="D24" s="527">
        <v>83</v>
      </c>
      <c r="E24" s="527">
        <v>0</v>
      </c>
      <c r="F24" s="534">
        <v>0</v>
      </c>
    </row>
    <row r="25" spans="1:6" ht="15.75" thickBot="1">
      <c r="A25" s="572" t="s">
        <v>669</v>
      </c>
      <c r="B25" s="528"/>
      <c r="C25" s="528"/>
      <c r="D25" s="528"/>
      <c r="E25" s="528"/>
      <c r="F25" s="529"/>
    </row>
    <row r="26" spans="1:6" ht="15">
      <c r="A26" s="567" t="s">
        <v>659</v>
      </c>
      <c r="B26" s="524" t="s">
        <v>963</v>
      </c>
      <c r="C26" s="694" t="s">
        <v>1256</v>
      </c>
      <c r="D26" s="696"/>
      <c r="E26" s="696"/>
      <c r="F26" s="697"/>
    </row>
    <row r="27" spans="1:6" ht="15">
      <c r="A27" s="567" t="s">
        <v>662</v>
      </c>
      <c r="B27" s="525" t="s">
        <v>663</v>
      </c>
      <c r="C27" s="525" t="s">
        <v>664</v>
      </c>
      <c r="D27" s="525" t="s">
        <v>665</v>
      </c>
      <c r="E27" s="525" t="s">
        <v>666</v>
      </c>
      <c r="F27" s="526" t="s">
        <v>667</v>
      </c>
    </row>
    <row r="28" spans="1:6" ht="15">
      <c r="A28" s="567" t="s">
        <v>668</v>
      </c>
      <c r="B28" s="525"/>
      <c r="C28" s="527">
        <v>67</v>
      </c>
      <c r="D28" s="527">
        <v>102</v>
      </c>
      <c r="E28" s="527" t="s">
        <v>1250</v>
      </c>
      <c r="F28" s="534" t="s">
        <v>1250</v>
      </c>
    </row>
    <row r="29" spans="1:6" ht="15.75" thickBot="1">
      <c r="A29" s="572" t="s">
        <v>669</v>
      </c>
      <c r="B29" s="528"/>
      <c r="C29" s="528"/>
      <c r="D29" s="528"/>
      <c r="E29" s="528"/>
      <c r="F29" s="529"/>
    </row>
    <row r="30" spans="1:6" ht="15">
      <c r="A30" s="522"/>
      <c r="B30" s="522"/>
      <c r="C30" s="523"/>
      <c r="D30" s="518"/>
      <c r="E30" s="518"/>
      <c r="F30" s="518"/>
    </row>
    <row r="31" spans="1:6" ht="15">
      <c r="A31" s="517" t="s">
        <v>935</v>
      </c>
      <c r="B31" s="522"/>
      <c r="C31" s="523"/>
      <c r="D31" s="518"/>
      <c r="E31" s="518"/>
      <c r="F31" s="518"/>
    </row>
    <row r="32" spans="1:6" s="424" customFormat="1" ht="42" customHeight="1">
      <c r="A32" s="616" t="s">
        <v>1251</v>
      </c>
      <c r="B32" s="617"/>
      <c r="C32" s="617"/>
      <c r="D32" s="617"/>
      <c r="E32" s="617"/>
      <c r="F32" s="617"/>
    </row>
    <row r="33" spans="1:6" ht="15">
      <c r="A33" s="522"/>
      <c r="B33" s="522"/>
      <c r="C33" s="523"/>
      <c r="D33" s="518"/>
      <c r="E33" s="518"/>
      <c r="F33" s="518"/>
    </row>
    <row r="34" spans="1:6" ht="15.75">
      <c r="A34" s="519" t="s">
        <v>966</v>
      </c>
      <c r="B34" s="518"/>
      <c r="C34" s="518"/>
      <c r="D34" s="518"/>
      <c r="E34" s="518"/>
      <c r="F34" s="518"/>
    </row>
    <row r="35" spans="1:6" ht="15">
      <c r="A35" s="518"/>
      <c r="B35" s="518"/>
      <c r="C35" s="518"/>
      <c r="D35" s="518"/>
      <c r="E35" s="518"/>
      <c r="F35" s="518"/>
    </row>
    <row r="36" spans="1:6" ht="15">
      <c r="A36" s="518"/>
      <c r="B36" s="518"/>
      <c r="C36" s="520">
        <v>2010</v>
      </c>
      <c r="D36" s="520">
        <v>2011</v>
      </c>
      <c r="E36" s="520">
        <v>2012</v>
      </c>
      <c r="F36" s="518"/>
    </row>
    <row r="37" spans="1:6" ht="15">
      <c r="A37" s="701" t="s">
        <v>961</v>
      </c>
      <c r="B37" s="702"/>
      <c r="C37" s="521">
        <f>'Programový rozpočet sumár'!M90</f>
        <v>111000</v>
      </c>
      <c r="D37" s="521">
        <f>'Programový rozpočet sumár'!AA90</f>
        <v>0</v>
      </c>
      <c r="E37" s="521">
        <f>'Programový rozpočet sumár'!AE90</f>
        <v>0</v>
      </c>
      <c r="F37" s="518"/>
    </row>
    <row r="38" spans="1:6" ht="15.75" thickBot="1">
      <c r="A38" s="522"/>
      <c r="B38" s="522"/>
      <c r="C38" s="523"/>
      <c r="D38" s="518"/>
      <c r="E38" s="518"/>
      <c r="F38" s="518"/>
    </row>
    <row r="39" spans="1:6" ht="15" customHeight="1">
      <c r="A39" s="566" t="s">
        <v>655</v>
      </c>
      <c r="B39" s="706" t="s">
        <v>683</v>
      </c>
      <c r="C39" s="706"/>
      <c r="D39" s="706"/>
      <c r="E39" s="706"/>
      <c r="F39" s="707"/>
    </row>
    <row r="40" spans="1:6" ht="14.25" customHeight="1">
      <c r="A40" s="567" t="s">
        <v>657</v>
      </c>
      <c r="B40" s="694" t="s">
        <v>967</v>
      </c>
      <c r="C40" s="694"/>
      <c r="D40" s="694"/>
      <c r="E40" s="694"/>
      <c r="F40" s="695"/>
    </row>
    <row r="41" spans="1:6" ht="15">
      <c r="A41" s="567" t="s">
        <v>659</v>
      </c>
      <c r="B41" s="524" t="s">
        <v>963</v>
      </c>
      <c r="C41" s="694" t="s">
        <v>968</v>
      </c>
      <c r="D41" s="696"/>
      <c r="E41" s="696"/>
      <c r="F41" s="697"/>
    </row>
    <row r="42" spans="1:6" ht="15">
      <c r="A42" s="567" t="s">
        <v>662</v>
      </c>
      <c r="B42" s="525" t="s">
        <v>663</v>
      </c>
      <c r="C42" s="525" t="s">
        <v>664</v>
      </c>
      <c r="D42" s="525" t="s">
        <v>665</v>
      </c>
      <c r="E42" s="525" t="s">
        <v>666</v>
      </c>
      <c r="F42" s="526" t="s">
        <v>667</v>
      </c>
    </row>
    <row r="43" spans="1:6" ht="15">
      <c r="A43" s="567" t="s">
        <v>668</v>
      </c>
      <c r="B43" s="525"/>
      <c r="C43" s="527">
        <v>55</v>
      </c>
      <c r="D43" s="527">
        <v>58</v>
      </c>
      <c r="E43" s="527">
        <v>0</v>
      </c>
      <c r="F43" s="534">
        <v>0</v>
      </c>
    </row>
    <row r="44" spans="1:6" ht="26.25" customHeight="1" thickBot="1">
      <c r="A44" s="572" t="s">
        <v>669</v>
      </c>
      <c r="B44" s="528"/>
      <c r="C44" s="528"/>
      <c r="D44" s="528"/>
      <c r="E44" s="528"/>
      <c r="F44" s="529"/>
    </row>
    <row r="45" spans="1:6" ht="15" customHeight="1">
      <c r="A45" s="567" t="s">
        <v>659</v>
      </c>
      <c r="B45" s="524" t="s">
        <v>963</v>
      </c>
      <c r="C45" s="711" t="s">
        <v>1257</v>
      </c>
      <c r="D45" s="712"/>
      <c r="E45" s="712"/>
      <c r="F45" s="713"/>
    </row>
    <row r="46" spans="1:6" ht="15">
      <c r="A46" s="567" t="s">
        <v>662</v>
      </c>
      <c r="B46" s="525" t="s">
        <v>663</v>
      </c>
      <c r="C46" s="525" t="s">
        <v>664</v>
      </c>
      <c r="D46" s="525" t="s">
        <v>665</v>
      </c>
      <c r="E46" s="525" t="s">
        <v>666</v>
      </c>
      <c r="F46" s="526" t="s">
        <v>667</v>
      </c>
    </row>
    <row r="47" spans="1:6" ht="15">
      <c r="A47" s="567" t="s">
        <v>668</v>
      </c>
      <c r="B47" s="525"/>
      <c r="C47" s="527">
        <v>50</v>
      </c>
      <c r="D47" s="527">
        <v>58</v>
      </c>
      <c r="E47" s="527" t="s">
        <v>1250</v>
      </c>
      <c r="F47" s="534" t="s">
        <v>1250</v>
      </c>
    </row>
    <row r="48" spans="1:6" ht="15.75" thickBot="1">
      <c r="A48" s="572" t="s">
        <v>669</v>
      </c>
      <c r="B48" s="528"/>
      <c r="C48" s="528"/>
      <c r="D48" s="528"/>
      <c r="E48" s="528"/>
      <c r="F48" s="529"/>
    </row>
    <row r="49" spans="1:6" ht="15" customHeight="1">
      <c r="A49" s="522"/>
      <c r="B49" s="522"/>
      <c r="C49" s="523"/>
      <c r="D49" s="518"/>
      <c r="E49" s="518"/>
      <c r="F49" s="518"/>
    </row>
    <row r="50" spans="1:6" ht="16.5" customHeight="1">
      <c r="A50" s="517" t="s">
        <v>935</v>
      </c>
      <c r="B50" s="522"/>
      <c r="C50" s="523"/>
      <c r="D50" s="518"/>
      <c r="E50" s="518"/>
      <c r="F50" s="518"/>
    </row>
    <row r="51" spans="1:6" s="424" customFormat="1" ht="42" customHeight="1">
      <c r="A51" s="616" t="s">
        <v>1252</v>
      </c>
      <c r="B51" s="617"/>
      <c r="C51" s="617"/>
      <c r="D51" s="617"/>
      <c r="E51" s="617"/>
      <c r="F51" s="617"/>
    </row>
    <row r="52" spans="1:6" ht="15">
      <c r="A52" s="522"/>
      <c r="B52" s="522"/>
      <c r="C52" s="523"/>
      <c r="D52" s="518"/>
      <c r="E52" s="518"/>
      <c r="F52" s="518"/>
    </row>
    <row r="53" spans="1:6" ht="15.75">
      <c r="A53" s="519" t="s">
        <v>969</v>
      </c>
      <c r="B53" s="518"/>
      <c r="C53" s="518"/>
      <c r="D53" s="518"/>
      <c r="E53" s="518"/>
      <c r="F53" s="518"/>
    </row>
    <row r="54" spans="1:6" ht="15.75" customHeight="1">
      <c r="A54" s="518"/>
      <c r="B54" s="518"/>
      <c r="C54" s="518"/>
      <c r="D54" s="518"/>
      <c r="E54" s="518"/>
      <c r="F54" s="518"/>
    </row>
    <row r="55" spans="1:6" ht="15">
      <c r="A55" s="518"/>
      <c r="B55" s="518"/>
      <c r="C55" s="520">
        <v>2010</v>
      </c>
      <c r="D55" s="520">
        <v>2011</v>
      </c>
      <c r="E55" s="520">
        <v>2012</v>
      </c>
      <c r="F55" s="518"/>
    </row>
    <row r="56" spans="1:6" ht="15">
      <c r="A56" s="701" t="s">
        <v>961</v>
      </c>
      <c r="B56" s="702"/>
      <c r="C56" s="521">
        <f>'Programový rozpočet sumár'!M94</f>
        <v>143000</v>
      </c>
      <c r="D56" s="521">
        <f>'Programový rozpočet sumár'!AA94</f>
        <v>0</v>
      </c>
      <c r="E56" s="521">
        <f>'Programový rozpočet sumár'!AE94</f>
        <v>0</v>
      </c>
      <c r="F56" s="518"/>
    </row>
    <row r="57" spans="1:6" ht="15.75" thickBot="1">
      <c r="A57" s="522"/>
      <c r="B57" s="522"/>
      <c r="C57" s="523"/>
      <c r="D57" s="518"/>
      <c r="E57" s="518"/>
      <c r="F57" s="518"/>
    </row>
    <row r="58" spans="1:6" ht="15">
      <c r="A58" s="566" t="s">
        <v>655</v>
      </c>
      <c r="B58" s="706" t="s">
        <v>683</v>
      </c>
      <c r="C58" s="706"/>
      <c r="D58" s="706"/>
      <c r="E58" s="706"/>
      <c r="F58" s="707"/>
    </row>
    <row r="59" spans="1:6" ht="15">
      <c r="A59" s="567" t="s">
        <v>657</v>
      </c>
      <c r="B59" s="694" t="s">
        <v>970</v>
      </c>
      <c r="C59" s="694"/>
      <c r="D59" s="694"/>
      <c r="E59" s="694"/>
      <c r="F59" s="695"/>
    </row>
    <row r="60" spans="1:6" ht="15">
      <c r="A60" s="567" t="s">
        <v>659</v>
      </c>
      <c r="B60" s="524" t="s">
        <v>963</v>
      </c>
      <c r="C60" s="694" t="s">
        <v>971</v>
      </c>
      <c r="D60" s="696"/>
      <c r="E60" s="696"/>
      <c r="F60" s="697"/>
    </row>
    <row r="61" spans="1:6" ht="15">
      <c r="A61" s="567" t="s">
        <v>662</v>
      </c>
      <c r="B61" s="525" t="s">
        <v>663</v>
      </c>
      <c r="C61" s="525" t="s">
        <v>664</v>
      </c>
      <c r="D61" s="532" t="s">
        <v>665</v>
      </c>
      <c r="E61" s="525" t="s">
        <v>666</v>
      </c>
      <c r="F61" s="526" t="s">
        <v>667</v>
      </c>
    </row>
    <row r="62" spans="1:6" ht="15">
      <c r="A62" s="567" t="s">
        <v>668</v>
      </c>
      <c r="B62" s="525"/>
      <c r="C62" s="527">
        <v>55</v>
      </c>
      <c r="D62" s="533">
        <v>60</v>
      </c>
      <c r="E62" s="527">
        <v>0</v>
      </c>
      <c r="F62" s="534">
        <v>0</v>
      </c>
    </row>
    <row r="63" spans="1:6" ht="15.75" thickBot="1">
      <c r="A63" s="572" t="s">
        <v>669</v>
      </c>
      <c r="B63" s="528"/>
      <c r="C63" s="528"/>
      <c r="D63" s="528"/>
      <c r="E63" s="528"/>
      <c r="F63" s="529"/>
    </row>
    <row r="64" spans="1:6" ht="26.25" customHeight="1">
      <c r="A64" s="531" t="s">
        <v>659</v>
      </c>
      <c r="B64" s="579" t="s">
        <v>963</v>
      </c>
      <c r="C64" s="698" t="s">
        <v>1258</v>
      </c>
      <c r="D64" s="699"/>
      <c r="E64" s="699"/>
      <c r="F64" s="700"/>
    </row>
    <row r="65" spans="1:6" ht="15">
      <c r="A65" s="531" t="s">
        <v>662</v>
      </c>
      <c r="B65" s="525" t="s">
        <v>663</v>
      </c>
      <c r="C65" s="525" t="s">
        <v>664</v>
      </c>
      <c r="D65" s="532" t="s">
        <v>665</v>
      </c>
      <c r="E65" s="525" t="s">
        <v>666</v>
      </c>
      <c r="F65" s="526" t="s">
        <v>667</v>
      </c>
    </row>
    <row r="66" spans="1:6" ht="15">
      <c r="A66" s="531" t="s">
        <v>668</v>
      </c>
      <c r="B66" s="525"/>
      <c r="C66" s="527">
        <v>50</v>
      </c>
      <c r="D66" s="533">
        <v>167</v>
      </c>
      <c r="E66" s="527" t="s">
        <v>1250</v>
      </c>
      <c r="F66" s="534" t="s">
        <v>1250</v>
      </c>
    </row>
    <row r="67" spans="1:6" ht="15" customHeight="1" thickBot="1">
      <c r="A67" s="530" t="s">
        <v>669</v>
      </c>
      <c r="B67" s="528"/>
      <c r="C67" s="528"/>
      <c r="D67" s="528"/>
      <c r="E67" s="528"/>
      <c r="F67" s="529"/>
    </row>
    <row r="68" spans="1:6" ht="15" customHeight="1">
      <c r="A68" s="593"/>
      <c r="B68" s="594"/>
      <c r="C68" s="594"/>
      <c r="D68" s="594"/>
      <c r="E68" s="594"/>
      <c r="F68" s="594"/>
    </row>
    <row r="69" spans="1:6" ht="15.75" customHeight="1">
      <c r="A69" s="517" t="s">
        <v>935</v>
      </c>
      <c r="B69" s="522"/>
      <c r="C69" s="523"/>
      <c r="D69" s="518"/>
      <c r="E69" s="518"/>
      <c r="F69" s="518"/>
    </row>
    <row r="70" spans="1:6" ht="28.5" customHeight="1">
      <c r="A70" s="616" t="s">
        <v>972</v>
      </c>
      <c r="B70" s="617"/>
      <c r="C70" s="617"/>
      <c r="D70" s="617"/>
      <c r="E70" s="617"/>
      <c r="F70" s="617"/>
    </row>
    <row r="71" spans="1:6" ht="15">
      <c r="A71" s="574"/>
      <c r="B71" s="575"/>
      <c r="C71" s="575"/>
      <c r="D71" s="575"/>
      <c r="E71" s="575"/>
      <c r="F71" s="575"/>
    </row>
    <row r="72" spans="1:6" ht="15.75">
      <c r="A72" s="562" t="s">
        <v>973</v>
      </c>
      <c r="B72" s="518"/>
      <c r="C72" s="518"/>
      <c r="D72" s="518"/>
      <c r="E72" s="518"/>
      <c r="F72" s="518"/>
    </row>
    <row r="73" spans="1:6" ht="15.75">
      <c r="A73" s="592"/>
      <c r="B73" s="518"/>
      <c r="C73" s="518"/>
      <c r="D73" s="518"/>
      <c r="E73" s="518"/>
      <c r="F73" s="518"/>
    </row>
    <row r="74" spans="1:6" ht="15">
      <c r="A74" s="518"/>
      <c r="B74" s="518"/>
      <c r="C74" s="520">
        <v>2010</v>
      </c>
      <c r="D74" s="520">
        <v>2011</v>
      </c>
      <c r="E74" s="520">
        <v>2012</v>
      </c>
      <c r="F74" s="518"/>
    </row>
    <row r="75" spans="1:6" ht="15">
      <c r="A75" s="701" t="s">
        <v>959</v>
      </c>
      <c r="B75" s="702"/>
      <c r="C75" s="521">
        <f>'Programový rozpočet sumár'!M102</f>
        <v>132800</v>
      </c>
      <c r="D75" s="521">
        <f>'Programový rozpočet sumár'!AA102</f>
        <v>135500</v>
      </c>
      <c r="E75" s="521">
        <f>'Programový rozpočet sumár'!AE102</f>
        <v>139500</v>
      </c>
      <c r="F75" s="518"/>
    </row>
    <row r="76" spans="1:6" ht="15">
      <c r="A76" s="522"/>
      <c r="B76" s="522"/>
      <c r="C76" s="523"/>
      <c r="D76" s="518"/>
      <c r="E76" s="518"/>
      <c r="F76" s="518"/>
    </row>
    <row r="77" spans="1:6" ht="15" customHeight="1">
      <c r="A77" s="519" t="s">
        <v>974</v>
      </c>
      <c r="B77" s="518"/>
      <c r="C77" s="518"/>
      <c r="D77" s="518"/>
      <c r="E77" s="518"/>
      <c r="F77" s="518"/>
    </row>
    <row r="78" spans="1:6" ht="15" customHeight="1">
      <c r="A78" s="518"/>
      <c r="B78" s="518"/>
      <c r="C78" s="518"/>
      <c r="D78" s="518"/>
      <c r="E78" s="518"/>
      <c r="F78" s="518"/>
    </row>
    <row r="79" spans="1:6" ht="26.25" customHeight="1">
      <c r="A79" s="518"/>
      <c r="B79" s="518"/>
      <c r="C79" s="520">
        <v>2010</v>
      </c>
      <c r="D79" s="520">
        <v>2011</v>
      </c>
      <c r="E79" s="520">
        <v>2012</v>
      </c>
      <c r="F79" s="518"/>
    </row>
    <row r="80" spans="1:6" ht="15">
      <c r="A80" s="701" t="s">
        <v>961</v>
      </c>
      <c r="B80" s="702"/>
      <c r="C80" s="521">
        <f>'Programový rozpočet sumár'!M103</f>
        <v>132800</v>
      </c>
      <c r="D80" s="521">
        <f>'Programový rozpočet sumár'!AA103</f>
        <v>135500</v>
      </c>
      <c r="E80" s="521">
        <f>'Programový rozpočet sumár'!AE103</f>
        <v>139500</v>
      </c>
      <c r="F80" s="518"/>
    </row>
    <row r="81" spans="1:6" ht="15.75" thickBot="1">
      <c r="A81" s="522"/>
      <c r="B81" s="522"/>
      <c r="C81" s="523"/>
      <c r="D81" s="518"/>
      <c r="E81" s="518"/>
      <c r="F81" s="518"/>
    </row>
    <row r="82" spans="1:6" ht="15">
      <c r="A82" s="566" t="s">
        <v>655</v>
      </c>
      <c r="B82" s="706" t="s">
        <v>683</v>
      </c>
      <c r="C82" s="706"/>
      <c r="D82" s="706"/>
      <c r="E82" s="706"/>
      <c r="F82" s="707"/>
    </row>
    <row r="83" spans="1:6" ht="15">
      <c r="A83" s="567" t="s">
        <v>657</v>
      </c>
      <c r="B83" s="694" t="s">
        <v>975</v>
      </c>
      <c r="C83" s="694"/>
      <c r="D83" s="694"/>
      <c r="E83" s="694"/>
      <c r="F83" s="695"/>
    </row>
    <row r="84" spans="1:6" ht="28.5" customHeight="1">
      <c r="A84" s="567" t="s">
        <v>659</v>
      </c>
      <c r="B84" s="579" t="s">
        <v>963</v>
      </c>
      <c r="C84" s="703" t="s">
        <v>1259</v>
      </c>
      <c r="D84" s="704"/>
      <c r="E84" s="704"/>
      <c r="F84" s="705"/>
    </row>
    <row r="85" spans="1:6" ht="15">
      <c r="A85" s="567" t="s">
        <v>662</v>
      </c>
      <c r="B85" s="525" t="s">
        <v>663</v>
      </c>
      <c r="C85" s="525" t="s">
        <v>664</v>
      </c>
      <c r="D85" s="525" t="s">
        <v>665</v>
      </c>
      <c r="E85" s="525" t="s">
        <v>666</v>
      </c>
      <c r="F85" s="526" t="s">
        <v>667</v>
      </c>
    </row>
    <row r="86" spans="1:6" ht="15">
      <c r="A86" s="567" t="s">
        <v>668</v>
      </c>
      <c r="B86" s="525"/>
      <c r="C86" s="527">
        <v>150</v>
      </c>
      <c r="D86" s="527">
        <v>165</v>
      </c>
      <c r="E86" s="527">
        <v>180</v>
      </c>
      <c r="F86" s="534">
        <v>190</v>
      </c>
    </row>
    <row r="87" spans="1:6" ht="15.75" thickBot="1">
      <c r="A87" s="572" t="s">
        <v>669</v>
      </c>
      <c r="B87" s="528"/>
      <c r="C87" s="528"/>
      <c r="D87" s="528"/>
      <c r="E87" s="528"/>
      <c r="F87" s="529"/>
    </row>
    <row r="88" spans="1:6" ht="25.5" customHeight="1">
      <c r="A88" s="567" t="s">
        <v>659</v>
      </c>
      <c r="B88" s="579" t="s">
        <v>963</v>
      </c>
      <c r="C88" s="708" t="s">
        <v>976</v>
      </c>
      <c r="D88" s="709"/>
      <c r="E88" s="709"/>
      <c r="F88" s="710"/>
    </row>
    <row r="89" spans="1:6" ht="15">
      <c r="A89" s="567" t="s">
        <v>662</v>
      </c>
      <c r="B89" s="525" t="s">
        <v>663</v>
      </c>
      <c r="C89" s="525" t="s">
        <v>664</v>
      </c>
      <c r="D89" s="525" t="s">
        <v>665</v>
      </c>
      <c r="E89" s="525" t="s">
        <v>666</v>
      </c>
      <c r="F89" s="526" t="s">
        <v>667</v>
      </c>
    </row>
    <row r="90" spans="1:6" ht="15">
      <c r="A90" s="567" t="s">
        <v>668</v>
      </c>
      <c r="B90" s="525"/>
      <c r="C90" s="527">
        <v>110</v>
      </c>
      <c r="D90" s="527">
        <v>115</v>
      </c>
      <c r="E90" s="527">
        <v>115</v>
      </c>
      <c r="F90" s="534">
        <v>120</v>
      </c>
    </row>
    <row r="91" spans="1:6" ht="15.75" thickBot="1">
      <c r="A91" s="572" t="s">
        <v>669</v>
      </c>
      <c r="B91" s="528"/>
      <c r="C91" s="528"/>
      <c r="D91" s="528"/>
      <c r="E91" s="528"/>
      <c r="F91" s="529"/>
    </row>
    <row r="92" spans="1:6" ht="15">
      <c r="A92" s="522"/>
      <c r="B92" s="522"/>
      <c r="C92" s="523"/>
      <c r="D92" s="518"/>
      <c r="E92" s="518"/>
      <c r="F92" s="518"/>
    </row>
    <row r="93" spans="1:6" ht="15">
      <c r="A93" s="517" t="s">
        <v>935</v>
      </c>
      <c r="B93" s="522"/>
      <c r="C93" s="523"/>
      <c r="D93" s="518"/>
      <c r="E93" s="518"/>
      <c r="F93" s="518"/>
    </row>
    <row r="94" spans="1:6" s="424" customFormat="1" ht="67.5" customHeight="1">
      <c r="A94" s="616" t="s">
        <v>977</v>
      </c>
      <c r="B94" s="617"/>
      <c r="C94" s="617"/>
      <c r="D94" s="617"/>
      <c r="E94" s="617"/>
      <c r="F94" s="617"/>
    </row>
    <row r="95" spans="1:6" ht="15">
      <c r="A95" s="522"/>
      <c r="B95" s="522"/>
      <c r="C95" s="523"/>
      <c r="D95" s="518"/>
      <c r="E95" s="518"/>
      <c r="F95" s="518"/>
    </row>
    <row r="96" spans="1:6" ht="15.75">
      <c r="A96" s="519" t="s">
        <v>978</v>
      </c>
      <c r="B96" s="518"/>
      <c r="C96" s="518"/>
      <c r="D96" s="518"/>
      <c r="E96" s="518"/>
      <c r="F96" s="518"/>
    </row>
    <row r="97" spans="1:6" ht="15.75">
      <c r="A97" s="519"/>
      <c r="B97" s="518"/>
      <c r="C97" s="518"/>
      <c r="D97" s="518"/>
      <c r="E97" s="518"/>
      <c r="F97" s="518"/>
    </row>
    <row r="98" spans="1:6" ht="15" customHeight="1">
      <c r="A98" s="518"/>
      <c r="B98" s="518"/>
      <c r="C98" s="520">
        <v>2010</v>
      </c>
      <c r="D98" s="520">
        <v>2011</v>
      </c>
      <c r="E98" s="520">
        <v>2012</v>
      </c>
      <c r="F98" s="518"/>
    </row>
    <row r="99" spans="1:6" ht="15" customHeight="1">
      <c r="A99" s="701" t="s">
        <v>961</v>
      </c>
      <c r="B99" s="702"/>
      <c r="C99" s="521">
        <f>'Programový rozpočet sumár'!M110</f>
        <v>0</v>
      </c>
      <c r="D99" s="521">
        <f>'Programový rozpočet sumár'!AA110</f>
        <v>0</v>
      </c>
      <c r="E99" s="521">
        <f>'Programový rozpočet sumár'!AE110</f>
        <v>0</v>
      </c>
      <c r="F99" s="518"/>
    </row>
    <row r="100" spans="1:6" ht="15.75" thickBot="1">
      <c r="A100" s="522"/>
      <c r="B100" s="522"/>
      <c r="C100" s="523"/>
      <c r="D100" s="518"/>
      <c r="E100" s="518"/>
      <c r="F100" s="518"/>
    </row>
    <row r="101" spans="1:6" ht="15">
      <c r="A101" s="566" t="s">
        <v>655</v>
      </c>
      <c r="B101" s="706" t="s">
        <v>683</v>
      </c>
      <c r="C101" s="706"/>
      <c r="D101" s="706"/>
      <c r="E101" s="706"/>
      <c r="F101" s="707"/>
    </row>
    <row r="102" spans="1:6" ht="15">
      <c r="A102" s="567" t="s">
        <v>657</v>
      </c>
      <c r="B102" s="694" t="s">
        <v>979</v>
      </c>
      <c r="C102" s="694"/>
      <c r="D102" s="694"/>
      <c r="E102" s="694"/>
      <c r="F102" s="695"/>
    </row>
    <row r="103" spans="1:6" ht="15">
      <c r="A103" s="567" t="s">
        <v>659</v>
      </c>
      <c r="B103" s="524" t="s">
        <v>660</v>
      </c>
      <c r="C103" s="694" t="s">
        <v>980</v>
      </c>
      <c r="D103" s="696"/>
      <c r="E103" s="696"/>
      <c r="F103" s="697"/>
    </row>
    <row r="104" spans="1:6" ht="15">
      <c r="A104" s="567" t="s">
        <v>662</v>
      </c>
      <c r="B104" s="525" t="s">
        <v>663</v>
      </c>
      <c r="C104" s="525" t="s">
        <v>664</v>
      </c>
      <c r="D104" s="532" t="s">
        <v>665</v>
      </c>
      <c r="E104" s="525" t="s">
        <v>666</v>
      </c>
      <c r="F104" s="526" t="s">
        <v>667</v>
      </c>
    </row>
    <row r="105" spans="1:6" ht="15">
      <c r="A105" s="567" t="s">
        <v>668</v>
      </c>
      <c r="B105" s="525"/>
      <c r="C105" s="527"/>
      <c r="D105" s="533"/>
      <c r="E105" s="527"/>
      <c r="F105" s="534"/>
    </row>
    <row r="106" spans="1:6" ht="15.75" thickBot="1">
      <c r="A106" s="572" t="s">
        <v>669</v>
      </c>
      <c r="B106" s="535"/>
      <c r="C106" s="535"/>
      <c r="D106" s="535"/>
      <c r="E106" s="535"/>
      <c r="F106" s="536"/>
    </row>
    <row r="107" spans="1:6" ht="15">
      <c r="A107" s="518"/>
      <c r="B107" s="518"/>
      <c r="C107" s="518"/>
      <c r="D107" s="518"/>
      <c r="E107" s="518"/>
      <c r="F107" s="518"/>
    </row>
    <row r="108" spans="1:6" ht="15">
      <c r="A108" s="517" t="s">
        <v>935</v>
      </c>
      <c r="B108" s="518"/>
      <c r="C108" s="518"/>
      <c r="D108" s="518"/>
      <c r="E108" s="518"/>
      <c r="F108" s="518"/>
    </row>
    <row r="109" spans="1:6" s="424" customFormat="1" ht="14.25" customHeight="1">
      <c r="A109" s="616" t="s">
        <v>1253</v>
      </c>
      <c r="B109" s="617"/>
      <c r="C109" s="617"/>
      <c r="D109" s="617"/>
      <c r="E109" s="617"/>
      <c r="F109" s="617"/>
    </row>
    <row r="110" spans="1:6" ht="15">
      <c r="A110" s="518"/>
      <c r="B110" s="518"/>
      <c r="C110" s="518"/>
      <c r="D110" s="518"/>
      <c r="E110" s="518"/>
      <c r="F110" s="518"/>
    </row>
    <row r="111" spans="1:6" ht="15.75">
      <c r="A111" s="562" t="s">
        <v>981</v>
      </c>
      <c r="B111" s="518"/>
      <c r="C111" s="518"/>
      <c r="D111" s="518"/>
      <c r="E111" s="518"/>
      <c r="F111" s="518"/>
    </row>
    <row r="112" spans="1:6" ht="15.75">
      <c r="A112" s="592" t="s">
        <v>982</v>
      </c>
      <c r="B112" s="518"/>
      <c r="C112" s="518"/>
      <c r="D112" s="518"/>
      <c r="E112" s="518"/>
      <c r="F112" s="518"/>
    </row>
    <row r="113" spans="1:6" ht="15">
      <c r="A113" s="518"/>
      <c r="B113" s="518"/>
      <c r="C113" s="518"/>
      <c r="D113" s="518"/>
      <c r="E113" s="518"/>
      <c r="F113" s="518"/>
    </row>
    <row r="114" spans="1:6" ht="15">
      <c r="A114" s="518"/>
      <c r="B114" s="518"/>
      <c r="C114" s="520">
        <v>2010</v>
      </c>
      <c r="D114" s="520">
        <v>2011</v>
      </c>
      <c r="E114" s="520">
        <v>2012</v>
      </c>
      <c r="F114" s="518"/>
    </row>
    <row r="115" spans="1:6" ht="15">
      <c r="A115" s="701" t="s">
        <v>959</v>
      </c>
      <c r="B115" s="702"/>
      <c r="C115" s="521">
        <f>'Programový rozpočet sumár'!M111</f>
        <v>11600</v>
      </c>
      <c r="D115" s="521">
        <f>'Programový rozpočet sumár'!AA111</f>
        <v>11800</v>
      </c>
      <c r="E115" s="521">
        <f>'Programový rozpočet sumár'!AE111</f>
        <v>12000</v>
      </c>
      <c r="F115" s="518"/>
    </row>
    <row r="116" spans="1:6" ht="15.75" thickBot="1">
      <c r="A116" s="518"/>
      <c r="B116" s="518"/>
      <c r="C116" s="518"/>
      <c r="D116" s="518"/>
      <c r="E116" s="518"/>
      <c r="F116" s="518"/>
    </row>
    <row r="117" spans="1:6" ht="15">
      <c r="A117" s="566" t="s">
        <v>655</v>
      </c>
      <c r="B117" s="706" t="s">
        <v>683</v>
      </c>
      <c r="C117" s="706"/>
      <c r="D117" s="706"/>
      <c r="E117" s="706"/>
      <c r="F117" s="707"/>
    </row>
    <row r="118" spans="1:6" ht="15">
      <c r="A118" s="567" t="s">
        <v>657</v>
      </c>
      <c r="B118" s="694" t="s">
        <v>983</v>
      </c>
      <c r="C118" s="694"/>
      <c r="D118" s="694"/>
      <c r="E118" s="694"/>
      <c r="F118" s="695"/>
    </row>
    <row r="119" spans="1:6" ht="15">
      <c r="A119" s="567" t="s">
        <v>659</v>
      </c>
      <c r="B119" s="524" t="s">
        <v>660</v>
      </c>
      <c r="C119" s="694" t="s">
        <v>984</v>
      </c>
      <c r="D119" s="696"/>
      <c r="E119" s="696"/>
      <c r="F119" s="697"/>
    </row>
    <row r="120" spans="1:6" ht="15">
      <c r="A120" s="567" t="s">
        <v>662</v>
      </c>
      <c r="B120" s="525" t="s">
        <v>663</v>
      </c>
      <c r="C120" s="525" t="s">
        <v>664</v>
      </c>
      <c r="D120" s="532" t="s">
        <v>665</v>
      </c>
      <c r="E120" s="525" t="s">
        <v>666</v>
      </c>
      <c r="F120" s="526" t="s">
        <v>667</v>
      </c>
    </row>
    <row r="121" spans="1:6" ht="15">
      <c r="A121" s="567" t="s">
        <v>668</v>
      </c>
      <c r="B121" s="525"/>
      <c r="C121" s="527">
        <v>30</v>
      </c>
      <c r="D121" s="533">
        <v>50</v>
      </c>
      <c r="E121" s="527">
        <v>20</v>
      </c>
      <c r="F121" s="534">
        <v>15</v>
      </c>
    </row>
    <row r="122" spans="1:6" ht="15.75" thickBot="1">
      <c r="A122" s="572" t="s">
        <v>669</v>
      </c>
      <c r="B122" s="528"/>
      <c r="C122" s="528"/>
      <c r="D122" s="528"/>
      <c r="E122" s="528"/>
      <c r="F122" s="529"/>
    </row>
    <row r="123" spans="1:6" ht="15">
      <c r="A123" s="531" t="s">
        <v>659</v>
      </c>
      <c r="B123" s="524" t="s">
        <v>660</v>
      </c>
      <c r="C123" s="694" t="s">
        <v>985</v>
      </c>
      <c r="D123" s="696"/>
      <c r="E123" s="696"/>
      <c r="F123" s="697"/>
    </row>
    <row r="124" spans="1:6" ht="15">
      <c r="A124" s="531" t="s">
        <v>662</v>
      </c>
      <c r="B124" s="525" t="s">
        <v>663</v>
      </c>
      <c r="C124" s="525" t="s">
        <v>664</v>
      </c>
      <c r="D124" s="532" t="s">
        <v>665</v>
      </c>
      <c r="E124" s="525" t="s">
        <v>666</v>
      </c>
      <c r="F124" s="526" t="s">
        <v>667</v>
      </c>
    </row>
    <row r="125" spans="1:6" ht="15" customHeight="1">
      <c r="A125" s="531" t="s">
        <v>668</v>
      </c>
      <c r="B125" s="525"/>
      <c r="C125" s="525">
        <v>40</v>
      </c>
      <c r="D125" s="532">
        <v>45</v>
      </c>
      <c r="E125" s="525">
        <v>30</v>
      </c>
      <c r="F125" s="526">
        <v>25</v>
      </c>
    </row>
    <row r="126" spans="1:6" ht="15.75" thickBot="1">
      <c r="A126" s="530" t="s">
        <v>669</v>
      </c>
      <c r="B126" s="528"/>
      <c r="C126" s="528"/>
      <c r="D126" s="528"/>
      <c r="E126" s="528"/>
      <c r="F126" s="529"/>
    </row>
    <row r="127" spans="1:6" ht="15">
      <c r="A127" s="518"/>
      <c r="B127" s="518"/>
      <c r="C127" s="518"/>
      <c r="D127" s="518"/>
      <c r="E127" s="518"/>
      <c r="F127" s="518"/>
    </row>
    <row r="128" spans="1:6" ht="15">
      <c r="A128" s="517" t="s">
        <v>710</v>
      </c>
      <c r="B128" s="518"/>
      <c r="C128" s="518"/>
      <c r="D128" s="518"/>
      <c r="E128" s="518"/>
      <c r="F128" s="518"/>
    </row>
    <row r="129" spans="1:6" s="424" customFormat="1" ht="40.5" customHeight="1">
      <c r="A129" s="616" t="s">
        <v>1254</v>
      </c>
      <c r="B129" s="617"/>
      <c r="C129" s="617"/>
      <c r="D129" s="617"/>
      <c r="E129" s="617"/>
      <c r="F129" s="617"/>
    </row>
    <row r="130" ht="26.25" customHeight="1"/>
    <row r="143" ht="15" customHeight="1"/>
    <row r="144" ht="15" customHeight="1"/>
    <row r="145" ht="26.25" customHeight="1"/>
    <row r="159" ht="15" customHeight="1"/>
    <row r="160" ht="15" customHeight="1"/>
    <row r="161" ht="26.25" customHeight="1"/>
    <row r="165" ht="26.25" customHeight="1"/>
  </sheetData>
  <sheetProtection/>
  <mergeCells count="39">
    <mergeCell ref="B21:F21"/>
    <mergeCell ref="A80:B80"/>
    <mergeCell ref="B82:F82"/>
    <mergeCell ref="A5:B5"/>
    <mergeCell ref="A8:F8"/>
    <mergeCell ref="A13:B13"/>
    <mergeCell ref="A18:B18"/>
    <mergeCell ref="B20:F20"/>
    <mergeCell ref="B59:F59"/>
    <mergeCell ref="C22:F22"/>
    <mergeCell ref="C26:F26"/>
    <mergeCell ref="A32:F32"/>
    <mergeCell ref="A37:B37"/>
    <mergeCell ref="B39:F39"/>
    <mergeCell ref="B40:F40"/>
    <mergeCell ref="C41:F41"/>
    <mergeCell ref="C45:F45"/>
    <mergeCell ref="A51:F51"/>
    <mergeCell ref="A56:B56"/>
    <mergeCell ref="B58:F58"/>
    <mergeCell ref="C60:F60"/>
    <mergeCell ref="A129:F129"/>
    <mergeCell ref="A70:F70"/>
    <mergeCell ref="A109:F109"/>
    <mergeCell ref="A115:B115"/>
    <mergeCell ref="B117:F117"/>
    <mergeCell ref="B118:F118"/>
    <mergeCell ref="C119:F119"/>
    <mergeCell ref="C123:F123"/>
    <mergeCell ref="C88:F88"/>
    <mergeCell ref="A94:F94"/>
    <mergeCell ref="A99:B99"/>
    <mergeCell ref="B101:F101"/>
    <mergeCell ref="B102:F102"/>
    <mergeCell ref="C103:F103"/>
    <mergeCell ref="C64:F64"/>
    <mergeCell ref="A75:B75"/>
    <mergeCell ref="B83:F83"/>
    <mergeCell ref="C84:F84"/>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33" max="255" man="1"/>
    <brk id="76" max="255" man="1"/>
    <brk id="110" max="255" man="1"/>
  </rowBreaks>
</worksheet>
</file>

<file path=xl/worksheets/sheet14.xml><?xml version="1.0" encoding="utf-8"?>
<worksheet xmlns="http://schemas.openxmlformats.org/spreadsheetml/2006/main" xmlns:r="http://schemas.openxmlformats.org/officeDocument/2006/relationships">
  <dimension ref="A1:G49"/>
  <sheetViews>
    <sheetView zoomScalePageLayoutView="0" workbookViewId="0" topLeftCell="A20">
      <selection activeCell="A30" sqref="A30"/>
    </sheetView>
  </sheetViews>
  <sheetFormatPr defaultColWidth="9.00390625" defaultRowHeight="12.75"/>
  <cols>
    <col min="1" max="1" width="22.125" style="397" customWidth="1"/>
    <col min="2" max="2" width="12.625" style="397" customWidth="1"/>
    <col min="3" max="3" width="12.75390625" style="397" customWidth="1"/>
    <col min="4" max="6" width="12.625" style="397" customWidth="1"/>
    <col min="7" max="16384" width="9.125" style="397" customWidth="1"/>
  </cols>
  <sheetData>
    <row r="1" spans="1:7" ht="18">
      <c r="A1" s="590" t="s">
        <v>986</v>
      </c>
      <c r="B1" s="399"/>
      <c r="C1" s="399"/>
      <c r="D1" s="399"/>
      <c r="E1" s="399"/>
      <c r="F1" s="399"/>
      <c r="G1" s="399"/>
    </row>
    <row r="2" spans="1:7" ht="15.75">
      <c r="A2" s="592" t="s">
        <v>1349</v>
      </c>
      <c r="B2" s="399"/>
      <c r="C2" s="399"/>
      <c r="D2" s="399"/>
      <c r="E2" s="399"/>
      <c r="F2" s="399"/>
      <c r="G2" s="399"/>
    </row>
    <row r="3" spans="1:7" ht="15.75">
      <c r="A3" s="400"/>
      <c r="B3" s="399"/>
      <c r="C3" s="399"/>
      <c r="D3" s="399"/>
      <c r="E3" s="399"/>
      <c r="F3" s="399"/>
      <c r="G3" s="399"/>
    </row>
    <row r="4" spans="1:7" ht="15">
      <c r="A4" s="399"/>
      <c r="B4" s="399"/>
      <c r="C4" s="401">
        <v>2010</v>
      </c>
      <c r="D4" s="401">
        <v>2011</v>
      </c>
      <c r="E4" s="401">
        <v>2012</v>
      </c>
      <c r="F4" s="399"/>
      <c r="G4" s="399"/>
    </row>
    <row r="5" spans="1:7" ht="15">
      <c r="A5" s="608" t="s">
        <v>647</v>
      </c>
      <c r="B5" s="609"/>
      <c r="C5" s="402">
        <f>'Programový rozpočet sumár'!M112</f>
        <v>49000</v>
      </c>
      <c r="D5" s="402">
        <f>'Programový rozpočet sumár'!AA112</f>
        <v>61300</v>
      </c>
      <c r="E5" s="402">
        <f>'Programový rozpočet sumár'!AE112</f>
        <v>62300</v>
      </c>
      <c r="F5" s="399"/>
      <c r="G5" s="399"/>
    </row>
    <row r="6" spans="1:7" ht="15">
      <c r="A6" s="399"/>
      <c r="B6" s="399"/>
      <c r="C6" s="399"/>
      <c r="D6" s="399"/>
      <c r="E6" s="399"/>
      <c r="F6" s="399"/>
      <c r="G6" s="399"/>
    </row>
    <row r="7" spans="1:7" ht="15">
      <c r="A7" s="403" t="s">
        <v>648</v>
      </c>
      <c r="B7" s="399"/>
      <c r="C7" s="399"/>
      <c r="D7" s="399"/>
      <c r="E7" s="399"/>
      <c r="F7" s="399"/>
      <c r="G7" s="399"/>
    </row>
    <row r="8" spans="1:7" ht="28.5" customHeight="1">
      <c r="A8" s="616" t="s">
        <v>987</v>
      </c>
      <c r="B8" s="617"/>
      <c r="C8" s="617"/>
      <c r="D8" s="617"/>
      <c r="E8" s="617"/>
      <c r="F8" s="617"/>
      <c r="G8" s="399"/>
    </row>
    <row r="9" spans="1:7" ht="15">
      <c r="A9" s="399"/>
      <c r="B9" s="399"/>
      <c r="C9" s="399"/>
      <c r="D9" s="399"/>
      <c r="E9" s="399"/>
      <c r="F9" s="399"/>
      <c r="G9" s="399"/>
    </row>
    <row r="10" spans="1:7" ht="15.75">
      <c r="A10" s="562" t="s">
        <v>988</v>
      </c>
      <c r="B10" s="399"/>
      <c r="C10" s="399"/>
      <c r="D10" s="399"/>
      <c r="E10" s="399"/>
      <c r="F10" s="399"/>
      <c r="G10" s="399"/>
    </row>
    <row r="11" spans="1:7" ht="15.75">
      <c r="A11" s="592" t="s">
        <v>989</v>
      </c>
      <c r="B11" s="399"/>
      <c r="C11" s="399"/>
      <c r="D11" s="399"/>
      <c r="E11" s="399"/>
      <c r="F11" s="399"/>
      <c r="G11" s="399"/>
    </row>
    <row r="12" spans="1:7" ht="15">
      <c r="A12" s="399"/>
      <c r="B12" s="399"/>
      <c r="C12" s="399"/>
      <c r="D12" s="399"/>
      <c r="E12" s="399"/>
      <c r="F12" s="399"/>
      <c r="G12" s="399"/>
    </row>
    <row r="13" spans="1:7" ht="15">
      <c r="A13" s="399"/>
      <c r="B13" s="399"/>
      <c r="C13" s="401">
        <v>2010</v>
      </c>
      <c r="D13" s="401">
        <v>2011</v>
      </c>
      <c r="E13" s="401">
        <v>2012</v>
      </c>
      <c r="F13" s="399"/>
      <c r="G13" s="399"/>
    </row>
    <row r="14" spans="1:7" ht="15">
      <c r="A14" s="608" t="s">
        <v>652</v>
      </c>
      <c r="B14" s="667"/>
      <c r="C14" s="402">
        <f>'Programový rozpočet sumár'!M113</f>
        <v>47800</v>
      </c>
      <c r="D14" s="402">
        <f>'Programový rozpočet sumár'!AA113</f>
        <v>48800</v>
      </c>
      <c r="E14" s="402">
        <f>'Programový rozpočet sumár'!AE113</f>
        <v>49800</v>
      </c>
      <c r="F14" s="399"/>
      <c r="G14" s="399"/>
    </row>
    <row r="15" spans="1:7" ht="15.75" thickBot="1">
      <c r="A15" s="399"/>
      <c r="B15" s="399"/>
      <c r="C15" s="399"/>
      <c r="D15" s="399"/>
      <c r="E15" s="399"/>
      <c r="F15" s="399"/>
      <c r="G15" s="399"/>
    </row>
    <row r="16" spans="1:7" ht="15">
      <c r="A16" s="429" t="s">
        <v>655</v>
      </c>
      <c r="B16" s="661" t="s">
        <v>683</v>
      </c>
      <c r="C16" s="661"/>
      <c r="D16" s="661"/>
      <c r="E16" s="661"/>
      <c r="F16" s="662"/>
      <c r="G16" s="399"/>
    </row>
    <row r="17" spans="1:7" ht="15">
      <c r="A17" s="420" t="s">
        <v>657</v>
      </c>
      <c r="B17" s="663" t="s">
        <v>990</v>
      </c>
      <c r="C17" s="663"/>
      <c r="D17" s="663"/>
      <c r="E17" s="663"/>
      <c r="F17" s="664"/>
      <c r="G17" s="399"/>
    </row>
    <row r="18" spans="1:7" ht="15">
      <c r="A18" s="420" t="s">
        <v>659</v>
      </c>
      <c r="B18" s="411" t="s">
        <v>660</v>
      </c>
      <c r="C18" s="663" t="s">
        <v>991</v>
      </c>
      <c r="D18" s="665"/>
      <c r="E18" s="665"/>
      <c r="F18" s="666"/>
      <c r="G18" s="399"/>
    </row>
    <row r="19" spans="1:7" ht="15">
      <c r="A19" s="420" t="s">
        <v>662</v>
      </c>
      <c r="B19" s="412" t="s">
        <v>663</v>
      </c>
      <c r="C19" s="412" t="s">
        <v>664</v>
      </c>
      <c r="D19" s="413" t="s">
        <v>665</v>
      </c>
      <c r="E19" s="412" t="s">
        <v>666</v>
      </c>
      <c r="F19" s="414" t="s">
        <v>667</v>
      </c>
      <c r="G19" s="399"/>
    </row>
    <row r="20" spans="1:7" ht="15">
      <c r="A20" s="420" t="s">
        <v>668</v>
      </c>
      <c r="B20" s="412"/>
      <c r="C20" s="474">
        <v>60000</v>
      </c>
      <c r="D20" s="475">
        <v>60000</v>
      </c>
      <c r="E20" s="474">
        <v>60000</v>
      </c>
      <c r="F20" s="480">
        <v>60000</v>
      </c>
      <c r="G20" s="399"/>
    </row>
    <row r="21" spans="1:7" ht="15.75" thickBot="1">
      <c r="A21" s="430" t="s">
        <v>669</v>
      </c>
      <c r="B21" s="416">
        <v>0</v>
      </c>
      <c r="C21" s="416"/>
      <c r="D21" s="416"/>
      <c r="E21" s="416"/>
      <c r="F21" s="417"/>
      <c r="G21" s="399"/>
    </row>
    <row r="22" spans="1:7" ht="15">
      <c r="A22" s="420" t="s">
        <v>659</v>
      </c>
      <c r="B22" s="411" t="s">
        <v>660</v>
      </c>
      <c r="C22" s="663" t="s">
        <v>1255</v>
      </c>
      <c r="D22" s="665"/>
      <c r="E22" s="665"/>
      <c r="F22" s="666"/>
      <c r="G22" s="399"/>
    </row>
    <row r="23" spans="1:7" ht="15">
      <c r="A23" s="420" t="s">
        <v>662</v>
      </c>
      <c r="B23" s="412" t="s">
        <v>663</v>
      </c>
      <c r="C23" s="412" t="s">
        <v>664</v>
      </c>
      <c r="D23" s="413" t="s">
        <v>665</v>
      </c>
      <c r="E23" s="412" t="s">
        <v>666</v>
      </c>
      <c r="F23" s="414" t="s">
        <v>667</v>
      </c>
      <c r="G23" s="399"/>
    </row>
    <row r="24" spans="1:7" ht="15">
      <c r="A24" s="420" t="s">
        <v>668</v>
      </c>
      <c r="B24" s="412"/>
      <c r="C24" s="412">
        <v>1.19</v>
      </c>
      <c r="D24" s="413">
        <v>1.33</v>
      </c>
      <c r="E24" s="412">
        <v>1.33</v>
      </c>
      <c r="F24" s="414">
        <v>1.33</v>
      </c>
      <c r="G24" s="399"/>
    </row>
    <row r="25" spans="1:7" ht="15.75" thickBot="1">
      <c r="A25" s="430" t="s">
        <v>669</v>
      </c>
      <c r="B25" s="416">
        <v>0</v>
      </c>
      <c r="C25" s="416"/>
      <c r="D25" s="416"/>
      <c r="E25" s="416"/>
      <c r="F25" s="417"/>
      <c r="G25" s="399"/>
    </row>
    <row r="26" spans="1:7" ht="15">
      <c r="A26" s="399"/>
      <c r="B26" s="399"/>
      <c r="C26" s="399"/>
      <c r="D26" s="399"/>
      <c r="E26" s="399"/>
      <c r="F26" s="399"/>
      <c r="G26" s="399"/>
    </row>
    <row r="27" spans="1:7" ht="15">
      <c r="A27" s="403" t="s">
        <v>710</v>
      </c>
      <c r="B27" s="399"/>
      <c r="C27" s="399"/>
      <c r="D27" s="399"/>
      <c r="E27" s="399"/>
      <c r="F27" s="399"/>
      <c r="G27" s="399"/>
    </row>
    <row r="28" spans="1:7" ht="29.25" customHeight="1">
      <c r="A28" s="616" t="s">
        <v>1264</v>
      </c>
      <c r="B28" s="617"/>
      <c r="C28" s="617"/>
      <c r="D28" s="617"/>
      <c r="E28" s="617"/>
      <c r="F28" s="617"/>
      <c r="G28" s="399"/>
    </row>
    <row r="29" spans="1:7" ht="15">
      <c r="A29" s="399"/>
      <c r="B29" s="399"/>
      <c r="C29" s="399"/>
      <c r="D29" s="399"/>
      <c r="E29" s="399"/>
      <c r="F29" s="399"/>
      <c r="G29" s="399"/>
    </row>
    <row r="30" spans="1:7" ht="15.75">
      <c r="A30" s="562" t="s">
        <v>992</v>
      </c>
      <c r="B30" s="399"/>
      <c r="C30" s="399"/>
      <c r="D30" s="399"/>
      <c r="E30" s="399"/>
      <c r="F30" s="399"/>
      <c r="G30" s="399"/>
    </row>
    <row r="31" spans="1:7" ht="15.75">
      <c r="A31" s="592" t="s">
        <v>993</v>
      </c>
      <c r="B31" s="399"/>
      <c r="C31" s="399"/>
      <c r="D31" s="399"/>
      <c r="E31" s="399"/>
      <c r="F31" s="399"/>
      <c r="G31" s="399"/>
    </row>
    <row r="32" spans="1:7" ht="15">
      <c r="A32" s="399"/>
      <c r="B32" s="399"/>
      <c r="C32" s="399"/>
      <c r="D32" s="399"/>
      <c r="E32" s="399"/>
      <c r="F32" s="399"/>
      <c r="G32" s="399"/>
    </row>
    <row r="33" spans="1:7" ht="15">
      <c r="A33" s="399"/>
      <c r="B33" s="399"/>
      <c r="C33" s="401">
        <v>2010</v>
      </c>
      <c r="D33" s="401">
        <v>2011</v>
      </c>
      <c r="E33" s="401">
        <v>2012</v>
      </c>
      <c r="F33" s="399"/>
      <c r="G33" s="399"/>
    </row>
    <row r="34" spans="1:7" ht="15">
      <c r="A34" s="608" t="s">
        <v>652</v>
      </c>
      <c r="B34" s="667"/>
      <c r="C34" s="402">
        <f>'Programový rozpočet sumár'!M114</f>
        <v>1200</v>
      </c>
      <c r="D34" s="402">
        <f>'Programový rozpočet sumár'!AA114</f>
        <v>12500</v>
      </c>
      <c r="E34" s="402">
        <f>'Programový rozpočet sumár'!AE114</f>
        <v>12500</v>
      </c>
      <c r="F34" s="399"/>
      <c r="G34" s="399"/>
    </row>
    <row r="35" spans="1:7" ht="15.75" thickBot="1">
      <c r="A35" s="399"/>
      <c r="B35" s="399"/>
      <c r="C35" s="399"/>
      <c r="D35" s="399"/>
      <c r="E35" s="399"/>
      <c r="F35" s="399"/>
      <c r="G35" s="399"/>
    </row>
    <row r="36" spans="1:7" ht="15">
      <c r="A36" s="429" t="s">
        <v>655</v>
      </c>
      <c r="B36" s="661" t="s">
        <v>683</v>
      </c>
      <c r="C36" s="661"/>
      <c r="D36" s="661"/>
      <c r="E36" s="661"/>
      <c r="F36" s="662"/>
      <c r="G36" s="399"/>
    </row>
    <row r="37" spans="1:7" ht="15">
      <c r="A37" s="420" t="s">
        <v>657</v>
      </c>
      <c r="B37" s="663" t="s">
        <v>994</v>
      </c>
      <c r="C37" s="663"/>
      <c r="D37" s="663"/>
      <c r="E37" s="663"/>
      <c r="F37" s="664"/>
      <c r="G37" s="399"/>
    </row>
    <row r="38" spans="1:7" ht="15">
      <c r="A38" s="420" t="s">
        <v>659</v>
      </c>
      <c r="B38" s="411" t="s">
        <v>995</v>
      </c>
      <c r="C38" s="663" t="s">
        <v>996</v>
      </c>
      <c r="D38" s="665"/>
      <c r="E38" s="665"/>
      <c r="F38" s="666"/>
      <c r="G38" s="399"/>
    </row>
    <row r="39" spans="1:7" ht="15">
      <c r="A39" s="420" t="s">
        <v>662</v>
      </c>
      <c r="B39" s="412" t="s">
        <v>663</v>
      </c>
      <c r="C39" s="412" t="s">
        <v>664</v>
      </c>
      <c r="D39" s="413" t="s">
        <v>665</v>
      </c>
      <c r="E39" s="412" t="s">
        <v>666</v>
      </c>
      <c r="F39" s="414" t="s">
        <v>667</v>
      </c>
      <c r="G39" s="399"/>
    </row>
    <row r="40" spans="1:7" ht="15">
      <c r="A40" s="420" t="s">
        <v>668</v>
      </c>
      <c r="B40" s="412"/>
      <c r="C40" s="474">
        <v>12</v>
      </c>
      <c r="D40" s="475">
        <v>12</v>
      </c>
      <c r="E40" s="474">
        <v>12</v>
      </c>
      <c r="F40" s="480">
        <v>12</v>
      </c>
      <c r="G40" s="399"/>
    </row>
    <row r="41" spans="1:7" ht="15.75" thickBot="1">
      <c r="A41" s="430" t="s">
        <v>669</v>
      </c>
      <c r="B41" s="416">
        <v>2</v>
      </c>
      <c r="C41" s="416"/>
      <c r="D41" s="416"/>
      <c r="E41" s="416"/>
      <c r="F41" s="417"/>
      <c r="G41" s="399"/>
    </row>
    <row r="42" spans="1:7" ht="15">
      <c r="A42" s="420" t="s">
        <v>657</v>
      </c>
      <c r="B42" s="663" t="s">
        <v>997</v>
      </c>
      <c r="C42" s="663"/>
      <c r="D42" s="663"/>
      <c r="E42" s="663"/>
      <c r="F42" s="664"/>
      <c r="G42" s="399"/>
    </row>
    <row r="43" spans="1:7" ht="15">
      <c r="A43" s="420" t="s">
        <v>659</v>
      </c>
      <c r="B43" s="411" t="s">
        <v>963</v>
      </c>
      <c r="C43" s="663" t="s">
        <v>998</v>
      </c>
      <c r="D43" s="665"/>
      <c r="E43" s="665"/>
      <c r="F43" s="666"/>
      <c r="G43" s="399"/>
    </row>
    <row r="44" spans="1:7" ht="15">
      <c r="A44" s="420" t="s">
        <v>662</v>
      </c>
      <c r="B44" s="412" t="s">
        <v>663</v>
      </c>
      <c r="C44" s="412" t="s">
        <v>664</v>
      </c>
      <c r="D44" s="413" t="s">
        <v>665</v>
      </c>
      <c r="E44" s="412" t="s">
        <v>666</v>
      </c>
      <c r="F44" s="414" t="s">
        <v>667</v>
      </c>
      <c r="G44" s="399"/>
    </row>
    <row r="45" spans="1:7" ht="15">
      <c r="A45" s="420" t="s">
        <v>668</v>
      </c>
      <c r="B45" s="412"/>
      <c r="C45" s="474">
        <v>1</v>
      </c>
      <c r="D45" s="475">
        <v>1</v>
      </c>
      <c r="E45" s="474">
        <v>4</v>
      </c>
      <c r="F45" s="480">
        <v>4</v>
      </c>
      <c r="G45" s="399"/>
    </row>
    <row r="46" spans="1:7" ht="15.75" thickBot="1">
      <c r="A46" s="430" t="s">
        <v>669</v>
      </c>
      <c r="B46" s="416">
        <v>2</v>
      </c>
      <c r="C46" s="416"/>
      <c r="D46" s="416"/>
      <c r="E46" s="416"/>
      <c r="F46" s="417"/>
      <c r="G46" s="399"/>
    </row>
    <row r="47" spans="1:7" ht="15">
      <c r="A47" s="399"/>
      <c r="B47" s="399"/>
      <c r="C47" s="399"/>
      <c r="D47" s="399"/>
      <c r="E47" s="399"/>
      <c r="F47" s="399"/>
      <c r="G47" s="399"/>
    </row>
    <row r="48" spans="1:7" ht="15">
      <c r="A48" s="403" t="s">
        <v>710</v>
      </c>
      <c r="B48" s="399"/>
      <c r="C48" s="399"/>
      <c r="D48" s="399"/>
      <c r="E48" s="399"/>
      <c r="F48" s="399"/>
      <c r="G48" s="399"/>
    </row>
    <row r="49" spans="1:7" ht="15">
      <c r="A49" s="616" t="s">
        <v>999</v>
      </c>
      <c r="B49" s="617"/>
      <c r="C49" s="617"/>
      <c r="D49" s="617"/>
      <c r="E49" s="617"/>
      <c r="F49" s="617"/>
      <c r="G49" s="399"/>
    </row>
  </sheetData>
  <sheetProtection/>
  <mergeCells count="15">
    <mergeCell ref="C18:F18"/>
    <mergeCell ref="A5:B5"/>
    <mergeCell ref="A8:F8"/>
    <mergeCell ref="A14:B14"/>
    <mergeCell ref="B16:F16"/>
    <mergeCell ref="B17:F17"/>
    <mergeCell ref="C43:F43"/>
    <mergeCell ref="A28:F28"/>
    <mergeCell ref="A49:F49"/>
    <mergeCell ref="C22:F22"/>
    <mergeCell ref="A34:B34"/>
    <mergeCell ref="B36:F36"/>
    <mergeCell ref="B37:F37"/>
    <mergeCell ref="C38:F38"/>
    <mergeCell ref="B42:F4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29" max="255" man="1"/>
  </rowBreaks>
</worksheet>
</file>

<file path=xl/worksheets/sheet15.xml><?xml version="1.0" encoding="utf-8"?>
<worksheet xmlns="http://schemas.openxmlformats.org/spreadsheetml/2006/main" xmlns:r="http://schemas.openxmlformats.org/officeDocument/2006/relationships">
  <dimension ref="A1:F450"/>
  <sheetViews>
    <sheetView zoomScalePageLayoutView="0" workbookViewId="0" topLeftCell="A421">
      <selection activeCell="A389" sqref="A389"/>
    </sheetView>
  </sheetViews>
  <sheetFormatPr defaultColWidth="9.00390625" defaultRowHeight="12.75"/>
  <cols>
    <col min="1" max="1" width="22.125" style="476" customWidth="1"/>
    <col min="2" max="6" width="12.75390625" style="476" customWidth="1"/>
    <col min="7" max="16384" width="9.125" style="397" customWidth="1"/>
  </cols>
  <sheetData>
    <row r="1" spans="1:6" ht="18">
      <c r="A1" s="590" t="s">
        <v>779</v>
      </c>
      <c r="B1" s="399"/>
      <c r="C1" s="399"/>
      <c r="D1" s="399"/>
      <c r="E1" s="399"/>
      <c r="F1" s="399"/>
    </row>
    <row r="2" spans="1:6" ht="15.75">
      <c r="A2" s="592" t="s">
        <v>780</v>
      </c>
      <c r="B2" s="399"/>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67"/>
      <c r="C5" s="402">
        <f>'Programový rozpočet sumár'!M115</f>
        <v>5009419</v>
      </c>
      <c r="D5" s="402">
        <f>'Programový rozpočet sumár'!AA115</f>
        <v>5246765</v>
      </c>
      <c r="E5" s="402">
        <f>'Programový rozpočet sumár'!AE115</f>
        <v>5634445</v>
      </c>
      <c r="F5" s="399"/>
    </row>
    <row r="6" spans="1:6" ht="15">
      <c r="A6" s="399"/>
      <c r="B6" s="399"/>
      <c r="C6" s="399"/>
      <c r="D6" s="399"/>
      <c r="E6" s="399"/>
      <c r="F6" s="399"/>
    </row>
    <row r="7" spans="1:6" ht="15">
      <c r="A7" s="403" t="s">
        <v>648</v>
      </c>
      <c r="B7" s="399"/>
      <c r="C7" s="399"/>
      <c r="D7" s="399"/>
      <c r="E7" s="399"/>
      <c r="F7" s="399"/>
    </row>
    <row r="8" spans="1:6" ht="41.25" customHeight="1">
      <c r="A8" s="616" t="s">
        <v>781</v>
      </c>
      <c r="B8" s="617"/>
      <c r="C8" s="617"/>
      <c r="D8" s="617"/>
      <c r="E8" s="617"/>
      <c r="F8" s="617"/>
    </row>
    <row r="9" spans="1:6" ht="15">
      <c r="A9" s="717"/>
      <c r="B9" s="717"/>
      <c r="C9" s="717"/>
      <c r="D9" s="717"/>
      <c r="E9" s="717"/>
      <c r="F9" s="717"/>
    </row>
    <row r="10" spans="1:6" ht="15.75">
      <c r="A10" s="562" t="s">
        <v>1369</v>
      </c>
      <c r="B10" s="399"/>
      <c r="C10" s="399"/>
      <c r="D10" s="399"/>
      <c r="E10" s="399"/>
      <c r="F10" s="399"/>
    </row>
    <row r="11" spans="1:6" ht="15.75">
      <c r="A11" s="592" t="s">
        <v>782</v>
      </c>
      <c r="B11" s="399"/>
      <c r="C11" s="399"/>
      <c r="D11" s="399"/>
      <c r="E11" s="399"/>
      <c r="F11" s="399"/>
    </row>
    <row r="12" spans="1:6" ht="15">
      <c r="A12" s="399"/>
      <c r="B12" s="399"/>
      <c r="C12" s="399"/>
      <c r="D12" s="399"/>
      <c r="E12" s="399"/>
      <c r="F12" s="399"/>
    </row>
    <row r="13" spans="1:6" ht="15">
      <c r="A13" s="399"/>
      <c r="B13" s="399"/>
      <c r="C13" s="401">
        <v>2010</v>
      </c>
      <c r="D13" s="401">
        <v>2011</v>
      </c>
      <c r="E13" s="401">
        <v>2012</v>
      </c>
      <c r="F13" s="399"/>
    </row>
    <row r="14" spans="1:6" ht="15">
      <c r="A14" s="608" t="s">
        <v>652</v>
      </c>
      <c r="B14" s="667"/>
      <c r="C14" s="402">
        <f>'Programový rozpočet sumár'!M116</f>
        <v>962528</v>
      </c>
      <c r="D14" s="402">
        <f>'Programový rozpočet sumár'!AA116</f>
        <v>1010725</v>
      </c>
      <c r="E14" s="402">
        <f>'Programový rozpočet sumár'!AE116</f>
        <v>1122789</v>
      </c>
      <c r="F14" s="399"/>
    </row>
    <row r="15" spans="1:6" ht="15.75" thickBot="1">
      <c r="A15" s="490"/>
      <c r="B15" s="491"/>
      <c r="C15" s="488"/>
      <c r="D15" s="488"/>
      <c r="E15" s="488"/>
      <c r="F15" s="399"/>
    </row>
    <row r="16" spans="1:6" ht="15">
      <c r="A16" s="429" t="s">
        <v>655</v>
      </c>
      <c r="B16" s="661" t="s">
        <v>783</v>
      </c>
      <c r="C16" s="661"/>
      <c r="D16" s="661"/>
      <c r="E16" s="661"/>
      <c r="F16" s="662"/>
    </row>
    <row r="17" spans="1:6" ht="15">
      <c r="A17" s="420" t="s">
        <v>657</v>
      </c>
      <c r="B17" s="663" t="s">
        <v>784</v>
      </c>
      <c r="C17" s="663"/>
      <c r="D17" s="663"/>
      <c r="E17" s="663"/>
      <c r="F17" s="664"/>
    </row>
    <row r="18" spans="1:6" ht="27.75" customHeight="1">
      <c r="A18" s="420" t="s">
        <v>659</v>
      </c>
      <c r="B18" s="411" t="s">
        <v>660</v>
      </c>
      <c r="C18" s="663" t="s">
        <v>785</v>
      </c>
      <c r="D18" s="715"/>
      <c r="E18" s="715"/>
      <c r="F18" s="716"/>
    </row>
    <row r="19" spans="1:6" ht="15">
      <c r="A19" s="420" t="s">
        <v>662</v>
      </c>
      <c r="B19" s="412" t="s">
        <v>663</v>
      </c>
      <c r="C19" s="412" t="s">
        <v>664</v>
      </c>
      <c r="D19" s="413" t="s">
        <v>665</v>
      </c>
      <c r="E19" s="412" t="s">
        <v>666</v>
      </c>
      <c r="F19" s="414" t="s">
        <v>667</v>
      </c>
    </row>
    <row r="20" spans="1:6" ht="15">
      <c r="A20" s="420" t="s">
        <v>668</v>
      </c>
      <c r="B20" s="412"/>
      <c r="C20" s="412">
        <v>85</v>
      </c>
      <c r="D20" s="413">
        <v>86</v>
      </c>
      <c r="E20" s="412">
        <v>87</v>
      </c>
      <c r="F20" s="414">
        <v>87</v>
      </c>
    </row>
    <row r="21" spans="1:6" ht="15.75" thickBot="1">
      <c r="A21" s="430" t="s">
        <v>669</v>
      </c>
      <c r="B21" s="416">
        <v>80</v>
      </c>
      <c r="C21" s="416">
        <v>83</v>
      </c>
      <c r="D21" s="416"/>
      <c r="E21" s="416"/>
      <c r="F21" s="417"/>
    </row>
    <row r="22" spans="1:6" ht="15">
      <c r="A22" s="399"/>
      <c r="B22" s="399"/>
      <c r="C22" s="399"/>
      <c r="D22" s="399"/>
      <c r="E22" s="399"/>
      <c r="F22" s="399"/>
    </row>
    <row r="23" spans="1:6" ht="15.75">
      <c r="A23" s="400" t="s">
        <v>786</v>
      </c>
      <c r="B23" s="399"/>
      <c r="C23" s="399"/>
      <c r="D23" s="399"/>
      <c r="E23" s="399"/>
      <c r="F23" s="399"/>
    </row>
    <row r="24" spans="1:6" ht="15">
      <c r="A24" s="399"/>
      <c r="B24" s="399"/>
      <c r="C24" s="399"/>
      <c r="D24" s="399"/>
      <c r="E24" s="399"/>
      <c r="F24" s="399"/>
    </row>
    <row r="25" spans="1:6" ht="15">
      <c r="A25" s="399"/>
      <c r="B25" s="399"/>
      <c r="C25" s="401">
        <v>2010</v>
      </c>
      <c r="D25" s="401">
        <v>2011</v>
      </c>
      <c r="E25" s="401">
        <v>2012</v>
      </c>
      <c r="F25" s="399"/>
    </row>
    <row r="26" spans="1:6" ht="15">
      <c r="A26" s="608" t="s">
        <v>654</v>
      </c>
      <c r="B26" s="667"/>
      <c r="C26" s="402">
        <f>'Programový rozpočet sumár'!M117</f>
        <v>150663</v>
      </c>
      <c r="D26" s="402">
        <f>'Programový rozpočet sumár'!AA117</f>
        <v>154202</v>
      </c>
      <c r="E26" s="402">
        <f>'Programový rozpočet sumár'!AE117</f>
        <v>170538</v>
      </c>
      <c r="F26" s="399"/>
    </row>
    <row r="27" spans="1:6" ht="15.75" thickBot="1">
      <c r="A27" s="399"/>
      <c r="B27" s="399"/>
      <c r="C27" s="399"/>
      <c r="D27" s="399"/>
      <c r="E27" s="399"/>
      <c r="F27" s="399"/>
    </row>
    <row r="28" spans="1:6" ht="15">
      <c r="A28" s="429" t="s">
        <v>655</v>
      </c>
      <c r="B28" s="661" t="s">
        <v>783</v>
      </c>
      <c r="C28" s="661"/>
      <c r="D28" s="661"/>
      <c r="E28" s="661"/>
      <c r="F28" s="662"/>
    </row>
    <row r="29" spans="1:6" ht="15">
      <c r="A29" s="420" t="s">
        <v>657</v>
      </c>
      <c r="B29" s="663" t="s">
        <v>787</v>
      </c>
      <c r="C29" s="663"/>
      <c r="D29" s="663"/>
      <c r="E29" s="663"/>
      <c r="F29" s="664"/>
    </row>
    <row r="30" spans="1:6" ht="15">
      <c r="A30" s="420" t="s">
        <v>659</v>
      </c>
      <c r="B30" s="411" t="s">
        <v>660</v>
      </c>
      <c r="C30" s="663" t="s">
        <v>788</v>
      </c>
      <c r="D30" s="715"/>
      <c r="E30" s="715"/>
      <c r="F30" s="716"/>
    </row>
    <row r="31" spans="1:6" ht="15">
      <c r="A31" s="420" t="s">
        <v>662</v>
      </c>
      <c r="B31" s="412" t="s">
        <v>663</v>
      </c>
      <c r="C31" s="412" t="s">
        <v>664</v>
      </c>
      <c r="D31" s="413" t="s">
        <v>665</v>
      </c>
      <c r="E31" s="412" t="s">
        <v>666</v>
      </c>
      <c r="F31" s="414" t="s">
        <v>667</v>
      </c>
    </row>
    <row r="32" spans="1:6" ht="15">
      <c r="A32" s="420" t="s">
        <v>668</v>
      </c>
      <c r="B32" s="412"/>
      <c r="C32" s="412">
        <v>93</v>
      </c>
      <c r="D32" s="413">
        <v>87</v>
      </c>
      <c r="E32" s="412">
        <v>87</v>
      </c>
      <c r="F32" s="414">
        <v>87</v>
      </c>
    </row>
    <row r="33" spans="1:6" ht="15.75" thickBot="1">
      <c r="A33" s="430" t="s">
        <v>669</v>
      </c>
      <c r="B33" s="416">
        <v>87</v>
      </c>
      <c r="C33" s="416">
        <v>93</v>
      </c>
      <c r="D33" s="416"/>
      <c r="E33" s="416"/>
      <c r="F33" s="417"/>
    </row>
    <row r="34" spans="1:6" ht="15">
      <c r="A34" s="399"/>
      <c r="B34" s="399"/>
      <c r="C34" s="399"/>
      <c r="D34" s="399"/>
      <c r="E34" s="399"/>
      <c r="F34" s="399"/>
    </row>
    <row r="35" spans="1:6" ht="15">
      <c r="A35" s="403" t="s">
        <v>691</v>
      </c>
      <c r="B35" s="399"/>
      <c r="C35" s="399"/>
      <c r="D35" s="399"/>
      <c r="E35" s="399"/>
      <c r="F35" s="399"/>
    </row>
    <row r="36" spans="1:6" ht="14.25" customHeight="1">
      <c r="A36" s="616" t="s">
        <v>789</v>
      </c>
      <c r="B36" s="617"/>
      <c r="C36" s="617"/>
      <c r="D36" s="617"/>
      <c r="E36" s="617"/>
      <c r="F36" s="617"/>
    </row>
    <row r="38" spans="1:6" ht="15.75">
      <c r="A38" s="400" t="s">
        <v>790</v>
      </c>
      <c r="B38" s="399"/>
      <c r="C38" s="399"/>
      <c r="D38" s="399"/>
      <c r="E38" s="399"/>
      <c r="F38" s="399"/>
    </row>
    <row r="39" spans="1:6" ht="15">
      <c r="A39" s="399"/>
      <c r="B39" s="399"/>
      <c r="C39" s="399"/>
      <c r="D39" s="399"/>
      <c r="E39" s="399"/>
      <c r="F39" s="399"/>
    </row>
    <row r="40" spans="1:6" ht="15">
      <c r="A40" s="399"/>
      <c r="B40" s="399"/>
      <c r="C40" s="401">
        <v>2010</v>
      </c>
      <c r="D40" s="401">
        <v>2011</v>
      </c>
      <c r="E40" s="401">
        <v>2012</v>
      </c>
      <c r="F40" s="427"/>
    </row>
    <row r="41" spans="1:6" ht="15">
      <c r="A41" s="608" t="s">
        <v>654</v>
      </c>
      <c r="B41" s="667"/>
      <c r="C41" s="402">
        <f>'Programový rozpočet sumár'!M118</f>
        <v>188726</v>
      </c>
      <c r="D41" s="402">
        <f>'Programový rozpočet sumár'!AA118</f>
        <v>192952</v>
      </c>
      <c r="E41" s="402">
        <f>'Programový rozpočet sumár'!AE118</f>
        <v>212450</v>
      </c>
      <c r="F41" s="399"/>
    </row>
    <row r="42" spans="1:6" ht="15.75" thickBot="1">
      <c r="A42" s="399"/>
      <c r="B42" s="421"/>
      <c r="C42" s="399"/>
      <c r="D42" s="399"/>
      <c r="E42" s="399"/>
      <c r="F42" s="399"/>
    </row>
    <row r="43" spans="1:6" ht="15">
      <c r="A43" s="429" t="s">
        <v>655</v>
      </c>
      <c r="B43" s="661" t="s">
        <v>783</v>
      </c>
      <c r="C43" s="661"/>
      <c r="D43" s="661"/>
      <c r="E43" s="661"/>
      <c r="F43" s="662"/>
    </row>
    <row r="44" spans="1:6" ht="13.5" customHeight="1">
      <c r="A44" s="420" t="s">
        <v>657</v>
      </c>
      <c r="B44" s="613" t="s">
        <v>787</v>
      </c>
      <c r="C44" s="614"/>
      <c r="D44" s="614"/>
      <c r="E44" s="614"/>
      <c r="F44" s="615"/>
    </row>
    <row r="45" spans="1:6" ht="15" customHeight="1">
      <c r="A45" s="420" t="s">
        <v>659</v>
      </c>
      <c r="B45" s="411" t="s">
        <v>660</v>
      </c>
      <c r="C45" s="613" t="s">
        <v>788</v>
      </c>
      <c r="D45" s="641"/>
      <c r="E45" s="641"/>
      <c r="F45" s="642"/>
    </row>
    <row r="46" spans="1:6" ht="15">
      <c r="A46" s="420" t="s">
        <v>662</v>
      </c>
      <c r="B46" s="412" t="s">
        <v>663</v>
      </c>
      <c r="C46" s="412" t="s">
        <v>664</v>
      </c>
      <c r="D46" s="413" t="s">
        <v>665</v>
      </c>
      <c r="E46" s="412" t="s">
        <v>666</v>
      </c>
      <c r="F46" s="414" t="s">
        <v>667</v>
      </c>
    </row>
    <row r="47" spans="1:6" ht="15">
      <c r="A47" s="420" t="s">
        <v>668</v>
      </c>
      <c r="B47" s="412"/>
      <c r="C47" s="412">
        <v>108</v>
      </c>
      <c r="D47" s="413">
        <v>105</v>
      </c>
      <c r="E47" s="412">
        <v>105</v>
      </c>
      <c r="F47" s="414">
        <v>105</v>
      </c>
    </row>
    <row r="48" spans="1:6" ht="15.75" thickBot="1">
      <c r="A48" s="430" t="s">
        <v>669</v>
      </c>
      <c r="B48" s="416">
        <v>102</v>
      </c>
      <c r="C48" s="416">
        <v>108</v>
      </c>
      <c r="D48" s="416"/>
      <c r="E48" s="416"/>
      <c r="F48" s="417"/>
    </row>
    <row r="49" spans="1:6" ht="15">
      <c r="A49" s="399"/>
      <c r="B49" s="399"/>
      <c r="C49" s="399"/>
      <c r="D49" s="399"/>
      <c r="E49" s="399"/>
      <c r="F49" s="399"/>
    </row>
    <row r="50" spans="1:6" ht="15">
      <c r="A50" s="403" t="s">
        <v>691</v>
      </c>
      <c r="B50" s="399"/>
      <c r="C50" s="399"/>
      <c r="D50" s="399"/>
      <c r="E50" s="399"/>
      <c r="F50" s="399"/>
    </row>
    <row r="51" spans="1:6" ht="15" customHeight="1">
      <c r="A51" s="616" t="s">
        <v>791</v>
      </c>
      <c r="B51" s="617"/>
      <c r="C51" s="617"/>
      <c r="D51" s="617"/>
      <c r="E51" s="617"/>
      <c r="F51" s="617"/>
    </row>
    <row r="53" spans="1:6" ht="15.75">
      <c r="A53" s="400" t="s">
        <v>792</v>
      </c>
      <c r="B53" s="399"/>
      <c r="C53" s="399"/>
      <c r="D53" s="399"/>
      <c r="E53" s="399"/>
      <c r="F53" s="399"/>
    </row>
    <row r="54" spans="1:6" ht="15">
      <c r="A54" s="399"/>
      <c r="B54" s="399"/>
      <c r="C54" s="399"/>
      <c r="D54" s="399"/>
      <c r="E54" s="399"/>
      <c r="F54" s="399"/>
    </row>
    <row r="55" spans="1:6" ht="15">
      <c r="A55" s="399"/>
      <c r="B55" s="399"/>
      <c r="C55" s="401">
        <v>2010</v>
      </c>
      <c r="D55" s="401">
        <v>2011</v>
      </c>
      <c r="E55" s="401">
        <v>2012</v>
      </c>
      <c r="F55" s="399"/>
    </row>
    <row r="56" spans="1:6" ht="15">
      <c r="A56" s="608" t="s">
        <v>654</v>
      </c>
      <c r="B56" s="667"/>
      <c r="C56" s="402">
        <f>'Programový rozpočet sumár'!M119</f>
        <v>306913</v>
      </c>
      <c r="D56" s="402">
        <f>'Programový rozpočet sumár'!AA119</f>
        <v>313834</v>
      </c>
      <c r="E56" s="402">
        <f>'Programový rozpočet sumár'!AE119</f>
        <v>345768</v>
      </c>
      <c r="F56" s="399"/>
    </row>
    <row r="57" spans="1:6" ht="15.75" thickBot="1">
      <c r="A57" s="399"/>
      <c r="B57" s="399"/>
      <c r="C57" s="399"/>
      <c r="D57" s="399"/>
      <c r="E57" s="399"/>
      <c r="F57" s="399"/>
    </row>
    <row r="58" spans="1:6" ht="15">
      <c r="A58" s="429" t="s">
        <v>655</v>
      </c>
      <c r="B58" s="661" t="s">
        <v>783</v>
      </c>
      <c r="C58" s="661"/>
      <c r="D58" s="661"/>
      <c r="E58" s="661"/>
      <c r="F58" s="662"/>
    </row>
    <row r="59" spans="1:6" s="424" customFormat="1" ht="15.75" customHeight="1">
      <c r="A59" s="420" t="s">
        <v>657</v>
      </c>
      <c r="B59" s="663" t="s">
        <v>787</v>
      </c>
      <c r="C59" s="663"/>
      <c r="D59" s="663"/>
      <c r="E59" s="663"/>
      <c r="F59" s="664"/>
    </row>
    <row r="60" spans="1:6" s="424" customFormat="1" ht="15">
      <c r="A60" s="420" t="s">
        <v>659</v>
      </c>
      <c r="B60" s="411" t="s">
        <v>660</v>
      </c>
      <c r="C60" s="663" t="s">
        <v>788</v>
      </c>
      <c r="D60" s="715"/>
      <c r="E60" s="715"/>
      <c r="F60" s="716"/>
    </row>
    <row r="61" spans="1:6" ht="15">
      <c r="A61" s="420" t="s">
        <v>662</v>
      </c>
      <c r="B61" s="412" t="s">
        <v>663</v>
      </c>
      <c r="C61" s="412" t="s">
        <v>664</v>
      </c>
      <c r="D61" s="413" t="s">
        <v>665</v>
      </c>
      <c r="E61" s="412" t="s">
        <v>666</v>
      </c>
      <c r="F61" s="414" t="s">
        <v>667</v>
      </c>
    </row>
    <row r="62" spans="1:6" ht="15">
      <c r="A62" s="420" t="s">
        <v>668</v>
      </c>
      <c r="B62" s="412"/>
      <c r="C62" s="412">
        <v>157</v>
      </c>
      <c r="D62" s="413">
        <v>171</v>
      </c>
      <c r="E62" s="412">
        <v>171</v>
      </c>
      <c r="F62" s="414">
        <v>171</v>
      </c>
    </row>
    <row r="63" spans="1:6" ht="15.75" thickBot="1">
      <c r="A63" s="430" t="s">
        <v>669</v>
      </c>
      <c r="B63" s="416">
        <v>161</v>
      </c>
      <c r="C63" s="416">
        <v>157</v>
      </c>
      <c r="D63" s="416"/>
      <c r="E63" s="416"/>
      <c r="F63" s="417"/>
    </row>
    <row r="64" spans="1:6" ht="15">
      <c r="A64" s="399"/>
      <c r="B64" s="399"/>
      <c r="C64" s="399"/>
      <c r="D64" s="399"/>
      <c r="E64" s="399"/>
      <c r="F64" s="399"/>
    </row>
    <row r="65" spans="1:6" ht="15">
      <c r="A65" s="403" t="s">
        <v>691</v>
      </c>
      <c r="B65" s="399"/>
      <c r="C65" s="399"/>
      <c r="D65" s="399"/>
      <c r="E65" s="399"/>
      <c r="F65" s="399"/>
    </row>
    <row r="66" spans="1:6" ht="15" customHeight="1">
      <c r="A66" s="616" t="s">
        <v>791</v>
      </c>
      <c r="B66" s="617"/>
      <c r="C66" s="617"/>
      <c r="D66" s="617"/>
      <c r="E66" s="617"/>
      <c r="F66" s="617"/>
    </row>
    <row r="68" spans="1:6" ht="15.75">
      <c r="A68" s="400" t="s">
        <v>793</v>
      </c>
      <c r="B68" s="399"/>
      <c r="C68" s="399"/>
      <c r="D68" s="399"/>
      <c r="E68" s="399"/>
      <c r="F68" s="399"/>
    </row>
    <row r="69" spans="1:6" ht="15">
      <c r="A69" s="399"/>
      <c r="B69" s="399"/>
      <c r="C69" s="399"/>
      <c r="D69" s="399"/>
      <c r="E69" s="399"/>
      <c r="F69" s="399"/>
    </row>
    <row r="70" spans="1:6" ht="15">
      <c r="A70" s="399"/>
      <c r="B70" s="399"/>
      <c r="C70" s="401">
        <v>2010</v>
      </c>
      <c r="D70" s="401">
        <v>2011</v>
      </c>
      <c r="E70" s="401">
        <v>2012</v>
      </c>
      <c r="F70" s="399"/>
    </row>
    <row r="71" spans="1:6" ht="15">
      <c r="A71" s="608" t="s">
        <v>654</v>
      </c>
      <c r="B71" s="667"/>
      <c r="C71" s="402">
        <f>'Programový rozpočet sumár'!M120</f>
        <v>133739</v>
      </c>
      <c r="D71" s="402">
        <f>'Programový rozpočet sumár'!AA120</f>
        <v>136879</v>
      </c>
      <c r="E71" s="402">
        <f>'Programový rozpočet sumár'!AE120</f>
        <v>151363</v>
      </c>
      <c r="F71" s="399"/>
    </row>
    <row r="72" spans="1:6" ht="15.75" thickBot="1">
      <c r="A72" s="399"/>
      <c r="B72" s="399"/>
      <c r="C72" s="399"/>
      <c r="D72" s="399"/>
      <c r="E72" s="399"/>
      <c r="F72" s="399"/>
    </row>
    <row r="73" spans="1:6" ht="15">
      <c r="A73" s="429" t="s">
        <v>655</v>
      </c>
      <c r="B73" s="661" t="s">
        <v>783</v>
      </c>
      <c r="C73" s="661"/>
      <c r="D73" s="661"/>
      <c r="E73" s="661"/>
      <c r="F73" s="662"/>
    </row>
    <row r="74" spans="1:6" ht="15">
      <c r="A74" s="420" t="s">
        <v>657</v>
      </c>
      <c r="B74" s="663" t="s">
        <v>787</v>
      </c>
      <c r="C74" s="663"/>
      <c r="D74" s="663"/>
      <c r="E74" s="663"/>
      <c r="F74" s="664"/>
    </row>
    <row r="75" spans="1:6" ht="15">
      <c r="A75" s="420" t="s">
        <v>659</v>
      </c>
      <c r="B75" s="411" t="s">
        <v>660</v>
      </c>
      <c r="C75" s="663" t="s">
        <v>788</v>
      </c>
      <c r="D75" s="715"/>
      <c r="E75" s="715"/>
      <c r="F75" s="716"/>
    </row>
    <row r="76" spans="1:6" ht="15">
      <c r="A76" s="420" t="s">
        <v>662</v>
      </c>
      <c r="B76" s="412" t="s">
        <v>663</v>
      </c>
      <c r="C76" s="412" t="s">
        <v>664</v>
      </c>
      <c r="D76" s="413" t="s">
        <v>665</v>
      </c>
      <c r="E76" s="412" t="s">
        <v>666</v>
      </c>
      <c r="F76" s="414" t="s">
        <v>667</v>
      </c>
    </row>
    <row r="77" spans="1:6" ht="15">
      <c r="A77" s="420" t="s">
        <v>668</v>
      </c>
      <c r="B77" s="412"/>
      <c r="C77" s="412">
        <v>78</v>
      </c>
      <c r="D77" s="413">
        <v>78</v>
      </c>
      <c r="E77" s="412">
        <v>78</v>
      </c>
      <c r="F77" s="414">
        <v>78</v>
      </c>
    </row>
    <row r="78" spans="1:6" ht="15.75" thickBot="1">
      <c r="A78" s="430" t="s">
        <v>669</v>
      </c>
      <c r="B78" s="416">
        <v>83</v>
      </c>
      <c r="C78" s="416">
        <v>78</v>
      </c>
      <c r="D78" s="416"/>
      <c r="E78" s="416"/>
      <c r="F78" s="417"/>
    </row>
    <row r="79" spans="1:6" ht="15">
      <c r="A79" s="399"/>
      <c r="B79" s="399"/>
      <c r="C79" s="399"/>
      <c r="D79" s="399"/>
      <c r="E79" s="399"/>
      <c r="F79" s="399"/>
    </row>
    <row r="80" spans="1:6" ht="15">
      <c r="A80" s="403" t="s">
        <v>691</v>
      </c>
      <c r="B80" s="399"/>
      <c r="C80" s="399"/>
      <c r="D80" s="399"/>
      <c r="E80" s="399"/>
      <c r="F80" s="399"/>
    </row>
    <row r="81" spans="1:6" ht="15" customHeight="1">
      <c r="A81" s="616" t="s">
        <v>791</v>
      </c>
      <c r="B81" s="617"/>
      <c r="C81" s="617"/>
      <c r="D81" s="617"/>
      <c r="E81" s="617"/>
      <c r="F81" s="617"/>
    </row>
    <row r="83" spans="1:6" ht="15.75">
      <c r="A83" s="400" t="s">
        <v>794</v>
      </c>
      <c r="B83" s="399"/>
      <c r="C83" s="399"/>
      <c r="D83" s="399"/>
      <c r="E83" s="399"/>
      <c r="F83" s="399"/>
    </row>
    <row r="84" spans="1:6" ht="15">
      <c r="A84" s="399"/>
      <c r="B84" s="399"/>
      <c r="C84" s="399"/>
      <c r="D84" s="399"/>
      <c r="E84" s="399"/>
      <c r="F84" s="399"/>
    </row>
    <row r="85" spans="1:6" ht="15">
      <c r="A85" s="399"/>
      <c r="B85" s="399"/>
      <c r="C85" s="401">
        <v>2010</v>
      </c>
      <c r="D85" s="401">
        <v>2011</v>
      </c>
      <c r="E85" s="401">
        <v>2012</v>
      </c>
      <c r="F85" s="399"/>
    </row>
    <row r="86" spans="1:6" ht="15">
      <c r="A86" s="608" t="s">
        <v>654</v>
      </c>
      <c r="B86" s="667"/>
      <c r="C86" s="402">
        <f>'Programový rozpočet sumár'!M121</f>
        <v>59278</v>
      </c>
      <c r="D86" s="402">
        <f>'Programový rozpočet sumár'!AA121</f>
        <v>69143</v>
      </c>
      <c r="E86" s="402">
        <f>'Programový rozpočet sumár'!AE121</f>
        <v>78827</v>
      </c>
      <c r="F86" s="399"/>
    </row>
    <row r="87" spans="1:6" ht="15.75" thickBot="1">
      <c r="A87" s="399"/>
      <c r="B87" s="399"/>
      <c r="C87" s="399"/>
      <c r="D87" s="399"/>
      <c r="E87" s="399"/>
      <c r="F87" s="399"/>
    </row>
    <row r="88" spans="1:6" ht="15">
      <c r="A88" s="429" t="s">
        <v>655</v>
      </c>
      <c r="B88" s="661" t="s">
        <v>783</v>
      </c>
      <c r="C88" s="661"/>
      <c r="D88" s="661"/>
      <c r="E88" s="661"/>
      <c r="F88" s="662"/>
    </row>
    <row r="89" spans="1:6" ht="15">
      <c r="A89" s="420" t="s">
        <v>657</v>
      </c>
      <c r="B89" s="663" t="s">
        <v>787</v>
      </c>
      <c r="C89" s="663"/>
      <c r="D89" s="663"/>
      <c r="E89" s="663"/>
      <c r="F89" s="664"/>
    </row>
    <row r="90" spans="1:6" ht="15">
      <c r="A90" s="420" t="s">
        <v>659</v>
      </c>
      <c r="B90" s="411" t="s">
        <v>660</v>
      </c>
      <c r="C90" s="663" t="s">
        <v>788</v>
      </c>
      <c r="D90" s="715"/>
      <c r="E90" s="715"/>
      <c r="F90" s="716"/>
    </row>
    <row r="91" spans="1:6" ht="15">
      <c r="A91" s="420" t="s">
        <v>662</v>
      </c>
      <c r="B91" s="412" t="s">
        <v>663</v>
      </c>
      <c r="C91" s="412" t="s">
        <v>664</v>
      </c>
      <c r="D91" s="413" t="s">
        <v>665</v>
      </c>
      <c r="E91" s="412" t="s">
        <v>666</v>
      </c>
      <c r="F91" s="414" t="s">
        <v>667</v>
      </c>
    </row>
    <row r="92" spans="1:6" ht="15">
      <c r="A92" s="420" t="s">
        <v>668</v>
      </c>
      <c r="B92" s="412"/>
      <c r="C92" s="412">
        <v>55</v>
      </c>
      <c r="D92" s="413">
        <v>50</v>
      </c>
      <c r="E92" s="412">
        <v>50</v>
      </c>
      <c r="F92" s="414">
        <v>50</v>
      </c>
    </row>
    <row r="93" spans="1:6" ht="15.75" thickBot="1">
      <c r="A93" s="430" t="s">
        <v>669</v>
      </c>
      <c r="B93" s="416">
        <v>60</v>
      </c>
      <c r="C93" s="416">
        <v>55</v>
      </c>
      <c r="D93" s="416"/>
      <c r="E93" s="416"/>
      <c r="F93" s="417"/>
    </row>
    <row r="94" spans="1:6" ht="15">
      <c r="A94" s="399"/>
      <c r="B94" s="399"/>
      <c r="C94" s="399"/>
      <c r="D94" s="399"/>
      <c r="E94" s="399"/>
      <c r="F94" s="399"/>
    </row>
    <row r="95" spans="1:6" ht="15">
      <c r="A95" s="403" t="s">
        <v>691</v>
      </c>
      <c r="B95" s="399"/>
      <c r="C95" s="399"/>
      <c r="D95" s="399"/>
      <c r="E95" s="399"/>
      <c r="F95" s="399"/>
    </row>
    <row r="96" spans="1:6" ht="15" customHeight="1">
      <c r="A96" s="616" t="s">
        <v>791</v>
      </c>
      <c r="B96" s="617"/>
      <c r="C96" s="617"/>
      <c r="D96" s="617"/>
      <c r="E96" s="617"/>
      <c r="F96" s="617"/>
    </row>
    <row r="98" spans="1:6" ht="15.75">
      <c r="A98" s="400" t="s">
        <v>795</v>
      </c>
      <c r="B98" s="399"/>
      <c r="C98" s="399"/>
      <c r="D98" s="399"/>
      <c r="E98" s="399"/>
      <c r="F98" s="399"/>
    </row>
    <row r="99" spans="1:6" ht="15">
      <c r="A99" s="399"/>
      <c r="B99" s="399"/>
      <c r="C99" s="399"/>
      <c r="D99" s="399"/>
      <c r="E99" s="399"/>
      <c r="F99" s="399"/>
    </row>
    <row r="100" spans="1:6" ht="15">
      <c r="A100" s="399"/>
      <c r="B100" s="399"/>
      <c r="C100" s="401">
        <v>2010</v>
      </c>
      <c r="D100" s="401">
        <v>2011</v>
      </c>
      <c r="E100" s="401">
        <v>2012</v>
      </c>
      <c r="F100" s="399"/>
    </row>
    <row r="101" spans="1:6" ht="15">
      <c r="A101" s="608" t="s">
        <v>654</v>
      </c>
      <c r="B101" s="667"/>
      <c r="C101" s="402">
        <f>'Programový rozpočet sumár'!M122</f>
        <v>59333</v>
      </c>
      <c r="D101" s="402">
        <f>'Programový rozpočet sumár'!AA122</f>
        <v>69208</v>
      </c>
      <c r="E101" s="402">
        <f>'Programový rozpočet sumár'!AE122</f>
        <v>78901</v>
      </c>
      <c r="F101" s="399"/>
    </row>
    <row r="102" spans="1:6" ht="15.75" thickBot="1">
      <c r="A102" s="399"/>
      <c r="B102" s="399"/>
      <c r="C102" s="399"/>
      <c r="D102" s="399"/>
      <c r="E102" s="399"/>
      <c r="F102" s="399"/>
    </row>
    <row r="103" spans="1:6" ht="15">
      <c r="A103" s="429" t="s">
        <v>655</v>
      </c>
      <c r="B103" s="661" t="s">
        <v>783</v>
      </c>
      <c r="C103" s="661"/>
      <c r="D103" s="661"/>
      <c r="E103" s="661"/>
      <c r="F103" s="662"/>
    </row>
    <row r="104" spans="1:6" ht="15">
      <c r="A104" s="420" t="s">
        <v>657</v>
      </c>
      <c r="B104" s="663" t="s">
        <v>787</v>
      </c>
      <c r="C104" s="663"/>
      <c r="D104" s="663"/>
      <c r="E104" s="663"/>
      <c r="F104" s="664"/>
    </row>
    <row r="105" spans="1:6" ht="15">
      <c r="A105" s="420" t="s">
        <v>659</v>
      </c>
      <c r="B105" s="411" t="s">
        <v>660</v>
      </c>
      <c r="C105" s="663" t="s">
        <v>788</v>
      </c>
      <c r="D105" s="715"/>
      <c r="E105" s="715"/>
      <c r="F105" s="716"/>
    </row>
    <row r="106" spans="1:6" ht="15">
      <c r="A106" s="420" t="s">
        <v>662</v>
      </c>
      <c r="B106" s="412" t="s">
        <v>663</v>
      </c>
      <c r="C106" s="412" t="s">
        <v>664</v>
      </c>
      <c r="D106" s="413" t="s">
        <v>665</v>
      </c>
      <c r="E106" s="412" t="s">
        <v>666</v>
      </c>
      <c r="F106" s="414" t="s">
        <v>667</v>
      </c>
    </row>
    <row r="107" spans="1:6" ht="15">
      <c r="A107" s="420" t="s">
        <v>668</v>
      </c>
      <c r="B107" s="412"/>
      <c r="C107" s="412">
        <v>34</v>
      </c>
      <c r="D107" s="413">
        <v>34</v>
      </c>
      <c r="E107" s="412">
        <v>34</v>
      </c>
      <c r="F107" s="414">
        <v>34</v>
      </c>
    </row>
    <row r="108" spans="1:6" ht="15.75" thickBot="1">
      <c r="A108" s="430" t="s">
        <v>669</v>
      </c>
      <c r="B108" s="416">
        <v>31</v>
      </c>
      <c r="C108" s="416">
        <v>34</v>
      </c>
      <c r="D108" s="416"/>
      <c r="E108" s="416"/>
      <c r="F108" s="417"/>
    </row>
    <row r="109" spans="1:6" ht="15">
      <c r="A109" s="399"/>
      <c r="B109" s="399"/>
      <c r="C109" s="399"/>
      <c r="D109" s="399"/>
      <c r="E109" s="399"/>
      <c r="F109" s="399"/>
    </row>
    <row r="110" spans="1:6" ht="15">
      <c r="A110" s="403" t="s">
        <v>691</v>
      </c>
      <c r="B110" s="399"/>
      <c r="C110" s="399"/>
      <c r="D110" s="399"/>
      <c r="E110" s="399"/>
      <c r="F110" s="399"/>
    </row>
    <row r="111" spans="1:6" ht="15" customHeight="1">
      <c r="A111" s="616" t="s">
        <v>791</v>
      </c>
      <c r="B111" s="617"/>
      <c r="C111" s="617"/>
      <c r="D111" s="617"/>
      <c r="E111" s="617"/>
      <c r="F111" s="617"/>
    </row>
    <row r="113" spans="1:6" ht="15.75">
      <c r="A113" s="400" t="s">
        <v>796</v>
      </c>
      <c r="B113" s="399"/>
      <c r="C113" s="399"/>
      <c r="D113" s="399"/>
      <c r="E113" s="399"/>
      <c r="F113" s="399"/>
    </row>
    <row r="114" spans="1:6" ht="15">
      <c r="A114" s="399"/>
      <c r="B114" s="399"/>
      <c r="C114" s="399"/>
      <c r="D114" s="399"/>
      <c r="E114" s="399"/>
      <c r="F114" s="399"/>
    </row>
    <row r="115" spans="1:6" ht="15">
      <c r="A115" s="399"/>
      <c r="B115" s="399"/>
      <c r="C115" s="401">
        <v>2010</v>
      </c>
      <c r="D115" s="401">
        <v>2011</v>
      </c>
      <c r="E115" s="401">
        <v>2012</v>
      </c>
      <c r="F115" s="399"/>
    </row>
    <row r="116" spans="1:6" ht="15">
      <c r="A116" s="608" t="s">
        <v>654</v>
      </c>
      <c r="B116" s="667"/>
      <c r="C116" s="402">
        <f>'Programový rozpočet sumár'!M123</f>
        <v>63876</v>
      </c>
      <c r="D116" s="402">
        <f>'Programový rozpočet sumár'!AA123</f>
        <v>74507</v>
      </c>
      <c r="E116" s="402">
        <f>'Programový rozpočet sumár'!AE123</f>
        <v>84942</v>
      </c>
      <c r="F116" s="399"/>
    </row>
    <row r="117" spans="1:6" ht="15.75" thickBot="1">
      <c r="A117" s="399"/>
      <c r="B117" s="399"/>
      <c r="C117" s="399"/>
      <c r="D117" s="399"/>
      <c r="E117" s="399"/>
      <c r="F117" s="399"/>
    </row>
    <row r="118" spans="1:6" ht="15">
      <c r="A118" s="429" t="s">
        <v>655</v>
      </c>
      <c r="B118" s="661" t="s">
        <v>783</v>
      </c>
      <c r="C118" s="661"/>
      <c r="D118" s="661"/>
      <c r="E118" s="661"/>
      <c r="F118" s="662"/>
    </row>
    <row r="119" spans="1:6" ht="15">
      <c r="A119" s="420" t="s">
        <v>657</v>
      </c>
      <c r="B119" s="663" t="s">
        <v>787</v>
      </c>
      <c r="C119" s="663"/>
      <c r="D119" s="663"/>
      <c r="E119" s="663"/>
      <c r="F119" s="664"/>
    </row>
    <row r="120" spans="1:6" ht="15">
      <c r="A120" s="420" t="s">
        <v>659</v>
      </c>
      <c r="B120" s="411" t="s">
        <v>660</v>
      </c>
      <c r="C120" s="663" t="s">
        <v>788</v>
      </c>
      <c r="D120" s="715"/>
      <c r="E120" s="715"/>
      <c r="F120" s="716"/>
    </row>
    <row r="121" spans="1:6" ht="15">
      <c r="A121" s="420" t="s">
        <v>662</v>
      </c>
      <c r="B121" s="412" t="s">
        <v>663</v>
      </c>
      <c r="C121" s="412" t="s">
        <v>664</v>
      </c>
      <c r="D121" s="413" t="s">
        <v>665</v>
      </c>
      <c r="E121" s="412" t="s">
        <v>666</v>
      </c>
      <c r="F121" s="414" t="s">
        <v>667</v>
      </c>
    </row>
    <row r="122" spans="1:6" ht="15">
      <c r="A122" s="420" t="s">
        <v>668</v>
      </c>
      <c r="B122" s="412"/>
      <c r="C122" s="412">
        <v>50</v>
      </c>
      <c r="D122" s="413">
        <v>53</v>
      </c>
      <c r="E122" s="412">
        <v>53</v>
      </c>
      <c r="F122" s="414">
        <v>53</v>
      </c>
    </row>
    <row r="123" spans="1:6" ht="15.75" thickBot="1">
      <c r="A123" s="430" t="s">
        <v>669</v>
      </c>
      <c r="B123" s="416">
        <v>44</v>
      </c>
      <c r="C123" s="416">
        <v>50</v>
      </c>
      <c r="D123" s="416"/>
      <c r="E123" s="416"/>
      <c r="F123" s="417"/>
    </row>
    <row r="124" spans="1:6" ht="15">
      <c r="A124" s="399"/>
      <c r="B124" s="399"/>
      <c r="C124" s="399"/>
      <c r="D124" s="399"/>
      <c r="E124" s="399"/>
      <c r="F124" s="399"/>
    </row>
    <row r="125" spans="1:6" ht="15">
      <c r="A125" s="403" t="s">
        <v>691</v>
      </c>
      <c r="B125" s="399"/>
      <c r="C125" s="399"/>
      <c r="D125" s="399"/>
      <c r="E125" s="399"/>
      <c r="F125" s="399"/>
    </row>
    <row r="126" spans="1:6" ht="15" customHeight="1">
      <c r="A126" s="616" t="s">
        <v>791</v>
      </c>
      <c r="B126" s="617"/>
      <c r="C126" s="617"/>
      <c r="D126" s="617"/>
      <c r="E126" s="617"/>
      <c r="F126" s="617"/>
    </row>
    <row r="128" spans="1:6" ht="15.75">
      <c r="A128" s="562" t="s">
        <v>1371</v>
      </c>
      <c r="B128" s="399"/>
      <c r="C128" s="399"/>
      <c r="D128" s="399"/>
      <c r="E128" s="399"/>
      <c r="F128" s="399"/>
    </row>
    <row r="129" spans="1:6" ht="15.75">
      <c r="A129" s="562" t="s">
        <v>1370</v>
      </c>
      <c r="B129" s="399"/>
      <c r="C129" s="399"/>
      <c r="D129" s="399"/>
      <c r="E129" s="399"/>
      <c r="F129" s="399"/>
    </row>
    <row r="130" spans="1:6" ht="15.75" customHeight="1">
      <c r="A130" s="592" t="s">
        <v>797</v>
      </c>
      <c r="B130" s="399"/>
      <c r="C130" s="399"/>
      <c r="D130" s="399"/>
      <c r="E130" s="399"/>
      <c r="F130" s="399"/>
    </row>
    <row r="132" spans="1:6" ht="15">
      <c r="A132" s="399"/>
      <c r="B132" s="399"/>
      <c r="C132" s="401">
        <v>2010</v>
      </c>
      <c r="D132" s="401">
        <v>2011</v>
      </c>
      <c r="E132" s="401">
        <v>2012</v>
      </c>
      <c r="F132" s="399"/>
    </row>
    <row r="133" spans="1:6" ht="15">
      <c r="A133" s="608" t="s">
        <v>652</v>
      </c>
      <c r="B133" s="667"/>
      <c r="C133" s="402">
        <f>'Programový rozpočet sumár'!M124</f>
        <v>2708337</v>
      </c>
      <c r="D133" s="402">
        <f>'Programový rozpočet sumár'!AA124</f>
        <v>2717898</v>
      </c>
      <c r="E133" s="402">
        <f>'Programový rozpočet sumár'!AE124</f>
        <v>2767567</v>
      </c>
      <c r="F133" s="399"/>
    </row>
    <row r="134" spans="1:6" ht="15">
      <c r="A134" s="490"/>
      <c r="B134" s="491"/>
      <c r="C134" s="488"/>
      <c r="D134" s="488"/>
      <c r="E134" s="488"/>
      <c r="F134" s="399"/>
    </row>
    <row r="135" spans="1:6" ht="15.75">
      <c r="A135" s="400" t="s">
        <v>798</v>
      </c>
      <c r="B135" s="399"/>
      <c r="C135" s="399"/>
      <c r="D135" s="399"/>
      <c r="E135" s="399"/>
      <c r="F135" s="399"/>
    </row>
    <row r="136" spans="1:6" ht="15">
      <c r="A136" s="399"/>
      <c r="B136" s="399"/>
      <c r="C136" s="399"/>
      <c r="D136" s="399"/>
      <c r="E136" s="399"/>
      <c r="F136" s="399"/>
    </row>
    <row r="137" spans="1:6" ht="15">
      <c r="A137" s="399"/>
      <c r="B137" s="399"/>
      <c r="C137" s="401">
        <v>2010</v>
      </c>
      <c r="D137" s="401">
        <v>2011</v>
      </c>
      <c r="E137" s="401">
        <v>2012</v>
      </c>
      <c r="F137" s="399"/>
    </row>
    <row r="138" spans="1:6" ht="15">
      <c r="A138" s="608" t="s">
        <v>654</v>
      </c>
      <c r="B138" s="667"/>
      <c r="C138" s="402">
        <f>'Programový rozpočet sumár'!M125</f>
        <v>1152418</v>
      </c>
      <c r="D138" s="402">
        <f>'Programový rozpočet sumár'!AA125</f>
        <v>1154637</v>
      </c>
      <c r="E138" s="402">
        <f>'Programový rozpočet sumár'!AE125</f>
        <v>1164882</v>
      </c>
      <c r="F138" s="399"/>
    </row>
    <row r="139" ht="15.75" thickBot="1"/>
    <row r="140" spans="1:6" ht="15">
      <c r="A140" s="429" t="s">
        <v>655</v>
      </c>
      <c r="B140" s="661" t="s">
        <v>783</v>
      </c>
      <c r="C140" s="661"/>
      <c r="D140" s="661"/>
      <c r="E140" s="661"/>
      <c r="F140" s="662"/>
    </row>
    <row r="141" spans="1:6" ht="15">
      <c r="A141" s="420" t="s">
        <v>657</v>
      </c>
      <c r="B141" s="663" t="s">
        <v>799</v>
      </c>
      <c r="C141" s="663"/>
      <c r="D141" s="663"/>
      <c r="E141" s="663"/>
      <c r="F141" s="664"/>
    </row>
    <row r="142" spans="1:6" ht="15">
      <c r="A142" s="420" t="s">
        <v>659</v>
      </c>
      <c r="B142" s="411" t="s">
        <v>660</v>
      </c>
      <c r="C142" s="663" t="s">
        <v>800</v>
      </c>
      <c r="D142" s="715"/>
      <c r="E142" s="715"/>
      <c r="F142" s="716"/>
    </row>
    <row r="143" spans="1:6" ht="15">
      <c r="A143" s="420" t="s">
        <v>662</v>
      </c>
      <c r="B143" s="412" t="s">
        <v>663</v>
      </c>
      <c r="C143" s="412" t="s">
        <v>664</v>
      </c>
      <c r="D143" s="413" t="s">
        <v>665</v>
      </c>
      <c r="E143" s="412" t="s">
        <v>666</v>
      </c>
      <c r="F143" s="414" t="s">
        <v>667</v>
      </c>
    </row>
    <row r="144" spans="1:6" ht="15">
      <c r="A144" s="420" t="s">
        <v>668</v>
      </c>
      <c r="B144" s="412"/>
      <c r="C144" s="412">
        <v>839</v>
      </c>
      <c r="D144" s="413">
        <v>811</v>
      </c>
      <c r="E144" s="412">
        <v>811</v>
      </c>
      <c r="F144" s="414">
        <v>811</v>
      </c>
    </row>
    <row r="145" spans="1:6" ht="15.75" thickBot="1">
      <c r="A145" s="430" t="s">
        <v>669</v>
      </c>
      <c r="B145" s="416">
        <v>848</v>
      </c>
      <c r="C145" s="416">
        <v>839</v>
      </c>
      <c r="D145" s="416"/>
      <c r="E145" s="416"/>
      <c r="F145" s="417"/>
    </row>
    <row r="146" ht="15.75" thickBot="1"/>
    <row r="147" spans="1:6" ht="15">
      <c r="A147" s="429" t="s">
        <v>655</v>
      </c>
      <c r="B147" s="661" t="s">
        <v>783</v>
      </c>
      <c r="C147" s="661"/>
      <c r="D147" s="661"/>
      <c r="E147" s="661"/>
      <c r="F147" s="662"/>
    </row>
    <row r="148" spans="1:6" ht="15">
      <c r="A148" s="420" t="s">
        <v>657</v>
      </c>
      <c r="B148" s="663" t="s">
        <v>801</v>
      </c>
      <c r="C148" s="663"/>
      <c r="D148" s="663"/>
      <c r="E148" s="663"/>
      <c r="F148" s="664"/>
    </row>
    <row r="149" spans="1:6" ht="15">
      <c r="A149" s="420" t="s">
        <v>659</v>
      </c>
      <c r="B149" s="411" t="s">
        <v>660</v>
      </c>
      <c r="C149" s="663" t="s">
        <v>802</v>
      </c>
      <c r="D149" s="715"/>
      <c r="E149" s="715"/>
      <c r="F149" s="716"/>
    </row>
    <row r="150" spans="1:6" ht="15">
      <c r="A150" s="420" t="s">
        <v>662</v>
      </c>
      <c r="B150" s="412" t="s">
        <v>663</v>
      </c>
      <c r="C150" s="412" t="s">
        <v>664</v>
      </c>
      <c r="D150" s="413" t="s">
        <v>665</v>
      </c>
      <c r="E150" s="412" t="s">
        <v>666</v>
      </c>
      <c r="F150" s="414" t="s">
        <v>667</v>
      </c>
    </row>
    <row r="151" spans="1:6" ht="15">
      <c r="A151" s="420" t="s">
        <v>668</v>
      </c>
      <c r="B151" s="412"/>
      <c r="C151" s="412">
        <v>14.92</v>
      </c>
      <c r="D151" s="413">
        <v>12.08</v>
      </c>
      <c r="E151" s="412">
        <v>12.08</v>
      </c>
      <c r="F151" s="414">
        <v>12.08</v>
      </c>
    </row>
    <row r="152" spans="1:6" ht="15.75" thickBot="1">
      <c r="A152" s="430" t="s">
        <v>669</v>
      </c>
      <c r="B152" s="416">
        <v>16.49</v>
      </c>
      <c r="C152" s="416">
        <v>14.92</v>
      </c>
      <c r="D152" s="416"/>
      <c r="E152" s="416"/>
      <c r="F152" s="417"/>
    </row>
    <row r="153" spans="1:6" ht="15">
      <c r="A153" s="419"/>
      <c r="B153" s="418"/>
      <c r="C153" s="418"/>
      <c r="D153" s="418"/>
      <c r="E153" s="418"/>
      <c r="F153" s="418"/>
    </row>
    <row r="154" spans="1:6" ht="15">
      <c r="A154" s="403" t="s">
        <v>691</v>
      </c>
      <c r="B154" s="399"/>
      <c r="C154" s="399"/>
      <c r="D154" s="399"/>
      <c r="E154" s="399"/>
      <c r="F154" s="399"/>
    </row>
    <row r="155" spans="1:6" ht="15" customHeight="1">
      <c r="A155" s="616" t="s">
        <v>803</v>
      </c>
      <c r="B155" s="617"/>
      <c r="C155" s="617"/>
      <c r="D155" s="617"/>
      <c r="E155" s="617"/>
      <c r="F155" s="617"/>
    </row>
    <row r="157" spans="1:6" ht="15.75">
      <c r="A157" s="400" t="s">
        <v>804</v>
      </c>
      <c r="B157" s="399"/>
      <c r="C157" s="399"/>
      <c r="D157" s="399"/>
      <c r="E157" s="399"/>
      <c r="F157" s="399"/>
    </row>
    <row r="158" spans="1:6" ht="15">
      <c r="A158" s="399"/>
      <c r="B158" s="399"/>
      <c r="C158" s="399"/>
      <c r="D158" s="399"/>
      <c r="E158" s="399"/>
      <c r="F158" s="399"/>
    </row>
    <row r="159" spans="1:6" ht="15">
      <c r="A159" s="399"/>
      <c r="B159" s="399"/>
      <c r="C159" s="401">
        <v>2010</v>
      </c>
      <c r="D159" s="401">
        <v>2011</v>
      </c>
      <c r="E159" s="401">
        <v>2012</v>
      </c>
      <c r="F159" s="399"/>
    </row>
    <row r="160" spans="1:6" ht="15">
      <c r="A160" s="608" t="s">
        <v>654</v>
      </c>
      <c r="B160" s="667"/>
      <c r="C160" s="402">
        <f>'Programový rozpočet sumár'!M126</f>
        <v>653752</v>
      </c>
      <c r="D160" s="402">
        <f>'Programový rozpočet sumár'!AA126</f>
        <v>654432</v>
      </c>
      <c r="E160" s="402">
        <f>'Programový rozpočet sumár'!AE126</f>
        <v>657572</v>
      </c>
      <c r="F160" s="399"/>
    </row>
    <row r="161" ht="15.75" thickBot="1"/>
    <row r="162" spans="1:6" ht="15">
      <c r="A162" s="429" t="s">
        <v>655</v>
      </c>
      <c r="B162" s="661" t="s">
        <v>783</v>
      </c>
      <c r="C162" s="661"/>
      <c r="D162" s="661"/>
      <c r="E162" s="661"/>
      <c r="F162" s="662"/>
    </row>
    <row r="163" spans="1:6" ht="15">
      <c r="A163" s="420" t="s">
        <v>657</v>
      </c>
      <c r="B163" s="663" t="s">
        <v>799</v>
      </c>
      <c r="C163" s="663"/>
      <c r="D163" s="663"/>
      <c r="E163" s="663"/>
      <c r="F163" s="664"/>
    </row>
    <row r="164" spans="1:6" ht="15">
      <c r="A164" s="420" t="s">
        <v>659</v>
      </c>
      <c r="B164" s="411" t="s">
        <v>660</v>
      </c>
      <c r="C164" s="663" t="s">
        <v>800</v>
      </c>
      <c r="D164" s="715"/>
      <c r="E164" s="715"/>
      <c r="F164" s="716"/>
    </row>
    <row r="165" spans="1:6" ht="15">
      <c r="A165" s="420" t="s">
        <v>662</v>
      </c>
      <c r="B165" s="412" t="s">
        <v>663</v>
      </c>
      <c r="C165" s="412" t="s">
        <v>664</v>
      </c>
      <c r="D165" s="413" t="s">
        <v>665</v>
      </c>
      <c r="E165" s="412" t="s">
        <v>666</v>
      </c>
      <c r="F165" s="414" t="s">
        <v>667</v>
      </c>
    </row>
    <row r="166" spans="1:6" ht="15">
      <c r="A166" s="420" t="s">
        <v>668</v>
      </c>
      <c r="B166" s="412"/>
      <c r="C166" s="412">
        <v>486</v>
      </c>
      <c r="D166" s="413">
        <v>464</v>
      </c>
      <c r="E166" s="412">
        <v>464</v>
      </c>
      <c r="F166" s="414">
        <v>464</v>
      </c>
    </row>
    <row r="167" spans="1:6" ht="15.75" thickBot="1">
      <c r="A167" s="430" t="s">
        <v>669</v>
      </c>
      <c r="B167" s="416">
        <v>495</v>
      </c>
      <c r="C167" s="416">
        <v>486</v>
      </c>
      <c r="D167" s="416"/>
      <c r="E167" s="416"/>
      <c r="F167" s="417"/>
    </row>
    <row r="168" ht="15.75" thickBot="1"/>
    <row r="169" spans="1:6" ht="15">
      <c r="A169" s="429" t="s">
        <v>655</v>
      </c>
      <c r="B169" s="661" t="s">
        <v>783</v>
      </c>
      <c r="C169" s="661"/>
      <c r="D169" s="661"/>
      <c r="E169" s="661"/>
      <c r="F169" s="662"/>
    </row>
    <row r="170" spans="1:6" ht="15">
      <c r="A170" s="420" t="s">
        <v>657</v>
      </c>
      <c r="B170" s="663" t="s">
        <v>801</v>
      </c>
      <c r="C170" s="663"/>
      <c r="D170" s="663"/>
      <c r="E170" s="663"/>
      <c r="F170" s="664"/>
    </row>
    <row r="171" spans="1:6" ht="15">
      <c r="A171" s="420" t="s">
        <v>659</v>
      </c>
      <c r="B171" s="411" t="s">
        <v>660</v>
      </c>
      <c r="C171" s="663" t="s">
        <v>802</v>
      </c>
      <c r="D171" s="715"/>
      <c r="E171" s="715"/>
      <c r="F171" s="716"/>
    </row>
    <row r="172" spans="1:6" ht="15">
      <c r="A172" s="420" t="s">
        <v>662</v>
      </c>
      <c r="B172" s="412" t="s">
        <v>663</v>
      </c>
      <c r="C172" s="412" t="s">
        <v>664</v>
      </c>
      <c r="D172" s="413" t="s">
        <v>665</v>
      </c>
      <c r="E172" s="412" t="s">
        <v>666</v>
      </c>
      <c r="F172" s="414" t="s">
        <v>667</v>
      </c>
    </row>
    <row r="173" spans="1:6" ht="15">
      <c r="A173" s="420" t="s">
        <v>668</v>
      </c>
      <c r="B173" s="412"/>
      <c r="C173" s="412">
        <v>17.28</v>
      </c>
      <c r="D173" s="413">
        <v>17.89</v>
      </c>
      <c r="E173" s="412">
        <v>17.89</v>
      </c>
      <c r="F173" s="414">
        <v>17.89</v>
      </c>
    </row>
    <row r="174" spans="1:6" ht="15.75" thickBot="1">
      <c r="A174" s="430" t="s">
        <v>669</v>
      </c>
      <c r="B174" s="416">
        <v>14.75</v>
      </c>
      <c r="C174" s="416">
        <v>17.28</v>
      </c>
      <c r="D174" s="416"/>
      <c r="E174" s="416"/>
      <c r="F174" s="417"/>
    </row>
    <row r="175" spans="1:6" ht="15">
      <c r="A175" s="403" t="s">
        <v>691</v>
      </c>
      <c r="B175" s="399"/>
      <c r="C175" s="399"/>
      <c r="D175" s="399"/>
      <c r="E175" s="399"/>
      <c r="F175" s="399"/>
    </row>
    <row r="176" spans="1:6" ht="15" customHeight="1">
      <c r="A176" s="616" t="s">
        <v>803</v>
      </c>
      <c r="B176" s="617"/>
      <c r="C176" s="617"/>
      <c r="D176" s="617"/>
      <c r="E176" s="617"/>
      <c r="F176" s="617"/>
    </row>
    <row r="178" spans="1:6" ht="15.75">
      <c r="A178" s="400" t="s">
        <v>805</v>
      </c>
      <c r="B178" s="399"/>
      <c r="C178" s="399"/>
      <c r="D178" s="399"/>
      <c r="E178" s="399"/>
      <c r="F178" s="399"/>
    </row>
    <row r="179" spans="1:6" ht="15">
      <c r="A179" s="399"/>
      <c r="B179" s="399"/>
      <c r="C179" s="399"/>
      <c r="D179" s="399"/>
      <c r="E179" s="399"/>
      <c r="F179" s="399"/>
    </row>
    <row r="180" spans="1:6" ht="15">
      <c r="A180" s="399"/>
      <c r="B180" s="399"/>
      <c r="C180" s="401">
        <v>2010</v>
      </c>
      <c r="D180" s="401">
        <v>2011</v>
      </c>
      <c r="E180" s="401">
        <v>2012</v>
      </c>
      <c r="F180" s="399"/>
    </row>
    <row r="181" spans="1:6" ht="15">
      <c r="A181" s="608" t="s">
        <v>654</v>
      </c>
      <c r="B181" s="667"/>
      <c r="C181" s="402">
        <f>'Programový rozpočet sumár'!M127</f>
        <v>874295</v>
      </c>
      <c r="D181" s="402">
        <f>'Programový rozpočet sumár'!AA127</f>
        <v>876318</v>
      </c>
      <c r="E181" s="402">
        <f>'Programový rozpočet sumár'!AE127</f>
        <v>908050</v>
      </c>
      <c r="F181" s="399"/>
    </row>
    <row r="182" ht="15.75" thickBot="1"/>
    <row r="183" spans="1:6" ht="15">
      <c r="A183" s="429" t="s">
        <v>655</v>
      </c>
      <c r="B183" s="661" t="s">
        <v>783</v>
      </c>
      <c r="C183" s="661"/>
      <c r="D183" s="661"/>
      <c r="E183" s="661"/>
      <c r="F183" s="662"/>
    </row>
    <row r="184" spans="1:6" ht="15">
      <c r="A184" s="420" t="s">
        <v>657</v>
      </c>
      <c r="B184" s="663" t="s">
        <v>799</v>
      </c>
      <c r="C184" s="663"/>
      <c r="D184" s="663"/>
      <c r="E184" s="663"/>
      <c r="F184" s="664"/>
    </row>
    <row r="185" spans="1:6" ht="15">
      <c r="A185" s="420" t="s">
        <v>659</v>
      </c>
      <c r="B185" s="411" t="s">
        <v>660</v>
      </c>
      <c r="C185" s="663" t="s">
        <v>800</v>
      </c>
      <c r="D185" s="715"/>
      <c r="E185" s="715"/>
      <c r="F185" s="716"/>
    </row>
    <row r="186" spans="1:6" ht="15">
      <c r="A186" s="420" t="s">
        <v>662</v>
      </c>
      <c r="B186" s="412" t="s">
        <v>663</v>
      </c>
      <c r="C186" s="412" t="s">
        <v>664</v>
      </c>
      <c r="D186" s="413" t="s">
        <v>665</v>
      </c>
      <c r="E186" s="412" t="s">
        <v>666</v>
      </c>
      <c r="F186" s="414" t="s">
        <v>667</v>
      </c>
    </row>
    <row r="187" spans="1:6" ht="15">
      <c r="A187" s="420" t="s">
        <v>668</v>
      </c>
      <c r="B187" s="412"/>
      <c r="C187" s="412">
        <v>580</v>
      </c>
      <c r="D187" s="413">
        <v>571</v>
      </c>
      <c r="E187" s="412">
        <v>571</v>
      </c>
      <c r="F187" s="414">
        <v>571</v>
      </c>
    </row>
    <row r="188" spans="1:6" ht="15.75" thickBot="1">
      <c r="A188" s="430" t="s">
        <v>669</v>
      </c>
      <c r="B188" s="416">
        <v>580</v>
      </c>
      <c r="C188" s="416">
        <v>580</v>
      </c>
      <c r="D188" s="416"/>
      <c r="E188" s="416"/>
      <c r="F188" s="417"/>
    </row>
    <row r="189" ht="15.75" thickBot="1"/>
    <row r="190" spans="1:6" ht="15">
      <c r="A190" s="429" t="s">
        <v>655</v>
      </c>
      <c r="B190" s="661" t="s">
        <v>783</v>
      </c>
      <c r="C190" s="661"/>
      <c r="D190" s="661"/>
      <c r="E190" s="661"/>
      <c r="F190" s="662"/>
    </row>
    <row r="191" spans="1:6" ht="15">
      <c r="A191" s="420" t="s">
        <v>657</v>
      </c>
      <c r="B191" s="663" t="s">
        <v>801</v>
      </c>
      <c r="C191" s="663"/>
      <c r="D191" s="663"/>
      <c r="E191" s="663"/>
      <c r="F191" s="664"/>
    </row>
    <row r="192" spans="1:6" ht="15">
      <c r="A192" s="420" t="s">
        <v>659</v>
      </c>
      <c r="B192" s="411" t="s">
        <v>660</v>
      </c>
      <c r="C192" s="663" t="s">
        <v>802</v>
      </c>
      <c r="D192" s="715"/>
      <c r="E192" s="715"/>
      <c r="F192" s="716"/>
    </row>
    <row r="193" spans="1:6" ht="15">
      <c r="A193" s="420" t="s">
        <v>662</v>
      </c>
      <c r="B193" s="412" t="s">
        <v>663</v>
      </c>
      <c r="C193" s="412" t="s">
        <v>664</v>
      </c>
      <c r="D193" s="413" t="s">
        <v>665</v>
      </c>
      <c r="E193" s="412" t="s">
        <v>666</v>
      </c>
      <c r="F193" s="414" t="s">
        <v>667</v>
      </c>
    </row>
    <row r="194" spans="1:6" ht="15">
      <c r="A194" s="420" t="s">
        <v>668</v>
      </c>
      <c r="B194" s="412"/>
      <c r="C194" s="412">
        <v>19.66</v>
      </c>
      <c r="D194" s="413">
        <v>19.44</v>
      </c>
      <c r="E194" s="412">
        <v>19.44</v>
      </c>
      <c r="F194" s="414">
        <v>19.44</v>
      </c>
    </row>
    <row r="195" spans="1:6" ht="15.75" thickBot="1">
      <c r="A195" s="430" t="s">
        <v>669</v>
      </c>
      <c r="B195" s="416">
        <v>19.66</v>
      </c>
      <c r="C195" s="416">
        <v>19.66</v>
      </c>
      <c r="D195" s="416"/>
      <c r="E195" s="416"/>
      <c r="F195" s="417"/>
    </row>
    <row r="196" spans="1:6" ht="15">
      <c r="A196" s="419"/>
      <c r="B196" s="418"/>
      <c r="C196" s="418"/>
      <c r="D196" s="418"/>
      <c r="E196" s="418"/>
      <c r="F196" s="418"/>
    </row>
    <row r="197" spans="1:6" ht="15">
      <c r="A197" s="403" t="s">
        <v>691</v>
      </c>
      <c r="B197" s="399"/>
      <c r="C197" s="399"/>
      <c r="D197" s="399"/>
      <c r="E197" s="399"/>
      <c r="F197" s="399"/>
    </row>
    <row r="198" spans="1:6" ht="15" customHeight="1">
      <c r="A198" s="616" t="s">
        <v>803</v>
      </c>
      <c r="B198" s="617"/>
      <c r="C198" s="617"/>
      <c r="D198" s="617"/>
      <c r="E198" s="617"/>
      <c r="F198" s="617"/>
    </row>
    <row r="200" spans="1:6" ht="15.75">
      <c r="A200" s="400" t="s">
        <v>806</v>
      </c>
      <c r="B200" s="399"/>
      <c r="C200" s="399"/>
      <c r="D200" s="399"/>
      <c r="E200" s="399"/>
      <c r="F200" s="399"/>
    </row>
    <row r="201" spans="1:6" ht="15">
      <c r="A201" s="399"/>
      <c r="B201" s="399"/>
      <c r="C201" s="399"/>
      <c r="D201" s="399"/>
      <c r="E201" s="399"/>
      <c r="F201" s="399"/>
    </row>
    <row r="202" spans="1:6" ht="15">
      <c r="A202" s="399"/>
      <c r="B202" s="399"/>
      <c r="C202" s="401">
        <v>2010</v>
      </c>
      <c r="D202" s="401">
        <v>2011</v>
      </c>
      <c r="E202" s="401">
        <v>2012</v>
      </c>
      <c r="F202" s="399"/>
    </row>
    <row r="203" spans="1:6" ht="15">
      <c r="A203" s="608" t="s">
        <v>654</v>
      </c>
      <c r="B203" s="667"/>
      <c r="C203" s="402">
        <f>'Programový rozpočet sumár'!M128</f>
        <v>27872</v>
      </c>
      <c r="D203" s="402">
        <f>'Programový rozpočet sumár'!AA128</f>
        <v>32511</v>
      </c>
      <c r="E203" s="402">
        <f>'Programový rozpočet sumár'!AE128</f>
        <v>37063</v>
      </c>
      <c r="F203" s="399"/>
    </row>
    <row r="204" ht="15.75" thickBot="1"/>
    <row r="205" spans="1:6" ht="15">
      <c r="A205" s="429" t="s">
        <v>655</v>
      </c>
      <c r="B205" s="661" t="s">
        <v>783</v>
      </c>
      <c r="C205" s="661"/>
      <c r="D205" s="661"/>
      <c r="E205" s="661"/>
      <c r="F205" s="662"/>
    </row>
    <row r="206" spans="1:6" ht="15">
      <c r="A206" s="420" t="s">
        <v>657</v>
      </c>
      <c r="B206" s="663" t="s">
        <v>799</v>
      </c>
      <c r="C206" s="663"/>
      <c r="D206" s="663"/>
      <c r="E206" s="663"/>
      <c r="F206" s="664"/>
    </row>
    <row r="207" spans="1:6" ht="15">
      <c r="A207" s="420" t="s">
        <v>659</v>
      </c>
      <c r="B207" s="411" t="s">
        <v>660</v>
      </c>
      <c r="C207" s="663" t="s">
        <v>800</v>
      </c>
      <c r="D207" s="715"/>
      <c r="E207" s="715"/>
      <c r="F207" s="716"/>
    </row>
    <row r="208" spans="1:6" ht="15">
      <c r="A208" s="420" t="s">
        <v>662</v>
      </c>
      <c r="B208" s="412" t="s">
        <v>663</v>
      </c>
      <c r="C208" s="412" t="s">
        <v>664</v>
      </c>
      <c r="D208" s="413" t="s">
        <v>665</v>
      </c>
      <c r="E208" s="412" t="s">
        <v>666</v>
      </c>
      <c r="F208" s="414" t="s">
        <v>667</v>
      </c>
    </row>
    <row r="209" spans="1:6" ht="15">
      <c r="A209" s="420" t="s">
        <v>668</v>
      </c>
      <c r="B209" s="412"/>
      <c r="C209" s="412">
        <v>279</v>
      </c>
      <c r="D209" s="413">
        <v>252</v>
      </c>
      <c r="E209" s="412">
        <v>252</v>
      </c>
      <c r="F209" s="414">
        <v>252</v>
      </c>
    </row>
    <row r="210" spans="1:6" ht="15.75" thickBot="1">
      <c r="A210" s="430" t="s">
        <v>669</v>
      </c>
      <c r="B210" s="416">
        <v>289</v>
      </c>
      <c r="C210" s="416">
        <v>279</v>
      </c>
      <c r="D210" s="416"/>
      <c r="E210" s="416"/>
      <c r="F210" s="417"/>
    </row>
    <row r="211" ht="15.75" thickBot="1"/>
    <row r="212" spans="1:6" ht="15">
      <c r="A212" s="429" t="s">
        <v>655</v>
      </c>
      <c r="B212" s="661" t="s">
        <v>783</v>
      </c>
      <c r="C212" s="661"/>
      <c r="D212" s="661"/>
      <c r="E212" s="661"/>
      <c r="F212" s="662"/>
    </row>
    <row r="213" spans="1:6" ht="15">
      <c r="A213" s="420" t="s">
        <v>657</v>
      </c>
      <c r="B213" s="663" t="s">
        <v>801</v>
      </c>
      <c r="C213" s="663"/>
      <c r="D213" s="663"/>
      <c r="E213" s="663"/>
      <c r="F213" s="664"/>
    </row>
    <row r="214" spans="1:6" ht="15">
      <c r="A214" s="420" t="s">
        <v>659</v>
      </c>
      <c r="B214" s="411" t="s">
        <v>660</v>
      </c>
      <c r="C214" s="663" t="s">
        <v>802</v>
      </c>
      <c r="D214" s="715"/>
      <c r="E214" s="715"/>
      <c r="F214" s="716"/>
    </row>
    <row r="215" spans="1:6" ht="15">
      <c r="A215" s="420" t="s">
        <v>662</v>
      </c>
      <c r="B215" s="412" t="s">
        <v>663</v>
      </c>
      <c r="C215" s="412" t="s">
        <v>664</v>
      </c>
      <c r="D215" s="413" t="s">
        <v>665</v>
      </c>
      <c r="E215" s="412" t="s">
        <v>666</v>
      </c>
      <c r="F215" s="414" t="s">
        <v>667</v>
      </c>
    </row>
    <row r="216" spans="1:6" ht="15">
      <c r="A216" s="420" t="s">
        <v>668</v>
      </c>
      <c r="B216" s="412"/>
      <c r="C216" s="412">
        <v>15.05</v>
      </c>
      <c r="D216" s="413">
        <v>17.86</v>
      </c>
      <c r="E216" s="412">
        <v>17.86</v>
      </c>
      <c r="F216" s="414">
        <v>17.86</v>
      </c>
    </row>
    <row r="217" spans="1:6" ht="15.75" thickBot="1">
      <c r="A217" s="430" t="s">
        <v>669</v>
      </c>
      <c r="B217" s="416">
        <v>17.3</v>
      </c>
      <c r="C217" s="416">
        <v>15.05</v>
      </c>
      <c r="D217" s="416"/>
      <c r="E217" s="416"/>
      <c r="F217" s="417"/>
    </row>
    <row r="218" spans="1:6" ht="15">
      <c r="A218" s="419"/>
      <c r="B218" s="418"/>
      <c r="C218" s="418"/>
      <c r="D218" s="418"/>
      <c r="E218" s="418"/>
      <c r="F218" s="418"/>
    </row>
    <row r="219" spans="1:6" ht="15">
      <c r="A219" s="403" t="s">
        <v>691</v>
      </c>
      <c r="B219" s="399"/>
      <c r="C219" s="399"/>
      <c r="D219" s="399"/>
      <c r="E219" s="399"/>
      <c r="F219" s="399"/>
    </row>
    <row r="220" spans="1:6" ht="15" customHeight="1">
      <c r="A220" s="616" t="s">
        <v>803</v>
      </c>
      <c r="B220" s="617"/>
      <c r="C220" s="617"/>
      <c r="D220" s="617"/>
      <c r="E220" s="617"/>
      <c r="F220" s="617"/>
    </row>
    <row r="222" spans="1:6" ht="15.75">
      <c r="A222" s="400" t="s">
        <v>807</v>
      </c>
      <c r="B222" s="399"/>
      <c r="C222" s="399"/>
      <c r="D222" s="399"/>
      <c r="E222" s="399"/>
      <c r="F222" s="399"/>
    </row>
    <row r="223" spans="1:6" ht="15">
      <c r="A223" s="399"/>
      <c r="B223" s="399"/>
      <c r="C223" s="399"/>
      <c r="D223" s="399"/>
      <c r="E223" s="399"/>
      <c r="F223" s="399"/>
    </row>
    <row r="224" spans="1:6" ht="15">
      <c r="A224" s="399"/>
      <c r="B224" s="399"/>
      <c r="C224" s="401">
        <v>2010</v>
      </c>
      <c r="D224" s="401">
        <v>2011</v>
      </c>
      <c r="E224" s="401">
        <v>2012</v>
      </c>
      <c r="F224" s="399"/>
    </row>
    <row r="225" spans="1:6" ht="15">
      <c r="A225" s="608" t="s">
        <v>654</v>
      </c>
      <c r="B225" s="667"/>
      <c r="C225" s="402">
        <f>'Programový rozpočet sumár'!M129</f>
        <v>0</v>
      </c>
      <c r="D225" s="402">
        <f>'Programový rozpočet sumár'!AA129</f>
        <v>0</v>
      </c>
      <c r="E225" s="402">
        <f>'Programový rozpočet sumár'!AE129</f>
        <v>0</v>
      </c>
      <c r="F225" s="399"/>
    </row>
    <row r="226" ht="15.75" thickBot="1"/>
    <row r="227" spans="1:6" ht="15">
      <c r="A227" s="429" t="s">
        <v>655</v>
      </c>
      <c r="B227" s="661" t="s">
        <v>783</v>
      </c>
      <c r="C227" s="661"/>
      <c r="D227" s="661"/>
      <c r="E227" s="661"/>
      <c r="F227" s="662"/>
    </row>
    <row r="228" spans="1:6" ht="15">
      <c r="A228" s="420" t="s">
        <v>657</v>
      </c>
      <c r="B228" s="663" t="s">
        <v>799</v>
      </c>
      <c r="C228" s="663"/>
      <c r="D228" s="663"/>
      <c r="E228" s="663"/>
      <c r="F228" s="664"/>
    </row>
    <row r="229" spans="1:6" ht="15">
      <c r="A229" s="420" t="s">
        <v>659</v>
      </c>
      <c r="B229" s="411" t="s">
        <v>660</v>
      </c>
      <c r="C229" s="663" t="s">
        <v>808</v>
      </c>
      <c r="D229" s="715"/>
      <c r="E229" s="715"/>
      <c r="F229" s="716"/>
    </row>
    <row r="230" spans="1:6" ht="15">
      <c r="A230" s="420" t="s">
        <v>662</v>
      </c>
      <c r="B230" s="412" t="s">
        <v>663</v>
      </c>
      <c r="C230" s="412" t="s">
        <v>664</v>
      </c>
      <c r="D230" s="413" t="s">
        <v>665</v>
      </c>
      <c r="E230" s="412" t="s">
        <v>666</v>
      </c>
      <c r="F230" s="414" t="s">
        <v>667</v>
      </c>
    </row>
    <row r="231" spans="1:6" ht="15">
      <c r="A231" s="420" t="s">
        <v>668</v>
      </c>
      <c r="B231" s="412"/>
      <c r="C231" s="412">
        <v>180</v>
      </c>
      <c r="D231" s="413">
        <v>180</v>
      </c>
      <c r="E231" s="412">
        <v>180</v>
      </c>
      <c r="F231" s="414">
        <v>180</v>
      </c>
    </row>
    <row r="232" spans="1:6" ht="15.75" thickBot="1">
      <c r="A232" s="430" t="s">
        <v>669</v>
      </c>
      <c r="B232" s="416">
        <v>179</v>
      </c>
      <c r="C232" s="416">
        <v>180</v>
      </c>
      <c r="D232" s="416"/>
      <c r="E232" s="416"/>
      <c r="F232" s="417"/>
    </row>
    <row r="233" spans="1:6" ht="15">
      <c r="A233" s="419"/>
      <c r="B233" s="418"/>
      <c r="C233" s="418"/>
      <c r="D233" s="418"/>
      <c r="E233" s="418"/>
      <c r="F233" s="418"/>
    </row>
    <row r="234" spans="1:6" ht="15">
      <c r="A234" s="403" t="s">
        <v>691</v>
      </c>
      <c r="B234" s="399"/>
      <c r="C234" s="399"/>
      <c r="D234" s="399"/>
      <c r="E234" s="399"/>
      <c r="F234" s="399"/>
    </row>
    <row r="235" spans="1:6" ht="15" customHeight="1">
      <c r="A235" s="616" t="s">
        <v>1265</v>
      </c>
      <c r="B235" s="617"/>
      <c r="C235" s="617"/>
      <c r="D235" s="617"/>
      <c r="E235" s="617"/>
      <c r="F235" s="617"/>
    </row>
    <row r="237" spans="1:6" ht="15.75">
      <c r="A237" s="562" t="s">
        <v>1372</v>
      </c>
      <c r="B237" s="399"/>
      <c r="C237" s="399"/>
      <c r="D237" s="399"/>
      <c r="E237" s="399"/>
      <c r="F237" s="399"/>
    </row>
    <row r="238" spans="1:6" ht="15.75">
      <c r="A238" s="592" t="s">
        <v>809</v>
      </c>
      <c r="B238" s="399"/>
      <c r="C238" s="399"/>
      <c r="D238" s="399"/>
      <c r="E238" s="399"/>
      <c r="F238" s="399"/>
    </row>
    <row r="240" spans="1:6" ht="15">
      <c r="A240" s="399"/>
      <c r="B240" s="399"/>
      <c r="C240" s="401">
        <v>2010</v>
      </c>
      <c r="D240" s="401">
        <v>2011</v>
      </c>
      <c r="E240" s="401">
        <v>2012</v>
      </c>
      <c r="F240" s="399"/>
    </row>
    <row r="241" spans="1:6" ht="15">
      <c r="A241" s="608" t="s">
        <v>652</v>
      </c>
      <c r="B241" s="667"/>
      <c r="C241" s="402">
        <f>'Programový rozpočet sumár'!M130</f>
        <v>550187</v>
      </c>
      <c r="D241" s="402">
        <f>'Programový rozpočet sumár'!AA130</f>
        <v>572536</v>
      </c>
      <c r="E241" s="402">
        <f>'Programový rozpočet sumár'!AE130</f>
        <v>636194</v>
      </c>
      <c r="F241" s="399"/>
    </row>
    <row r="242" spans="1:6" ht="15">
      <c r="A242" s="490"/>
      <c r="B242" s="491"/>
      <c r="C242" s="488"/>
      <c r="D242" s="488"/>
      <c r="E242" s="488"/>
      <c r="F242" s="399"/>
    </row>
    <row r="243" spans="1:6" ht="15.75">
      <c r="A243" s="400" t="s">
        <v>810</v>
      </c>
      <c r="B243" s="399"/>
      <c r="C243" s="399"/>
      <c r="D243" s="399"/>
      <c r="E243" s="399"/>
      <c r="F243" s="399"/>
    </row>
    <row r="244" spans="1:6" ht="15">
      <c r="A244" s="399"/>
      <c r="B244" s="399"/>
      <c r="C244" s="399"/>
      <c r="D244" s="399"/>
      <c r="E244" s="399"/>
      <c r="F244" s="399"/>
    </row>
    <row r="245" spans="1:6" ht="15">
      <c r="A245" s="399"/>
      <c r="B245" s="399"/>
      <c r="C245" s="401">
        <v>2010</v>
      </c>
      <c r="D245" s="401">
        <v>2011</v>
      </c>
      <c r="E245" s="401">
        <v>2012</v>
      </c>
      <c r="F245" s="399"/>
    </row>
    <row r="246" spans="1:6" ht="15">
      <c r="A246" s="608" t="s">
        <v>654</v>
      </c>
      <c r="B246" s="667"/>
      <c r="C246" s="402">
        <f>'Programový rozpočet sumár'!M131</f>
        <v>275250</v>
      </c>
      <c r="D246" s="402">
        <f>'Programový rozpočet sumár'!AA131</f>
        <v>281796</v>
      </c>
      <c r="E246" s="402">
        <f>'Programový rozpočet sumár'!AE131</f>
        <v>312005</v>
      </c>
      <c r="F246" s="399"/>
    </row>
    <row r="247" ht="15.75" thickBot="1"/>
    <row r="248" spans="1:6" ht="15">
      <c r="A248" s="429" t="s">
        <v>655</v>
      </c>
      <c r="B248" s="661" t="s">
        <v>783</v>
      </c>
      <c r="C248" s="661"/>
      <c r="D248" s="661"/>
      <c r="E248" s="661"/>
      <c r="F248" s="662"/>
    </row>
    <row r="249" spans="1:6" ht="15">
      <c r="A249" s="420" t="s">
        <v>657</v>
      </c>
      <c r="B249" s="663" t="s">
        <v>811</v>
      </c>
      <c r="C249" s="663"/>
      <c r="D249" s="663"/>
      <c r="E249" s="663"/>
      <c r="F249" s="664"/>
    </row>
    <row r="250" spans="1:6" ht="15">
      <c r="A250" s="420" t="s">
        <v>659</v>
      </c>
      <c r="B250" s="411" t="s">
        <v>660</v>
      </c>
      <c r="C250" s="663" t="s">
        <v>812</v>
      </c>
      <c r="D250" s="715"/>
      <c r="E250" s="715"/>
      <c r="F250" s="716"/>
    </row>
    <row r="251" spans="1:6" ht="15">
      <c r="A251" s="420" t="s">
        <v>662</v>
      </c>
      <c r="B251" s="412" t="s">
        <v>663</v>
      </c>
      <c r="C251" s="412" t="s">
        <v>664</v>
      </c>
      <c r="D251" s="413" t="s">
        <v>665</v>
      </c>
      <c r="E251" s="412" t="s">
        <v>666</v>
      </c>
      <c r="F251" s="414" t="s">
        <v>667</v>
      </c>
    </row>
    <row r="252" spans="1:6" ht="15">
      <c r="A252" s="420" t="s">
        <v>668</v>
      </c>
      <c r="B252" s="412"/>
      <c r="C252" s="412">
        <v>750</v>
      </c>
      <c r="D252" s="413">
        <v>1363</v>
      </c>
      <c r="E252" s="412">
        <v>1363</v>
      </c>
      <c r="F252" s="414">
        <v>1363</v>
      </c>
    </row>
    <row r="253" spans="1:6" ht="15.75" thickBot="1">
      <c r="A253" s="430" t="s">
        <v>669</v>
      </c>
      <c r="B253" s="416">
        <v>704</v>
      </c>
      <c r="C253" s="416">
        <v>55</v>
      </c>
      <c r="D253" s="416"/>
      <c r="E253" s="416"/>
      <c r="F253" s="417"/>
    </row>
    <row r="254" spans="1:6" ht="15">
      <c r="A254" s="420" t="s">
        <v>659</v>
      </c>
      <c r="B254" s="411" t="s">
        <v>660</v>
      </c>
      <c r="C254" s="663" t="s">
        <v>813</v>
      </c>
      <c r="D254" s="715"/>
      <c r="E254" s="715"/>
      <c r="F254" s="716"/>
    </row>
    <row r="255" spans="1:6" ht="15">
      <c r="A255" s="420" t="s">
        <v>662</v>
      </c>
      <c r="B255" s="412" t="s">
        <v>663</v>
      </c>
      <c r="C255" s="412" t="s">
        <v>664</v>
      </c>
      <c r="D255" s="413" t="s">
        <v>665</v>
      </c>
      <c r="E255" s="412" t="s">
        <v>666</v>
      </c>
      <c r="F255" s="414" t="s">
        <v>667</v>
      </c>
    </row>
    <row r="256" spans="1:6" ht="15">
      <c r="A256" s="420" t="s">
        <v>668</v>
      </c>
      <c r="B256" s="412"/>
      <c r="C256" s="412">
        <v>55</v>
      </c>
      <c r="D256" s="413">
        <v>100</v>
      </c>
      <c r="E256" s="412">
        <v>100</v>
      </c>
      <c r="F256" s="414">
        <v>100</v>
      </c>
    </row>
    <row r="257" spans="1:6" ht="15.75" thickBot="1">
      <c r="A257" s="430" t="s">
        <v>669</v>
      </c>
      <c r="B257" s="416">
        <v>53</v>
      </c>
      <c r="C257" s="416">
        <v>55</v>
      </c>
      <c r="D257" s="416"/>
      <c r="E257" s="416"/>
      <c r="F257" s="417"/>
    </row>
    <row r="259" spans="1:6" ht="15">
      <c r="A259" s="403" t="s">
        <v>691</v>
      </c>
      <c r="B259" s="399"/>
      <c r="C259" s="399"/>
      <c r="D259" s="399"/>
      <c r="E259" s="399"/>
      <c r="F259" s="399"/>
    </row>
    <row r="260" spans="1:6" ht="15" customHeight="1">
      <c r="A260" s="616" t="s">
        <v>803</v>
      </c>
      <c r="B260" s="617"/>
      <c r="C260" s="617"/>
      <c r="D260" s="617"/>
      <c r="E260" s="617"/>
      <c r="F260" s="617"/>
    </row>
    <row r="262" spans="1:6" ht="15.75">
      <c r="A262" s="400" t="s">
        <v>814</v>
      </c>
      <c r="B262" s="399"/>
      <c r="C262" s="399"/>
      <c r="D262" s="399"/>
      <c r="E262" s="399"/>
      <c r="F262" s="399"/>
    </row>
    <row r="263" spans="1:6" ht="15">
      <c r="A263" s="399"/>
      <c r="B263" s="399"/>
      <c r="C263" s="399"/>
      <c r="D263" s="399"/>
      <c r="E263" s="399"/>
      <c r="F263" s="399"/>
    </row>
    <row r="264" spans="1:6" ht="15">
      <c r="A264" s="399"/>
      <c r="B264" s="399"/>
      <c r="C264" s="401">
        <v>2010</v>
      </c>
      <c r="D264" s="401">
        <v>2011</v>
      </c>
      <c r="E264" s="401">
        <v>2012</v>
      </c>
      <c r="F264" s="399"/>
    </row>
    <row r="265" spans="1:6" ht="15">
      <c r="A265" s="608" t="s">
        <v>654</v>
      </c>
      <c r="B265" s="667"/>
      <c r="C265" s="402">
        <f>'Programový rozpočet sumár'!M132</f>
        <v>100136</v>
      </c>
      <c r="D265" s="402">
        <f>'Programový rozpočet sumár'!AA132</f>
        <v>102495</v>
      </c>
      <c r="E265" s="402">
        <f>'Programový rozpočet sumár'!AE132</f>
        <v>113377</v>
      </c>
      <c r="F265" s="399"/>
    </row>
    <row r="266" ht="15.75" thickBot="1"/>
    <row r="267" spans="1:6" ht="15">
      <c r="A267" s="429" t="s">
        <v>655</v>
      </c>
      <c r="B267" s="661" t="s">
        <v>783</v>
      </c>
      <c r="C267" s="661"/>
      <c r="D267" s="661"/>
      <c r="E267" s="661"/>
      <c r="F267" s="662"/>
    </row>
    <row r="268" spans="1:6" ht="15">
      <c r="A268" s="420" t="s">
        <v>657</v>
      </c>
      <c r="B268" s="663" t="s">
        <v>811</v>
      </c>
      <c r="C268" s="663"/>
      <c r="D268" s="663"/>
      <c r="E268" s="663"/>
      <c r="F268" s="664"/>
    </row>
    <row r="269" spans="1:6" ht="15">
      <c r="A269" s="420" t="s">
        <v>659</v>
      </c>
      <c r="B269" s="411" t="s">
        <v>660</v>
      </c>
      <c r="C269" s="663" t="s">
        <v>815</v>
      </c>
      <c r="D269" s="715"/>
      <c r="E269" s="715"/>
      <c r="F269" s="716"/>
    </row>
    <row r="270" spans="1:6" ht="15">
      <c r="A270" s="420" t="s">
        <v>662</v>
      </c>
      <c r="B270" s="412" t="s">
        <v>663</v>
      </c>
      <c r="C270" s="412" t="s">
        <v>664</v>
      </c>
      <c r="D270" s="413" t="s">
        <v>665</v>
      </c>
      <c r="E270" s="412" t="s">
        <v>666</v>
      </c>
      <c r="F270" s="414" t="s">
        <v>667</v>
      </c>
    </row>
    <row r="271" spans="1:6" ht="15">
      <c r="A271" s="420" t="s">
        <v>668</v>
      </c>
      <c r="B271" s="412"/>
      <c r="C271" s="412">
        <v>150</v>
      </c>
      <c r="D271" s="413">
        <v>491</v>
      </c>
      <c r="E271" s="412">
        <v>491</v>
      </c>
      <c r="F271" s="414">
        <v>491</v>
      </c>
    </row>
    <row r="272" spans="1:6" ht="15.75" thickBot="1">
      <c r="A272" s="430" t="s">
        <v>669</v>
      </c>
      <c r="B272" s="416">
        <v>150</v>
      </c>
      <c r="C272" s="416">
        <v>150</v>
      </c>
      <c r="D272" s="416"/>
      <c r="E272" s="416"/>
      <c r="F272" s="417"/>
    </row>
    <row r="273" spans="1:6" ht="15">
      <c r="A273" s="420" t="s">
        <v>659</v>
      </c>
      <c r="B273" s="411" t="s">
        <v>660</v>
      </c>
      <c r="C273" s="663" t="s">
        <v>816</v>
      </c>
      <c r="D273" s="715"/>
      <c r="E273" s="715"/>
      <c r="F273" s="716"/>
    </row>
    <row r="274" spans="1:6" ht="15">
      <c r="A274" s="420" t="s">
        <v>662</v>
      </c>
      <c r="B274" s="412" t="s">
        <v>663</v>
      </c>
      <c r="C274" s="412" t="s">
        <v>664</v>
      </c>
      <c r="D274" s="413" t="s">
        <v>665</v>
      </c>
      <c r="E274" s="412" t="s">
        <v>666</v>
      </c>
      <c r="F274" s="414" t="s">
        <v>667</v>
      </c>
    </row>
    <row r="275" spans="1:6" ht="15">
      <c r="A275" s="420" t="s">
        <v>668</v>
      </c>
      <c r="B275" s="412"/>
      <c r="C275" s="412">
        <v>15</v>
      </c>
      <c r="D275" s="413">
        <v>30</v>
      </c>
      <c r="E275" s="412">
        <v>30</v>
      </c>
      <c r="F275" s="414">
        <v>30</v>
      </c>
    </row>
    <row r="276" spans="1:6" ht="15.75" thickBot="1">
      <c r="A276" s="430" t="s">
        <v>669</v>
      </c>
      <c r="B276" s="416">
        <v>13</v>
      </c>
      <c r="C276" s="416">
        <v>15</v>
      </c>
      <c r="D276" s="416"/>
      <c r="E276" s="416"/>
      <c r="F276" s="417"/>
    </row>
    <row r="278" spans="1:6" ht="15">
      <c r="A278" s="403" t="s">
        <v>691</v>
      </c>
      <c r="B278" s="399"/>
      <c r="C278" s="399"/>
      <c r="D278" s="399"/>
      <c r="E278" s="399"/>
      <c r="F278" s="399"/>
    </row>
    <row r="279" spans="1:6" ht="15" customHeight="1">
      <c r="A279" s="616" t="s">
        <v>803</v>
      </c>
      <c r="B279" s="617"/>
      <c r="C279" s="617"/>
      <c r="D279" s="617"/>
      <c r="E279" s="617"/>
      <c r="F279" s="617"/>
    </row>
    <row r="281" spans="1:6" ht="15.75">
      <c r="A281" s="400" t="s">
        <v>817</v>
      </c>
      <c r="B281" s="399"/>
      <c r="C281" s="399"/>
      <c r="D281" s="399"/>
      <c r="E281" s="399"/>
      <c r="F281" s="399"/>
    </row>
    <row r="282" spans="1:6" ht="15">
      <c r="A282" s="399"/>
      <c r="B282" s="399"/>
      <c r="C282" s="399"/>
      <c r="D282" s="399"/>
      <c r="E282" s="399"/>
      <c r="F282" s="399"/>
    </row>
    <row r="283" spans="1:6" ht="15">
      <c r="A283" s="399"/>
      <c r="B283" s="399"/>
      <c r="C283" s="401">
        <v>2010</v>
      </c>
      <c r="D283" s="401">
        <v>2011</v>
      </c>
      <c r="E283" s="401">
        <v>2012</v>
      </c>
      <c r="F283" s="399"/>
    </row>
    <row r="284" spans="1:6" ht="15">
      <c r="A284" s="608" t="s">
        <v>654</v>
      </c>
      <c r="B284" s="667"/>
      <c r="C284" s="402">
        <f>'Programový rozpočet sumár'!M133</f>
        <v>109518</v>
      </c>
      <c r="D284" s="402">
        <f>'Programový rozpočet sumár'!AA133</f>
        <v>112097</v>
      </c>
      <c r="E284" s="402">
        <f>'Programový rozpočet sumár'!AE133</f>
        <v>123999</v>
      </c>
      <c r="F284" s="399"/>
    </row>
    <row r="285" ht="15.75" thickBot="1"/>
    <row r="286" spans="1:6" ht="15">
      <c r="A286" s="429" t="s">
        <v>655</v>
      </c>
      <c r="B286" s="661" t="s">
        <v>783</v>
      </c>
      <c r="C286" s="661"/>
      <c r="D286" s="661"/>
      <c r="E286" s="661"/>
      <c r="F286" s="662"/>
    </row>
    <row r="287" spans="1:6" ht="15">
      <c r="A287" s="420" t="s">
        <v>657</v>
      </c>
      <c r="B287" s="663" t="s">
        <v>811</v>
      </c>
      <c r="C287" s="663"/>
      <c r="D287" s="663"/>
      <c r="E287" s="663"/>
      <c r="F287" s="664"/>
    </row>
    <row r="288" spans="1:6" ht="15">
      <c r="A288" s="420" t="s">
        <v>659</v>
      </c>
      <c r="B288" s="411" t="s">
        <v>660</v>
      </c>
      <c r="C288" s="663" t="s">
        <v>815</v>
      </c>
      <c r="D288" s="715"/>
      <c r="E288" s="715"/>
      <c r="F288" s="716"/>
    </row>
    <row r="289" spans="1:6" ht="15">
      <c r="A289" s="420" t="s">
        <v>662</v>
      </c>
      <c r="B289" s="412" t="s">
        <v>663</v>
      </c>
      <c r="C289" s="412" t="s">
        <v>664</v>
      </c>
      <c r="D289" s="413" t="s">
        <v>665</v>
      </c>
      <c r="E289" s="412" t="s">
        <v>666</v>
      </c>
      <c r="F289" s="414" t="s">
        <v>667</v>
      </c>
    </row>
    <row r="290" spans="1:6" ht="15">
      <c r="A290" s="420" t="s">
        <v>668</v>
      </c>
      <c r="B290" s="412"/>
      <c r="C290" s="412">
        <v>423</v>
      </c>
      <c r="D290" s="413">
        <v>537</v>
      </c>
      <c r="E290" s="412">
        <v>537</v>
      </c>
      <c r="F290" s="414">
        <v>537</v>
      </c>
    </row>
    <row r="291" spans="1:6" ht="15.75" thickBot="1">
      <c r="A291" s="430" t="s">
        <v>669</v>
      </c>
      <c r="B291" s="416">
        <v>295</v>
      </c>
      <c r="C291" s="416">
        <v>423</v>
      </c>
      <c r="D291" s="416"/>
      <c r="E291" s="416"/>
      <c r="F291" s="417"/>
    </row>
    <row r="292" spans="1:6" ht="15">
      <c r="A292" s="420" t="s">
        <v>659</v>
      </c>
      <c r="B292" s="411" t="s">
        <v>660</v>
      </c>
      <c r="C292" s="663" t="s">
        <v>816</v>
      </c>
      <c r="D292" s="715"/>
      <c r="E292" s="715"/>
      <c r="F292" s="716"/>
    </row>
    <row r="293" spans="1:6" ht="15">
      <c r="A293" s="420" t="s">
        <v>662</v>
      </c>
      <c r="B293" s="412" t="s">
        <v>663</v>
      </c>
      <c r="C293" s="412" t="s">
        <v>664</v>
      </c>
      <c r="D293" s="413" t="s">
        <v>665</v>
      </c>
      <c r="E293" s="412" t="s">
        <v>666</v>
      </c>
      <c r="F293" s="414" t="s">
        <v>667</v>
      </c>
    </row>
    <row r="294" spans="1:6" ht="15">
      <c r="A294" s="420" t="s">
        <v>668</v>
      </c>
      <c r="B294" s="412"/>
      <c r="C294" s="412">
        <v>21</v>
      </c>
      <c r="D294" s="413">
        <v>30</v>
      </c>
      <c r="E294" s="412">
        <v>30</v>
      </c>
      <c r="F294" s="414">
        <v>30</v>
      </c>
    </row>
    <row r="295" spans="1:6" ht="15.75" thickBot="1">
      <c r="A295" s="430" t="s">
        <v>669</v>
      </c>
      <c r="B295" s="416">
        <v>20</v>
      </c>
      <c r="C295" s="416">
        <v>21</v>
      </c>
      <c r="D295" s="416"/>
      <c r="E295" s="416"/>
      <c r="F295" s="417"/>
    </row>
    <row r="297" spans="1:6" ht="15">
      <c r="A297" s="403" t="s">
        <v>691</v>
      </c>
      <c r="B297" s="399"/>
      <c r="C297" s="399"/>
      <c r="D297" s="399"/>
      <c r="E297" s="399"/>
      <c r="F297" s="399"/>
    </row>
    <row r="298" spans="1:6" ht="15" customHeight="1">
      <c r="A298" s="616" t="s">
        <v>803</v>
      </c>
      <c r="B298" s="617"/>
      <c r="C298" s="617"/>
      <c r="D298" s="617"/>
      <c r="E298" s="617"/>
      <c r="F298" s="617"/>
    </row>
    <row r="300" spans="1:6" ht="15.75">
      <c r="A300" s="400" t="s">
        <v>818</v>
      </c>
      <c r="B300" s="399"/>
      <c r="C300" s="399"/>
      <c r="D300" s="399"/>
      <c r="E300" s="399"/>
      <c r="F300" s="399"/>
    </row>
    <row r="301" spans="1:6" ht="15">
      <c r="A301" s="399"/>
      <c r="B301" s="399"/>
      <c r="C301" s="399"/>
      <c r="D301" s="399"/>
      <c r="E301" s="399"/>
      <c r="F301" s="399"/>
    </row>
    <row r="302" spans="1:6" ht="15">
      <c r="A302" s="399"/>
      <c r="B302" s="399"/>
      <c r="C302" s="401">
        <v>2010</v>
      </c>
      <c r="D302" s="401">
        <v>2011</v>
      </c>
      <c r="E302" s="401">
        <v>2012</v>
      </c>
      <c r="F302" s="399"/>
    </row>
    <row r="303" spans="1:6" ht="15">
      <c r="A303" s="608" t="s">
        <v>654</v>
      </c>
      <c r="B303" s="667"/>
      <c r="C303" s="402">
        <f>'Programový rozpočet sumár'!M134</f>
        <v>65283</v>
      </c>
      <c r="D303" s="402">
        <f>'Programový rozpočet sumár'!AA134</f>
        <v>76148</v>
      </c>
      <c r="E303" s="402">
        <f>'Programový rozpočet sumár'!AE134</f>
        <v>86813</v>
      </c>
      <c r="F303" s="399"/>
    </row>
    <row r="304" ht="15.75" thickBot="1"/>
    <row r="305" spans="1:6" ht="15">
      <c r="A305" s="429" t="s">
        <v>655</v>
      </c>
      <c r="B305" s="661" t="s">
        <v>783</v>
      </c>
      <c r="C305" s="661"/>
      <c r="D305" s="661"/>
      <c r="E305" s="661"/>
      <c r="F305" s="662"/>
    </row>
    <row r="306" spans="1:6" ht="15">
      <c r="A306" s="420" t="s">
        <v>657</v>
      </c>
      <c r="B306" s="663" t="s">
        <v>811</v>
      </c>
      <c r="C306" s="663"/>
      <c r="D306" s="663"/>
      <c r="E306" s="663"/>
      <c r="F306" s="664"/>
    </row>
    <row r="307" spans="1:6" ht="15">
      <c r="A307" s="420" t="s">
        <v>659</v>
      </c>
      <c r="B307" s="411" t="s">
        <v>660</v>
      </c>
      <c r="C307" s="663" t="s">
        <v>815</v>
      </c>
      <c r="D307" s="715"/>
      <c r="E307" s="715"/>
      <c r="F307" s="716"/>
    </row>
    <row r="308" spans="1:6" ht="15">
      <c r="A308" s="420" t="s">
        <v>662</v>
      </c>
      <c r="B308" s="412" t="s">
        <v>663</v>
      </c>
      <c r="C308" s="412" t="s">
        <v>664</v>
      </c>
      <c r="D308" s="413" t="s">
        <v>665</v>
      </c>
      <c r="E308" s="412" t="s">
        <v>666</v>
      </c>
      <c r="F308" s="414" t="s">
        <v>667</v>
      </c>
    </row>
    <row r="309" spans="1:6" ht="15">
      <c r="A309" s="420" t="s">
        <v>668</v>
      </c>
      <c r="B309" s="412"/>
      <c r="C309" s="412">
        <v>355</v>
      </c>
      <c r="D309" s="413">
        <v>491</v>
      </c>
      <c r="E309" s="412">
        <v>491</v>
      </c>
      <c r="F309" s="414">
        <v>491</v>
      </c>
    </row>
    <row r="310" spans="1:6" ht="15.75" thickBot="1">
      <c r="A310" s="430" t="s">
        <v>669</v>
      </c>
      <c r="B310" s="416">
        <v>220</v>
      </c>
      <c r="C310" s="416">
        <v>355</v>
      </c>
      <c r="D310" s="416"/>
      <c r="E310" s="416"/>
      <c r="F310" s="417"/>
    </row>
    <row r="312" spans="1:6" ht="15">
      <c r="A312" s="403" t="s">
        <v>691</v>
      </c>
      <c r="B312" s="399"/>
      <c r="C312" s="399"/>
      <c r="D312" s="399"/>
      <c r="E312" s="399"/>
      <c r="F312" s="399"/>
    </row>
    <row r="313" spans="1:6" ht="15" customHeight="1">
      <c r="A313" s="616" t="s">
        <v>803</v>
      </c>
      <c r="B313" s="617"/>
      <c r="C313" s="617"/>
      <c r="D313" s="617"/>
      <c r="E313" s="617"/>
      <c r="F313" s="617"/>
    </row>
    <row r="315" spans="1:6" ht="15.75">
      <c r="A315" s="562" t="s">
        <v>1373</v>
      </c>
      <c r="B315" s="399"/>
      <c r="C315" s="399"/>
      <c r="D315" s="399"/>
      <c r="E315" s="399"/>
      <c r="F315" s="399"/>
    </row>
    <row r="316" spans="1:6" ht="15.75">
      <c r="A316" s="592" t="s">
        <v>819</v>
      </c>
      <c r="B316" s="399"/>
      <c r="C316" s="399"/>
      <c r="D316" s="399"/>
      <c r="E316" s="399"/>
      <c r="F316" s="399"/>
    </row>
    <row r="318" spans="1:6" ht="15">
      <c r="A318" s="399"/>
      <c r="B318" s="399"/>
      <c r="C318" s="401">
        <v>2010</v>
      </c>
      <c r="D318" s="401">
        <v>2011</v>
      </c>
      <c r="E318" s="401">
        <v>2012</v>
      </c>
      <c r="F318" s="399"/>
    </row>
    <row r="319" spans="1:6" ht="15">
      <c r="A319" s="608" t="s">
        <v>652</v>
      </c>
      <c r="B319" s="667"/>
      <c r="C319" s="402">
        <f>'Programový rozpočet sumár'!M135</f>
        <v>462650</v>
      </c>
      <c r="D319" s="402">
        <f>'Programový rozpočet sumár'!AA135</f>
        <v>473389</v>
      </c>
      <c r="E319" s="402">
        <f>'Programový rozpočet sumár'!AE135</f>
        <v>522938</v>
      </c>
      <c r="F319" s="399"/>
    </row>
    <row r="320" spans="1:6" ht="15">
      <c r="A320" s="490"/>
      <c r="B320" s="491"/>
      <c r="C320" s="488"/>
      <c r="D320" s="488"/>
      <c r="E320" s="488"/>
      <c r="F320" s="399"/>
    </row>
    <row r="321" spans="1:6" s="424" customFormat="1" ht="15">
      <c r="A321" s="494" t="s">
        <v>820</v>
      </c>
      <c r="B321" s="404"/>
      <c r="C321" s="404"/>
      <c r="D321" s="404"/>
      <c r="E321" s="404"/>
      <c r="F321" s="404"/>
    </row>
    <row r="322" spans="1:6" ht="15">
      <c r="A322" s="399"/>
      <c r="B322" s="399"/>
      <c r="C322" s="399"/>
      <c r="D322" s="399"/>
      <c r="E322" s="399"/>
      <c r="F322" s="399"/>
    </row>
    <row r="323" spans="1:6" ht="15">
      <c r="A323" s="399"/>
      <c r="B323" s="399"/>
      <c r="C323" s="401">
        <v>2010</v>
      </c>
      <c r="D323" s="401">
        <v>2011</v>
      </c>
      <c r="E323" s="401">
        <v>2012</v>
      </c>
      <c r="F323" s="399"/>
    </row>
    <row r="324" spans="1:6" ht="15">
      <c r="A324" s="608" t="s">
        <v>654</v>
      </c>
      <c r="B324" s="667"/>
      <c r="C324" s="402">
        <f>'Programový rozpočet sumár'!M136</f>
        <v>280125</v>
      </c>
      <c r="D324" s="402">
        <f>'Programový rozpočet sumár'!AA136</f>
        <v>286594</v>
      </c>
      <c r="E324" s="402">
        <f>'Programový rozpočet sumár'!AE136</f>
        <v>316442</v>
      </c>
      <c r="F324" s="399"/>
    </row>
    <row r="325" ht="15.75" thickBot="1"/>
    <row r="326" spans="1:6" ht="15">
      <c r="A326" s="429" t="s">
        <v>655</v>
      </c>
      <c r="B326" s="661" t="s">
        <v>783</v>
      </c>
      <c r="C326" s="661"/>
      <c r="D326" s="661"/>
      <c r="E326" s="661"/>
      <c r="F326" s="662"/>
    </row>
    <row r="327" spans="1:6" ht="15">
      <c r="A327" s="420" t="s">
        <v>657</v>
      </c>
      <c r="B327" s="663" t="s">
        <v>821</v>
      </c>
      <c r="C327" s="663"/>
      <c r="D327" s="663"/>
      <c r="E327" s="663"/>
      <c r="F327" s="664"/>
    </row>
    <row r="328" spans="1:6" ht="15">
      <c r="A328" s="420" t="s">
        <v>659</v>
      </c>
      <c r="B328" s="411" t="s">
        <v>660</v>
      </c>
      <c r="C328" s="663" t="s">
        <v>822</v>
      </c>
      <c r="D328" s="715"/>
      <c r="E328" s="715"/>
      <c r="F328" s="716"/>
    </row>
    <row r="329" spans="1:6" ht="15">
      <c r="A329" s="420" t="s">
        <v>662</v>
      </c>
      <c r="B329" s="412" t="s">
        <v>663</v>
      </c>
      <c r="C329" s="412" t="s">
        <v>664</v>
      </c>
      <c r="D329" s="413" t="s">
        <v>665</v>
      </c>
      <c r="E329" s="412" t="s">
        <v>666</v>
      </c>
      <c r="F329" s="414" t="s">
        <v>667</v>
      </c>
    </row>
    <row r="330" spans="1:6" ht="15">
      <c r="A330" s="420" t="s">
        <v>668</v>
      </c>
      <c r="B330" s="412"/>
      <c r="C330" s="412">
        <v>492</v>
      </c>
      <c r="D330" s="413">
        <v>491</v>
      </c>
      <c r="E330" s="412">
        <v>491</v>
      </c>
      <c r="F330" s="414">
        <v>491</v>
      </c>
    </row>
    <row r="331" spans="1:6" ht="15.75" thickBot="1">
      <c r="A331" s="430" t="s">
        <v>669</v>
      </c>
      <c r="B331" s="416">
        <v>510</v>
      </c>
      <c r="C331" s="416">
        <v>492</v>
      </c>
      <c r="D331" s="416"/>
      <c r="E331" s="416"/>
      <c r="F331" s="417"/>
    </row>
    <row r="333" spans="1:6" ht="15">
      <c r="A333" s="403" t="s">
        <v>691</v>
      </c>
      <c r="B333" s="399"/>
      <c r="C333" s="399"/>
      <c r="D333" s="399"/>
      <c r="E333" s="399"/>
      <c r="F333" s="399"/>
    </row>
    <row r="334" spans="1:6" ht="15" customHeight="1">
      <c r="A334" s="616" t="s">
        <v>803</v>
      </c>
      <c r="B334" s="617"/>
      <c r="C334" s="617"/>
      <c r="D334" s="617"/>
      <c r="E334" s="617"/>
      <c r="F334" s="617"/>
    </row>
    <row r="336" spans="1:6" s="424" customFormat="1" ht="15">
      <c r="A336" s="494" t="s">
        <v>823</v>
      </c>
      <c r="B336" s="404"/>
      <c r="C336" s="404"/>
      <c r="D336" s="404"/>
      <c r="E336" s="404"/>
      <c r="F336" s="404"/>
    </row>
    <row r="337" spans="1:6" ht="15">
      <c r="A337" s="399"/>
      <c r="B337" s="399"/>
      <c r="C337" s="399"/>
      <c r="D337" s="399"/>
      <c r="E337" s="399"/>
      <c r="F337" s="399"/>
    </row>
    <row r="338" spans="1:6" ht="15">
      <c r="A338" s="399"/>
      <c r="B338" s="399"/>
      <c r="C338" s="401">
        <v>2010</v>
      </c>
      <c r="D338" s="401">
        <v>2011</v>
      </c>
      <c r="E338" s="401">
        <v>2012</v>
      </c>
      <c r="F338" s="399"/>
    </row>
    <row r="339" spans="1:6" ht="15">
      <c r="A339" s="608" t="s">
        <v>654</v>
      </c>
      <c r="B339" s="667"/>
      <c r="C339" s="402">
        <f>'Programový rozpočet sumár'!M137</f>
        <v>182525</v>
      </c>
      <c r="D339" s="402">
        <f>'Programový rozpočet sumár'!AA137</f>
        <v>186795</v>
      </c>
      <c r="E339" s="402">
        <f>'Programový rozpočet sumár'!AE137</f>
        <v>206496</v>
      </c>
      <c r="F339" s="399"/>
    </row>
    <row r="340" ht="15.75" thickBot="1"/>
    <row r="341" spans="1:6" ht="15">
      <c r="A341" s="429" t="s">
        <v>655</v>
      </c>
      <c r="B341" s="661" t="s">
        <v>783</v>
      </c>
      <c r="C341" s="661"/>
      <c r="D341" s="661"/>
      <c r="E341" s="661"/>
      <c r="F341" s="662"/>
    </row>
    <row r="342" spans="1:6" ht="15">
      <c r="A342" s="420" t="s">
        <v>657</v>
      </c>
      <c r="B342" s="663" t="s">
        <v>821</v>
      </c>
      <c r="C342" s="663"/>
      <c r="D342" s="663"/>
      <c r="E342" s="663"/>
      <c r="F342" s="664"/>
    </row>
    <row r="343" spans="1:6" ht="15">
      <c r="A343" s="420" t="s">
        <v>659</v>
      </c>
      <c r="B343" s="411" t="s">
        <v>660</v>
      </c>
      <c r="C343" s="663" t="s">
        <v>822</v>
      </c>
      <c r="D343" s="715"/>
      <c r="E343" s="715"/>
      <c r="F343" s="716"/>
    </row>
    <row r="344" spans="1:6" ht="15">
      <c r="A344" s="420" t="s">
        <v>662</v>
      </c>
      <c r="B344" s="412" t="s">
        <v>663</v>
      </c>
      <c r="C344" s="412" t="s">
        <v>664</v>
      </c>
      <c r="D344" s="413" t="s">
        <v>665</v>
      </c>
      <c r="E344" s="412" t="s">
        <v>666</v>
      </c>
      <c r="F344" s="414" t="s">
        <v>667</v>
      </c>
    </row>
    <row r="345" spans="1:6" ht="15">
      <c r="A345" s="420" t="s">
        <v>668</v>
      </c>
      <c r="B345" s="412"/>
      <c r="C345" s="412">
        <v>338</v>
      </c>
      <c r="D345" s="413">
        <v>373</v>
      </c>
      <c r="E345" s="412">
        <v>373</v>
      </c>
      <c r="F345" s="414">
        <v>373</v>
      </c>
    </row>
    <row r="346" spans="1:6" ht="15.75" thickBot="1">
      <c r="A346" s="430" t="s">
        <v>669</v>
      </c>
      <c r="B346" s="416">
        <v>228</v>
      </c>
      <c r="C346" s="416">
        <v>338</v>
      </c>
      <c r="D346" s="416"/>
      <c r="E346" s="416"/>
      <c r="F346" s="417"/>
    </row>
    <row r="348" spans="1:6" ht="15">
      <c r="A348" s="403" t="s">
        <v>691</v>
      </c>
      <c r="B348" s="399"/>
      <c r="C348" s="399"/>
      <c r="D348" s="399"/>
      <c r="E348" s="399"/>
      <c r="F348" s="399"/>
    </row>
    <row r="349" spans="1:6" ht="15" customHeight="1">
      <c r="A349" s="616" t="s">
        <v>803</v>
      </c>
      <c r="B349" s="617"/>
      <c r="C349" s="617"/>
      <c r="D349" s="617"/>
      <c r="E349" s="617"/>
      <c r="F349" s="617"/>
    </row>
    <row r="351" spans="1:6" ht="15.75">
      <c r="A351" s="562" t="s">
        <v>1374</v>
      </c>
      <c r="B351" s="399"/>
      <c r="C351" s="399"/>
      <c r="D351" s="399"/>
      <c r="E351" s="399"/>
      <c r="F351" s="399"/>
    </row>
    <row r="352" spans="1:6" ht="15.75">
      <c r="A352" s="592" t="s">
        <v>824</v>
      </c>
      <c r="B352" s="399"/>
      <c r="C352" s="399"/>
      <c r="D352" s="399"/>
      <c r="E352" s="399"/>
      <c r="F352" s="399"/>
    </row>
    <row r="354" spans="1:6" ht="15">
      <c r="A354" s="399"/>
      <c r="B354" s="399"/>
      <c r="C354" s="401">
        <v>2010</v>
      </c>
      <c r="D354" s="401">
        <v>2011</v>
      </c>
      <c r="E354" s="401">
        <v>2012</v>
      </c>
      <c r="F354" s="399"/>
    </row>
    <row r="355" spans="1:6" ht="15">
      <c r="A355" s="608" t="s">
        <v>652</v>
      </c>
      <c r="B355" s="667"/>
      <c r="C355" s="402">
        <f>'Programový rozpočet sumár'!M138</f>
        <v>1248</v>
      </c>
      <c r="D355" s="402">
        <f>'Programový rozpočet sumár'!AA138</f>
        <v>1248</v>
      </c>
      <c r="E355" s="402">
        <f>'Programový rozpočet sumár'!AE138</f>
        <v>1248</v>
      </c>
      <c r="F355" s="399"/>
    </row>
    <row r="356" ht="15.75" thickBot="1"/>
    <row r="357" spans="1:6" ht="15">
      <c r="A357" s="429" t="s">
        <v>655</v>
      </c>
      <c r="B357" s="661" t="s">
        <v>783</v>
      </c>
      <c r="C357" s="661"/>
      <c r="D357" s="661"/>
      <c r="E357" s="661"/>
      <c r="F357" s="662"/>
    </row>
    <row r="358" spans="1:6" ht="15">
      <c r="A358" s="420" t="s">
        <v>657</v>
      </c>
      <c r="B358" s="663" t="s">
        <v>825</v>
      </c>
      <c r="C358" s="663"/>
      <c r="D358" s="663"/>
      <c r="E358" s="663"/>
      <c r="F358" s="664"/>
    </row>
    <row r="359" spans="1:6" ht="15">
      <c r="A359" s="420" t="s">
        <v>659</v>
      </c>
      <c r="B359" s="411" t="s">
        <v>660</v>
      </c>
      <c r="C359" s="663" t="s">
        <v>826</v>
      </c>
      <c r="D359" s="715"/>
      <c r="E359" s="715"/>
      <c r="F359" s="716"/>
    </row>
    <row r="360" spans="1:6" ht="15">
      <c r="A360" s="420" t="s">
        <v>662</v>
      </c>
      <c r="B360" s="412" t="s">
        <v>663</v>
      </c>
      <c r="C360" s="412" t="s">
        <v>664</v>
      </c>
      <c r="D360" s="413" t="s">
        <v>665</v>
      </c>
      <c r="E360" s="412" t="s">
        <v>666</v>
      </c>
      <c r="F360" s="414" t="s">
        <v>667</v>
      </c>
    </row>
    <row r="361" spans="1:6" ht="15">
      <c r="A361" s="420" t="s">
        <v>668</v>
      </c>
      <c r="B361" s="412"/>
      <c r="C361" s="412">
        <v>6</v>
      </c>
      <c r="D361" s="413">
        <v>6</v>
      </c>
      <c r="E361" s="412">
        <v>7</v>
      </c>
      <c r="F361" s="414">
        <v>7</v>
      </c>
    </row>
    <row r="362" spans="1:6" ht="15.75" thickBot="1">
      <c r="A362" s="430" t="s">
        <v>669</v>
      </c>
      <c r="B362" s="416">
        <v>5</v>
      </c>
      <c r="C362" s="416"/>
      <c r="D362" s="416"/>
      <c r="E362" s="416"/>
      <c r="F362" s="417"/>
    </row>
    <row r="363" spans="1:6" ht="15">
      <c r="A363" s="420" t="s">
        <v>659</v>
      </c>
      <c r="B363" s="411" t="s">
        <v>660</v>
      </c>
      <c r="C363" s="663" t="s">
        <v>827</v>
      </c>
      <c r="D363" s="715"/>
      <c r="E363" s="715"/>
      <c r="F363" s="716"/>
    </row>
    <row r="364" spans="1:6" ht="15">
      <c r="A364" s="420" t="s">
        <v>662</v>
      </c>
      <c r="B364" s="412" t="s">
        <v>663</v>
      </c>
      <c r="C364" s="412" t="s">
        <v>664</v>
      </c>
      <c r="D364" s="413" t="s">
        <v>665</v>
      </c>
      <c r="E364" s="412" t="s">
        <v>666</v>
      </c>
      <c r="F364" s="414" t="s">
        <v>667</v>
      </c>
    </row>
    <row r="365" spans="1:6" ht="15">
      <c r="A365" s="420" t="s">
        <v>668</v>
      </c>
      <c r="B365" s="412"/>
      <c r="C365" s="412">
        <v>1700</v>
      </c>
      <c r="D365" s="413">
        <v>1700</v>
      </c>
      <c r="E365" s="412">
        <v>1800</v>
      </c>
      <c r="F365" s="414">
        <v>1800</v>
      </c>
    </row>
    <row r="366" spans="1:6" ht="15.75" thickBot="1">
      <c r="A366" s="430" t="s">
        <v>669</v>
      </c>
      <c r="B366" s="416">
        <v>1600</v>
      </c>
      <c r="C366" s="416"/>
      <c r="D366" s="416"/>
      <c r="E366" s="416"/>
      <c r="F366" s="417"/>
    </row>
    <row r="368" spans="1:6" ht="15">
      <c r="A368" s="403" t="s">
        <v>710</v>
      </c>
      <c r="B368" s="399"/>
      <c r="C368" s="399"/>
      <c r="D368" s="399"/>
      <c r="E368" s="399"/>
      <c r="F368" s="399"/>
    </row>
    <row r="369" spans="1:6" ht="27.75" customHeight="1">
      <c r="A369" s="616" t="s">
        <v>1266</v>
      </c>
      <c r="B369" s="617"/>
      <c r="C369" s="617"/>
      <c r="D369" s="617"/>
      <c r="E369" s="617"/>
      <c r="F369" s="617"/>
    </row>
    <row r="371" spans="1:6" ht="15.75">
      <c r="A371" s="562" t="s">
        <v>1375</v>
      </c>
      <c r="B371" s="399"/>
      <c r="C371" s="399"/>
      <c r="D371" s="399"/>
      <c r="E371" s="399"/>
      <c r="F371" s="399"/>
    </row>
    <row r="372" spans="1:6" s="446" customFormat="1" ht="15">
      <c r="A372" s="592" t="s">
        <v>1355</v>
      </c>
      <c r="B372" s="399"/>
      <c r="C372" s="399"/>
      <c r="D372" s="399"/>
      <c r="E372" s="399"/>
      <c r="F372" s="399"/>
    </row>
    <row r="373" spans="1:6" s="446" customFormat="1" ht="15">
      <c r="A373" s="595" t="s">
        <v>1356</v>
      </c>
      <c r="B373" s="473"/>
      <c r="C373" s="473"/>
      <c r="D373" s="473"/>
      <c r="E373" s="473"/>
      <c r="F373" s="473"/>
    </row>
    <row r="374" spans="1:6" s="446" customFormat="1" ht="15">
      <c r="A374" s="595"/>
      <c r="B374" s="473"/>
      <c r="C374" s="473"/>
      <c r="D374" s="473"/>
      <c r="E374" s="473"/>
      <c r="F374" s="473"/>
    </row>
    <row r="375" spans="1:6" ht="15">
      <c r="A375" s="399"/>
      <c r="B375" s="399"/>
      <c r="C375" s="401">
        <v>2010</v>
      </c>
      <c r="D375" s="401">
        <v>2011</v>
      </c>
      <c r="E375" s="401">
        <v>2012</v>
      </c>
      <c r="F375" s="399"/>
    </row>
    <row r="376" spans="1:6" ht="15">
      <c r="A376" s="608" t="s">
        <v>652</v>
      </c>
      <c r="B376" s="667"/>
      <c r="C376" s="402">
        <f>'Programový rozpočet sumár'!M139</f>
        <v>10000</v>
      </c>
      <c r="D376" s="402">
        <f>'Programový rozpočet sumár'!AA139</f>
        <v>0</v>
      </c>
      <c r="E376" s="402">
        <f>'Programový rozpočet sumár'!AE139</f>
        <v>0</v>
      </c>
      <c r="F376" s="399"/>
    </row>
    <row r="377" spans="1:6" ht="15">
      <c r="A377" s="490"/>
      <c r="B377" s="491"/>
      <c r="C377" s="488"/>
      <c r="D377" s="488"/>
      <c r="E377" s="488"/>
      <c r="F377" s="399"/>
    </row>
    <row r="378" ht="15.75" thickBot="1"/>
    <row r="379" spans="1:6" ht="15">
      <c r="A379" s="429" t="s">
        <v>655</v>
      </c>
      <c r="B379" s="661" t="s">
        <v>783</v>
      </c>
      <c r="C379" s="661"/>
      <c r="D379" s="661"/>
      <c r="E379" s="661"/>
      <c r="F379" s="662"/>
    </row>
    <row r="380" spans="1:6" ht="15">
      <c r="A380" s="420" t="s">
        <v>657</v>
      </c>
      <c r="B380" s="663" t="s">
        <v>828</v>
      </c>
      <c r="C380" s="663"/>
      <c r="D380" s="663"/>
      <c r="E380" s="663"/>
      <c r="F380" s="664"/>
    </row>
    <row r="381" spans="1:6" ht="15">
      <c r="A381" s="420" t="s">
        <v>659</v>
      </c>
      <c r="B381" s="411" t="s">
        <v>660</v>
      </c>
      <c r="C381" s="663" t="s">
        <v>829</v>
      </c>
      <c r="D381" s="715"/>
      <c r="E381" s="715"/>
      <c r="F381" s="716"/>
    </row>
    <row r="382" spans="1:6" ht="15">
      <c r="A382" s="420" t="s">
        <v>662</v>
      </c>
      <c r="B382" s="412" t="s">
        <v>663</v>
      </c>
      <c r="C382" s="412" t="s">
        <v>664</v>
      </c>
      <c r="D382" s="413" t="s">
        <v>665</v>
      </c>
      <c r="E382" s="412" t="s">
        <v>666</v>
      </c>
      <c r="F382" s="414" t="s">
        <v>667</v>
      </c>
    </row>
    <row r="383" spans="1:6" ht="15">
      <c r="A383" s="420" t="s">
        <v>668</v>
      </c>
      <c r="B383" s="412"/>
      <c r="C383" s="412">
        <v>3</v>
      </c>
      <c r="D383" s="413">
        <v>4</v>
      </c>
      <c r="E383" s="412">
        <v>4</v>
      </c>
      <c r="F383" s="414">
        <v>4</v>
      </c>
    </row>
    <row r="384" spans="1:6" ht="15.75" thickBot="1">
      <c r="A384" s="430" t="s">
        <v>669</v>
      </c>
      <c r="B384" s="416">
        <v>2</v>
      </c>
      <c r="C384" s="416">
        <v>4</v>
      </c>
      <c r="D384" s="416"/>
      <c r="E384" s="416"/>
      <c r="F384" s="417"/>
    </row>
    <row r="386" ht="15">
      <c r="A386" s="403" t="s">
        <v>710</v>
      </c>
    </row>
    <row r="387" spans="1:6" ht="15">
      <c r="A387" s="616" t="s">
        <v>830</v>
      </c>
      <c r="B387" s="617"/>
      <c r="C387" s="617"/>
      <c r="D387" s="617"/>
      <c r="E387" s="617"/>
      <c r="F387" s="617"/>
    </row>
    <row r="389" spans="1:6" ht="15.75">
      <c r="A389" s="562" t="s">
        <v>1376</v>
      </c>
      <c r="B389" s="399"/>
      <c r="C389" s="399"/>
      <c r="D389" s="399"/>
      <c r="E389" s="399"/>
      <c r="F389" s="399"/>
    </row>
    <row r="390" spans="1:6" s="424" customFormat="1" ht="15.75">
      <c r="A390" s="592" t="s">
        <v>831</v>
      </c>
      <c r="B390" s="404"/>
      <c r="C390" s="404"/>
      <c r="D390" s="404"/>
      <c r="E390" s="404"/>
      <c r="F390" s="404"/>
    </row>
    <row r="391" spans="1:6" s="431" customFormat="1" ht="15.75">
      <c r="A391" s="592" t="s">
        <v>1357</v>
      </c>
      <c r="B391" s="495"/>
      <c r="C391" s="495"/>
      <c r="D391" s="495"/>
      <c r="E391" s="495"/>
      <c r="F391" s="495"/>
    </row>
    <row r="392" spans="1:6" ht="15">
      <c r="A392" s="399"/>
      <c r="B392" s="399"/>
      <c r="C392" s="401">
        <v>2010</v>
      </c>
      <c r="D392" s="401">
        <v>2011</v>
      </c>
      <c r="E392" s="401">
        <v>2012</v>
      </c>
      <c r="F392" s="399"/>
    </row>
    <row r="393" spans="1:6" ht="15">
      <c r="A393" s="608" t="s">
        <v>652</v>
      </c>
      <c r="B393" s="667"/>
      <c r="C393" s="402">
        <f>'Programový rozpočet sumár'!M140</f>
        <v>250</v>
      </c>
      <c r="D393" s="402">
        <f>'Programový rozpočet sumár'!AA140</f>
        <v>250</v>
      </c>
      <c r="E393" s="402">
        <f>'Programový rozpočet sumár'!AE140</f>
        <v>250</v>
      </c>
      <c r="F393" s="399"/>
    </row>
    <row r="394" ht="15.75" thickBot="1"/>
    <row r="395" spans="1:6" ht="15">
      <c r="A395" s="429" t="s">
        <v>655</v>
      </c>
      <c r="B395" s="661" t="s">
        <v>783</v>
      </c>
      <c r="C395" s="661"/>
      <c r="D395" s="661"/>
      <c r="E395" s="661"/>
      <c r="F395" s="662"/>
    </row>
    <row r="396" spans="1:6" ht="15">
      <c r="A396" s="420" t="s">
        <v>657</v>
      </c>
      <c r="B396" s="663" t="s">
        <v>832</v>
      </c>
      <c r="C396" s="663"/>
      <c r="D396" s="663"/>
      <c r="E396" s="663"/>
      <c r="F396" s="664"/>
    </row>
    <row r="397" spans="1:6" ht="15">
      <c r="A397" s="420" t="s">
        <v>659</v>
      </c>
      <c r="B397" s="411" t="s">
        <v>660</v>
      </c>
      <c r="C397" s="663" t="s">
        <v>833</v>
      </c>
      <c r="D397" s="715"/>
      <c r="E397" s="715"/>
      <c r="F397" s="716"/>
    </row>
    <row r="398" spans="1:6" ht="15">
      <c r="A398" s="420" t="s">
        <v>662</v>
      </c>
      <c r="B398" s="412" t="s">
        <v>663</v>
      </c>
      <c r="C398" s="412" t="s">
        <v>664</v>
      </c>
      <c r="D398" s="413" t="s">
        <v>665</v>
      </c>
      <c r="E398" s="412" t="s">
        <v>666</v>
      </c>
      <c r="F398" s="414" t="s">
        <v>667</v>
      </c>
    </row>
    <row r="399" spans="1:6" ht="15">
      <c r="A399" s="420" t="s">
        <v>668</v>
      </c>
      <c r="B399" s="412"/>
      <c r="C399" s="412">
        <v>4</v>
      </c>
      <c r="D399" s="413">
        <v>4</v>
      </c>
      <c r="E399" s="412">
        <v>4</v>
      </c>
      <c r="F399" s="414">
        <v>4</v>
      </c>
    </row>
    <row r="400" spans="1:6" ht="15.75" thickBot="1">
      <c r="A400" s="430" t="s">
        <v>669</v>
      </c>
      <c r="B400" s="416">
        <v>4</v>
      </c>
      <c r="C400" s="416">
        <v>1</v>
      </c>
      <c r="D400" s="416"/>
      <c r="E400" s="416"/>
      <c r="F400" s="417"/>
    </row>
    <row r="402" ht="15">
      <c r="A402" s="403" t="s">
        <v>710</v>
      </c>
    </row>
    <row r="403" spans="1:6" ht="15">
      <c r="A403" s="616" t="s">
        <v>834</v>
      </c>
      <c r="B403" s="617"/>
      <c r="C403" s="617"/>
      <c r="D403" s="617"/>
      <c r="E403" s="617"/>
      <c r="F403" s="617"/>
    </row>
    <row r="405" spans="1:6" ht="15.75">
      <c r="A405" s="562" t="s">
        <v>1377</v>
      </c>
      <c r="B405" s="399"/>
      <c r="C405" s="399"/>
      <c r="D405" s="399"/>
      <c r="E405" s="399"/>
      <c r="F405" s="399"/>
    </row>
    <row r="406" spans="1:6" ht="15.75">
      <c r="A406" s="592" t="s">
        <v>835</v>
      </c>
      <c r="B406" s="399"/>
      <c r="C406" s="399"/>
      <c r="D406" s="399"/>
      <c r="E406" s="399"/>
      <c r="F406" s="399"/>
    </row>
    <row r="408" spans="1:6" ht="15">
      <c r="A408" s="399"/>
      <c r="B408" s="399"/>
      <c r="C408" s="401">
        <v>2010</v>
      </c>
      <c r="D408" s="401">
        <v>2011</v>
      </c>
      <c r="E408" s="401">
        <v>2012</v>
      </c>
      <c r="F408" s="399"/>
    </row>
    <row r="409" spans="1:6" ht="15">
      <c r="A409" s="608" t="s">
        <v>652</v>
      </c>
      <c r="B409" s="667"/>
      <c r="C409" s="402">
        <f>'Programový rozpočet sumár'!M141</f>
        <v>36700</v>
      </c>
      <c r="D409" s="402">
        <f>'Programový rozpočet sumár'!AA141</f>
        <v>36700</v>
      </c>
      <c r="E409" s="402">
        <f>'Programový rozpočet sumár'!AE141</f>
        <v>36700</v>
      </c>
      <c r="F409" s="399"/>
    </row>
    <row r="410" ht="15.75" thickBot="1"/>
    <row r="411" spans="1:6" ht="15">
      <c r="A411" s="429" t="s">
        <v>655</v>
      </c>
      <c r="B411" s="661" t="s">
        <v>783</v>
      </c>
      <c r="C411" s="661"/>
      <c r="D411" s="661"/>
      <c r="E411" s="661"/>
      <c r="F411" s="662"/>
    </row>
    <row r="412" spans="1:6" ht="15">
      <c r="A412" s="420" t="s">
        <v>657</v>
      </c>
      <c r="B412" s="663" t="s">
        <v>828</v>
      </c>
      <c r="C412" s="663"/>
      <c r="D412" s="663"/>
      <c r="E412" s="663"/>
      <c r="F412" s="664"/>
    </row>
    <row r="413" spans="1:6" ht="15">
      <c r="A413" s="420" t="s">
        <v>659</v>
      </c>
      <c r="B413" s="411" t="s">
        <v>660</v>
      </c>
      <c r="C413" s="663" t="s">
        <v>836</v>
      </c>
      <c r="D413" s="715"/>
      <c r="E413" s="715"/>
      <c r="F413" s="716"/>
    </row>
    <row r="414" spans="1:6" ht="15">
      <c r="A414" s="420" t="s">
        <v>662</v>
      </c>
      <c r="B414" s="412" t="s">
        <v>663</v>
      </c>
      <c r="C414" s="412" t="s">
        <v>664</v>
      </c>
      <c r="D414" s="413" t="s">
        <v>665</v>
      </c>
      <c r="E414" s="412" t="s">
        <v>666</v>
      </c>
      <c r="F414" s="414" t="s">
        <v>667</v>
      </c>
    </row>
    <row r="415" spans="1:6" ht="15">
      <c r="A415" s="420" t="s">
        <v>668</v>
      </c>
      <c r="B415" s="412"/>
      <c r="C415" s="412">
        <v>4</v>
      </c>
      <c r="D415" s="413">
        <v>4</v>
      </c>
      <c r="E415" s="412">
        <v>4</v>
      </c>
      <c r="F415" s="414">
        <v>4</v>
      </c>
    </row>
    <row r="416" spans="1:6" ht="15.75" thickBot="1">
      <c r="A416" s="430" t="s">
        <v>669</v>
      </c>
      <c r="B416" s="416">
        <v>4</v>
      </c>
      <c r="C416" s="416">
        <v>2</v>
      </c>
      <c r="D416" s="416"/>
      <c r="E416" s="416"/>
      <c r="F416" s="417"/>
    </row>
    <row r="418" ht="15">
      <c r="A418" s="403" t="s">
        <v>710</v>
      </c>
    </row>
    <row r="419" spans="1:6" ht="15">
      <c r="A419" s="616" t="s">
        <v>837</v>
      </c>
      <c r="B419" s="617"/>
      <c r="C419" s="617"/>
      <c r="D419" s="617"/>
      <c r="E419" s="617"/>
      <c r="F419" s="617"/>
    </row>
    <row r="421" spans="1:6" ht="15.75">
      <c r="A421" s="562" t="s">
        <v>1378</v>
      </c>
      <c r="B421" s="399"/>
      <c r="C421" s="399"/>
      <c r="D421" s="399"/>
      <c r="E421" s="399"/>
      <c r="F421" s="399"/>
    </row>
    <row r="422" spans="1:6" ht="15.75">
      <c r="A422" s="592" t="s">
        <v>835</v>
      </c>
      <c r="B422" s="399"/>
      <c r="C422" s="399"/>
      <c r="D422" s="399"/>
      <c r="E422" s="399"/>
      <c r="F422" s="399"/>
    </row>
    <row r="424" spans="1:6" ht="15">
      <c r="A424" s="399"/>
      <c r="B424" s="399"/>
      <c r="C424" s="401">
        <v>2010</v>
      </c>
      <c r="D424" s="401">
        <v>2011</v>
      </c>
      <c r="E424" s="401">
        <v>2012</v>
      </c>
      <c r="F424" s="399"/>
    </row>
    <row r="425" spans="1:6" ht="15">
      <c r="A425" s="608" t="s">
        <v>652</v>
      </c>
      <c r="B425" s="667"/>
      <c r="C425" s="402">
        <f>'Programový rozpočet sumár'!M142</f>
        <v>1500</v>
      </c>
      <c r="D425" s="402">
        <f>'Programový rozpočet sumár'!AA142</f>
        <v>1500</v>
      </c>
      <c r="E425" s="402">
        <f>'Programový rozpočet sumár'!AE142</f>
        <v>1500</v>
      </c>
      <c r="F425" s="399"/>
    </row>
    <row r="426" ht="15.75" thickBot="1"/>
    <row r="427" spans="1:6" ht="15">
      <c r="A427" s="429" t="s">
        <v>655</v>
      </c>
      <c r="B427" s="661" t="s">
        <v>838</v>
      </c>
      <c r="C427" s="661"/>
      <c r="D427" s="661"/>
      <c r="E427" s="661"/>
      <c r="F427" s="662"/>
    </row>
    <row r="428" spans="1:6" ht="15">
      <c r="A428" s="420" t="s">
        <v>657</v>
      </c>
      <c r="B428" s="663" t="s">
        <v>839</v>
      </c>
      <c r="C428" s="663"/>
      <c r="D428" s="663"/>
      <c r="E428" s="663"/>
      <c r="F428" s="664"/>
    </row>
    <row r="429" spans="1:6" ht="15">
      <c r="A429" s="420" t="s">
        <v>659</v>
      </c>
      <c r="B429" s="411" t="s">
        <v>660</v>
      </c>
      <c r="C429" s="663" t="s">
        <v>840</v>
      </c>
      <c r="D429" s="715"/>
      <c r="E429" s="715"/>
      <c r="F429" s="716"/>
    </row>
    <row r="430" spans="1:6" ht="15">
      <c r="A430" s="420" t="s">
        <v>662</v>
      </c>
      <c r="B430" s="412" t="s">
        <v>663</v>
      </c>
      <c r="C430" s="412" t="s">
        <v>664</v>
      </c>
      <c r="D430" s="413" t="s">
        <v>665</v>
      </c>
      <c r="E430" s="412" t="s">
        <v>666</v>
      </c>
      <c r="F430" s="414" t="s">
        <v>667</v>
      </c>
    </row>
    <row r="431" spans="1:6" ht="15">
      <c r="A431" s="420" t="s">
        <v>668</v>
      </c>
      <c r="B431" s="412"/>
      <c r="C431" s="412">
        <v>3</v>
      </c>
      <c r="D431" s="413">
        <v>15</v>
      </c>
      <c r="E431" s="412">
        <v>3</v>
      </c>
      <c r="F431" s="414">
        <v>5</v>
      </c>
    </row>
    <row r="432" spans="1:6" ht="15.75" thickBot="1">
      <c r="A432" s="430" t="s">
        <v>669</v>
      </c>
      <c r="B432" s="416">
        <v>12</v>
      </c>
      <c r="C432" s="416"/>
      <c r="D432" s="416"/>
      <c r="E432" s="416"/>
      <c r="F432" s="417"/>
    </row>
    <row r="434" spans="1:6" ht="15">
      <c r="A434" s="403" t="s">
        <v>841</v>
      </c>
      <c r="C434" s="693"/>
      <c r="D434" s="693"/>
      <c r="E434" s="693"/>
      <c r="F434" s="693"/>
    </row>
    <row r="435" spans="1:6" ht="29.25" customHeight="1">
      <c r="A435" s="616" t="s">
        <v>842</v>
      </c>
      <c r="B435" s="617"/>
      <c r="C435" s="617"/>
      <c r="D435" s="617"/>
      <c r="E435" s="617"/>
      <c r="F435" s="617"/>
    </row>
    <row r="437" spans="1:6" ht="15.75">
      <c r="A437" s="562" t="s">
        <v>1379</v>
      </c>
      <c r="B437" s="399"/>
      <c r="C437" s="399"/>
      <c r="D437" s="399"/>
      <c r="E437" s="399"/>
      <c r="F437" s="399"/>
    </row>
    <row r="438" ht="15.75">
      <c r="A438" s="592"/>
    </row>
    <row r="439" spans="1:6" ht="15">
      <c r="A439" s="399"/>
      <c r="B439" s="399"/>
      <c r="C439" s="401">
        <v>2010</v>
      </c>
      <c r="D439" s="401">
        <v>2011</v>
      </c>
      <c r="E439" s="401">
        <v>2012</v>
      </c>
      <c r="F439" s="399"/>
    </row>
    <row r="440" spans="1:6" ht="15">
      <c r="A440" s="608" t="s">
        <v>652</v>
      </c>
      <c r="B440" s="667"/>
      <c r="C440" s="402">
        <f>'Programový rozpočet sumár'!M143</f>
        <v>276019</v>
      </c>
      <c r="D440" s="402">
        <f>'Programový rozpočet sumár'!AA143</f>
        <v>432519</v>
      </c>
      <c r="E440" s="402">
        <f>'Programový rozpočet sumár'!AE143</f>
        <v>545259</v>
      </c>
      <c r="F440" s="399"/>
    </row>
    <row r="441" ht="15.75" thickBot="1"/>
    <row r="442" spans="1:6" ht="15">
      <c r="A442" s="429" t="s">
        <v>655</v>
      </c>
      <c r="B442" s="661" t="s">
        <v>783</v>
      </c>
      <c r="C442" s="661"/>
      <c r="D442" s="661"/>
      <c r="E442" s="661"/>
      <c r="F442" s="662"/>
    </row>
    <row r="443" spans="1:6" ht="15">
      <c r="A443" s="420" t="s">
        <v>657</v>
      </c>
      <c r="B443" s="663" t="s">
        <v>843</v>
      </c>
      <c r="C443" s="663"/>
      <c r="D443" s="663"/>
      <c r="E443" s="663"/>
      <c r="F443" s="664"/>
    </row>
    <row r="444" spans="1:6" ht="15">
      <c r="A444" s="420" t="s">
        <v>659</v>
      </c>
      <c r="B444" s="411" t="s">
        <v>660</v>
      </c>
      <c r="C444" s="663" t="s">
        <v>844</v>
      </c>
      <c r="D444" s="715"/>
      <c r="E444" s="715"/>
      <c r="F444" s="716"/>
    </row>
    <row r="445" spans="1:6" ht="15">
      <c r="A445" s="420" t="s">
        <v>662</v>
      </c>
      <c r="B445" s="412" t="s">
        <v>663</v>
      </c>
      <c r="C445" s="412" t="s">
        <v>664</v>
      </c>
      <c r="D445" s="413" t="s">
        <v>665</v>
      </c>
      <c r="E445" s="412" t="s">
        <v>666</v>
      </c>
      <c r="F445" s="414" t="s">
        <v>667</v>
      </c>
    </row>
    <row r="446" spans="1:6" ht="15">
      <c r="A446" s="420" t="s">
        <v>668</v>
      </c>
      <c r="B446" s="412"/>
      <c r="C446" s="412">
        <v>8</v>
      </c>
      <c r="D446" s="413">
        <v>10</v>
      </c>
      <c r="E446" s="412">
        <v>10</v>
      </c>
      <c r="F446" s="414">
        <v>10</v>
      </c>
    </row>
    <row r="447" spans="1:6" ht="15.75" thickBot="1">
      <c r="A447" s="430" t="s">
        <v>669</v>
      </c>
      <c r="B447" s="416">
        <v>10</v>
      </c>
      <c r="C447" s="416">
        <v>10</v>
      </c>
      <c r="D447" s="416"/>
      <c r="E447" s="416"/>
      <c r="F447" s="417"/>
    </row>
    <row r="449" ht="15">
      <c r="A449" s="403" t="s">
        <v>841</v>
      </c>
    </row>
    <row r="450" spans="1:6" ht="15">
      <c r="A450" s="616" t="s">
        <v>845</v>
      </c>
      <c r="B450" s="617"/>
      <c r="C450" s="617"/>
      <c r="D450" s="617"/>
      <c r="E450" s="617"/>
      <c r="F450" s="617"/>
    </row>
  </sheetData>
  <sheetProtection/>
  <mergeCells count="147">
    <mergeCell ref="A36:F36"/>
    <mergeCell ref="A41:B41"/>
    <mergeCell ref="B43:F43"/>
    <mergeCell ref="B44:F44"/>
    <mergeCell ref="C45:F45"/>
    <mergeCell ref="B88:F88"/>
    <mergeCell ref="A71:B71"/>
    <mergeCell ref="B73:F73"/>
    <mergeCell ref="B74:F74"/>
    <mergeCell ref="C75:F75"/>
    <mergeCell ref="A81:F81"/>
    <mergeCell ref="A86:B86"/>
    <mergeCell ref="A5:B5"/>
    <mergeCell ref="A8:F8"/>
    <mergeCell ref="A369:F369"/>
    <mergeCell ref="B17:F17"/>
    <mergeCell ref="C18:F18"/>
    <mergeCell ref="A26:B26"/>
    <mergeCell ref="B28:F28"/>
    <mergeCell ref="B29:F29"/>
    <mergeCell ref="A9:F9"/>
    <mergeCell ref="A14:B14"/>
    <mergeCell ref="B16:F16"/>
    <mergeCell ref="A51:F51"/>
    <mergeCell ref="A56:B56"/>
    <mergeCell ref="B58:F58"/>
    <mergeCell ref="B59:F59"/>
    <mergeCell ref="C60:F60"/>
    <mergeCell ref="A66:F66"/>
    <mergeCell ref="C30:F30"/>
    <mergeCell ref="B104:F104"/>
    <mergeCell ref="C105:F105"/>
    <mergeCell ref="A111:F111"/>
    <mergeCell ref="A116:B116"/>
    <mergeCell ref="B118:F118"/>
    <mergeCell ref="B119:F119"/>
    <mergeCell ref="B89:F89"/>
    <mergeCell ref="C90:F90"/>
    <mergeCell ref="A96:F96"/>
    <mergeCell ref="A101:B101"/>
    <mergeCell ref="B103:F103"/>
    <mergeCell ref="C142:F142"/>
    <mergeCell ref="B147:F147"/>
    <mergeCell ref="B148:F148"/>
    <mergeCell ref="C149:F149"/>
    <mergeCell ref="A155:F155"/>
    <mergeCell ref="A160:B160"/>
    <mergeCell ref="C120:F120"/>
    <mergeCell ref="A126:F126"/>
    <mergeCell ref="A133:B133"/>
    <mergeCell ref="A138:B138"/>
    <mergeCell ref="B140:F140"/>
    <mergeCell ref="B141:F141"/>
    <mergeCell ref="A176:F176"/>
    <mergeCell ref="A181:B181"/>
    <mergeCell ref="B183:F183"/>
    <mergeCell ref="B184:F184"/>
    <mergeCell ref="C185:F185"/>
    <mergeCell ref="B190:F190"/>
    <mergeCell ref="B162:F162"/>
    <mergeCell ref="B163:F163"/>
    <mergeCell ref="C164:F164"/>
    <mergeCell ref="B169:F169"/>
    <mergeCell ref="B170:F170"/>
    <mergeCell ref="C171:F171"/>
    <mergeCell ref="C207:F207"/>
    <mergeCell ref="B212:F212"/>
    <mergeCell ref="B213:F213"/>
    <mergeCell ref="C214:F214"/>
    <mergeCell ref="A220:F220"/>
    <mergeCell ref="A225:B225"/>
    <mergeCell ref="B191:F191"/>
    <mergeCell ref="C192:F192"/>
    <mergeCell ref="A198:F198"/>
    <mergeCell ref="A203:B203"/>
    <mergeCell ref="B205:F205"/>
    <mergeCell ref="B206:F206"/>
    <mergeCell ref="B248:F248"/>
    <mergeCell ref="B249:F249"/>
    <mergeCell ref="C250:F250"/>
    <mergeCell ref="C254:F254"/>
    <mergeCell ref="A260:F260"/>
    <mergeCell ref="A265:B265"/>
    <mergeCell ref="B227:F227"/>
    <mergeCell ref="B228:F228"/>
    <mergeCell ref="C229:F229"/>
    <mergeCell ref="A235:F235"/>
    <mergeCell ref="A241:B241"/>
    <mergeCell ref="A246:B246"/>
    <mergeCell ref="B286:F286"/>
    <mergeCell ref="B287:F287"/>
    <mergeCell ref="C288:F288"/>
    <mergeCell ref="C292:F292"/>
    <mergeCell ref="A298:F298"/>
    <mergeCell ref="A303:B303"/>
    <mergeCell ref="B267:F267"/>
    <mergeCell ref="B268:F268"/>
    <mergeCell ref="C269:F269"/>
    <mergeCell ref="C273:F273"/>
    <mergeCell ref="A279:F279"/>
    <mergeCell ref="A284:B284"/>
    <mergeCell ref="B326:F326"/>
    <mergeCell ref="B327:F327"/>
    <mergeCell ref="C328:F328"/>
    <mergeCell ref="A334:F334"/>
    <mergeCell ref="A339:B339"/>
    <mergeCell ref="B341:F341"/>
    <mergeCell ref="B305:F305"/>
    <mergeCell ref="B306:F306"/>
    <mergeCell ref="C307:F307"/>
    <mergeCell ref="A313:F313"/>
    <mergeCell ref="A319:B319"/>
    <mergeCell ref="A324:B324"/>
    <mergeCell ref="C359:F359"/>
    <mergeCell ref="C363:F363"/>
    <mergeCell ref="A376:B376"/>
    <mergeCell ref="B379:F379"/>
    <mergeCell ref="B380:F380"/>
    <mergeCell ref="C381:F381"/>
    <mergeCell ref="B342:F342"/>
    <mergeCell ref="C343:F343"/>
    <mergeCell ref="A349:F349"/>
    <mergeCell ref="A355:B355"/>
    <mergeCell ref="B357:F357"/>
    <mergeCell ref="B358:F358"/>
    <mergeCell ref="A450:F450"/>
    <mergeCell ref="B442:F442"/>
    <mergeCell ref="B443:F443"/>
    <mergeCell ref="C444:F444"/>
    <mergeCell ref="A387:F387"/>
    <mergeCell ref="A403:F403"/>
    <mergeCell ref="A419:F419"/>
    <mergeCell ref="C434:F434"/>
    <mergeCell ref="A435:F435"/>
    <mergeCell ref="A440:B440"/>
    <mergeCell ref="B427:F427"/>
    <mergeCell ref="B428:F428"/>
    <mergeCell ref="C429:F429"/>
    <mergeCell ref="B412:F412"/>
    <mergeCell ref="C413:F413"/>
    <mergeCell ref="A425:B425"/>
    <mergeCell ref="A393:B393"/>
    <mergeCell ref="B395:F395"/>
    <mergeCell ref="B396:F396"/>
    <mergeCell ref="C397:F397"/>
    <mergeCell ref="A409:B409"/>
    <mergeCell ref="B411:F41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7" manualBreakCount="7">
    <brk id="37" max="255" man="1"/>
    <brk id="82" max="255" man="1"/>
    <brk id="127" max="255" man="1"/>
    <brk id="221" max="255" man="1"/>
    <brk id="261" max="255" man="1"/>
    <brk id="299" max="255" man="1"/>
    <brk id="388" max="255" man="1"/>
  </rowBreaks>
</worksheet>
</file>

<file path=xl/worksheets/sheet16.xml><?xml version="1.0" encoding="utf-8"?>
<worksheet xmlns="http://schemas.openxmlformats.org/spreadsheetml/2006/main" xmlns:r="http://schemas.openxmlformats.org/officeDocument/2006/relationships">
  <dimension ref="A1:R249"/>
  <sheetViews>
    <sheetView zoomScalePageLayoutView="0" workbookViewId="0" topLeftCell="A222">
      <selection activeCell="A197" sqref="A197"/>
    </sheetView>
  </sheetViews>
  <sheetFormatPr defaultColWidth="9.00390625" defaultRowHeight="12.75"/>
  <cols>
    <col min="1" max="1" width="22.125" style="397" customWidth="1"/>
    <col min="2" max="2" width="12.625" style="397" customWidth="1"/>
    <col min="3" max="6" width="12.75390625" style="397" customWidth="1"/>
    <col min="7" max="16384" width="9.125" style="397" customWidth="1"/>
  </cols>
  <sheetData>
    <row r="1" spans="1:6" ht="18">
      <c r="A1" s="590" t="s">
        <v>268</v>
      </c>
      <c r="B1" s="399"/>
      <c r="C1" s="399"/>
      <c r="D1" s="399"/>
      <c r="E1" s="399"/>
      <c r="F1" s="399"/>
    </row>
    <row r="2" spans="1:6" ht="15.75">
      <c r="A2" s="592" t="s">
        <v>1286</v>
      </c>
      <c r="B2" s="399"/>
      <c r="C2" s="399"/>
      <c r="D2" s="399"/>
      <c r="E2" s="399"/>
      <c r="F2" s="399"/>
    </row>
    <row r="3" spans="1:6" ht="18">
      <c r="A3" s="398"/>
      <c r="B3" s="399"/>
      <c r="C3" s="399"/>
      <c r="D3" s="399"/>
      <c r="E3" s="399"/>
      <c r="F3" s="399"/>
    </row>
    <row r="4" spans="1:6" s="476" customFormat="1" ht="15.75">
      <c r="A4" s="562" t="s">
        <v>1000</v>
      </c>
      <c r="B4" s="489"/>
      <c r="C4" s="399"/>
      <c r="D4" s="399"/>
      <c r="E4" s="399"/>
      <c r="F4" s="399"/>
    </row>
    <row r="5" spans="1:6" ht="15.75">
      <c r="A5" s="592" t="s">
        <v>1001</v>
      </c>
      <c r="B5" s="399"/>
      <c r="C5" s="399"/>
      <c r="D5" s="399"/>
      <c r="E5" s="399"/>
      <c r="F5" s="399"/>
    </row>
    <row r="6" spans="1:6" ht="15.75">
      <c r="A6" s="400"/>
      <c r="B6" s="399"/>
      <c r="C6" s="399"/>
      <c r="D6" s="399"/>
      <c r="E6" s="399"/>
      <c r="F6" s="399"/>
    </row>
    <row r="7" spans="1:6" ht="15">
      <c r="A7" s="399"/>
      <c r="B7" s="399"/>
      <c r="C7" s="401">
        <v>2010</v>
      </c>
      <c r="D7" s="401">
        <v>2011</v>
      </c>
      <c r="E7" s="401">
        <v>2012</v>
      </c>
      <c r="F7" s="399"/>
    </row>
    <row r="8" spans="1:6" ht="15">
      <c r="A8" s="608" t="s">
        <v>652</v>
      </c>
      <c r="B8" s="609"/>
      <c r="C8" s="402">
        <f>'Programový rozpočet sumár'!M145</f>
        <v>3342</v>
      </c>
      <c r="D8" s="402">
        <f>'Programový rozpočet sumár'!AA145</f>
        <v>3342</v>
      </c>
      <c r="E8" s="402">
        <f>'Programový rozpočet sumár'!AE145</f>
        <v>3342</v>
      </c>
      <c r="F8" s="399"/>
    </row>
    <row r="9" spans="1:6" ht="15.75" thickBot="1">
      <c r="A9" s="399"/>
      <c r="B9" s="399"/>
      <c r="C9" s="399"/>
      <c r="D9" s="399"/>
      <c r="E9" s="399"/>
      <c r="F9" s="399"/>
    </row>
    <row r="10" spans="1:8" ht="15" customHeight="1">
      <c r="A10" s="429" t="s">
        <v>655</v>
      </c>
      <c r="B10" s="623" t="s">
        <v>1002</v>
      </c>
      <c r="C10" s="623"/>
      <c r="D10" s="623"/>
      <c r="E10" s="623"/>
      <c r="F10" s="624"/>
      <c r="G10" s="476"/>
      <c r="H10" s="476"/>
    </row>
    <row r="11" spans="1:8" ht="15" customHeight="1">
      <c r="A11" s="420" t="s">
        <v>657</v>
      </c>
      <c r="B11" s="620" t="s">
        <v>1003</v>
      </c>
      <c r="C11" s="620"/>
      <c r="D11" s="620"/>
      <c r="E11" s="620"/>
      <c r="F11" s="625"/>
      <c r="G11" s="476"/>
      <c r="H11" s="476"/>
    </row>
    <row r="12" spans="1:8" ht="15" customHeight="1">
      <c r="A12" s="420" t="s">
        <v>659</v>
      </c>
      <c r="B12" s="568" t="s">
        <v>660</v>
      </c>
      <c r="C12" s="620" t="s">
        <v>1004</v>
      </c>
      <c r="D12" s="621"/>
      <c r="E12" s="621"/>
      <c r="F12" s="622"/>
      <c r="G12" s="476"/>
      <c r="H12" s="476"/>
    </row>
    <row r="13" spans="1:8" ht="15">
      <c r="A13" s="420" t="s">
        <v>662</v>
      </c>
      <c r="B13" s="412" t="s">
        <v>663</v>
      </c>
      <c r="C13" s="412" t="s">
        <v>664</v>
      </c>
      <c r="D13" s="413" t="s">
        <v>665</v>
      </c>
      <c r="E13" s="412" t="s">
        <v>666</v>
      </c>
      <c r="F13" s="414" t="s">
        <v>667</v>
      </c>
      <c r="G13" s="476"/>
      <c r="H13" s="476"/>
    </row>
    <row r="14" spans="1:8" ht="15">
      <c r="A14" s="420" t="s">
        <v>668</v>
      </c>
      <c r="B14" s="412"/>
      <c r="C14" s="474">
        <v>10</v>
      </c>
      <c r="D14" s="475">
        <v>10</v>
      </c>
      <c r="E14" s="474">
        <v>12</v>
      </c>
      <c r="F14" s="480">
        <v>12</v>
      </c>
      <c r="G14" s="476"/>
      <c r="H14" s="476"/>
    </row>
    <row r="15" spans="1:8" ht="15.75" thickBot="1">
      <c r="A15" s="430" t="s">
        <v>669</v>
      </c>
      <c r="B15" s="416">
        <v>8</v>
      </c>
      <c r="C15" s="481"/>
      <c r="D15" s="416"/>
      <c r="E15" s="416"/>
      <c r="F15" s="417"/>
      <c r="G15" s="476"/>
      <c r="H15" s="476"/>
    </row>
    <row r="16" spans="1:8" ht="15.75" customHeight="1">
      <c r="A16" s="420" t="s">
        <v>659</v>
      </c>
      <c r="B16" s="411" t="s">
        <v>660</v>
      </c>
      <c r="C16" s="613" t="s">
        <v>1005</v>
      </c>
      <c r="D16" s="721"/>
      <c r="E16" s="721"/>
      <c r="F16" s="722"/>
      <c r="G16" s="476"/>
      <c r="H16" s="476"/>
    </row>
    <row r="17" spans="1:8" ht="15">
      <c r="A17" s="420" t="s">
        <v>662</v>
      </c>
      <c r="B17" s="412" t="s">
        <v>663</v>
      </c>
      <c r="C17" s="412" t="s">
        <v>664</v>
      </c>
      <c r="D17" s="413" t="s">
        <v>665</v>
      </c>
      <c r="E17" s="412" t="s">
        <v>666</v>
      </c>
      <c r="F17" s="414" t="s">
        <v>667</v>
      </c>
      <c r="G17" s="476"/>
      <c r="H17" s="476"/>
    </row>
    <row r="18" spans="1:8" ht="15">
      <c r="A18" s="420" t="s">
        <v>668</v>
      </c>
      <c r="B18" s="412"/>
      <c r="C18" s="474">
        <v>1800</v>
      </c>
      <c r="D18" s="475">
        <v>1800</v>
      </c>
      <c r="E18" s="474">
        <v>1900</v>
      </c>
      <c r="F18" s="480">
        <v>1900</v>
      </c>
      <c r="G18" s="476"/>
      <c r="H18" s="476"/>
    </row>
    <row r="19" spans="1:8" ht="15.75" thickBot="1">
      <c r="A19" s="430" t="s">
        <v>669</v>
      </c>
      <c r="B19" s="416">
        <v>1570</v>
      </c>
      <c r="C19" s="481"/>
      <c r="D19" s="416"/>
      <c r="E19" s="416"/>
      <c r="F19" s="417"/>
      <c r="G19" s="476"/>
      <c r="H19" s="476"/>
    </row>
    <row r="20" spans="1:8" ht="15">
      <c r="A20" s="476"/>
      <c r="B20" s="476"/>
      <c r="C20" s="476"/>
      <c r="D20" s="476"/>
      <c r="E20" s="476"/>
      <c r="F20" s="476"/>
      <c r="G20" s="476"/>
      <c r="H20" s="476"/>
    </row>
    <row r="21" spans="1:6" ht="15">
      <c r="A21" s="403" t="s">
        <v>710</v>
      </c>
      <c r="B21" s="399"/>
      <c r="C21" s="399"/>
      <c r="D21" s="399"/>
      <c r="E21" s="399"/>
      <c r="F21" s="399"/>
    </row>
    <row r="22" spans="1:6" ht="29.25" customHeight="1">
      <c r="A22" s="616" t="s">
        <v>1267</v>
      </c>
      <c r="B22" s="617"/>
      <c r="C22" s="617"/>
      <c r="D22" s="617"/>
      <c r="E22" s="617"/>
      <c r="F22" s="617"/>
    </row>
    <row r="24" spans="1:6" ht="15.75">
      <c r="A24" s="562" t="s">
        <v>1006</v>
      </c>
      <c r="B24" s="489"/>
      <c r="C24" s="399"/>
      <c r="D24" s="399"/>
      <c r="E24" s="399"/>
      <c r="F24" s="399"/>
    </row>
    <row r="25" spans="1:6" ht="15.75">
      <c r="A25" s="592" t="s">
        <v>1358</v>
      </c>
      <c r="B25" s="399"/>
      <c r="C25" s="399"/>
      <c r="D25" s="399"/>
      <c r="E25" s="399"/>
      <c r="F25" s="399"/>
    </row>
    <row r="26" spans="1:6" ht="15.75">
      <c r="A26" s="592" t="s">
        <v>1359</v>
      </c>
      <c r="B26" s="399"/>
      <c r="C26" s="399"/>
      <c r="D26" s="399"/>
      <c r="E26" s="399"/>
      <c r="F26" s="399"/>
    </row>
    <row r="27" spans="1:6" ht="15">
      <c r="A27" s="399"/>
      <c r="B27" s="399"/>
      <c r="C27" s="401">
        <v>2010</v>
      </c>
      <c r="D27" s="401">
        <v>2011</v>
      </c>
      <c r="E27" s="401">
        <v>2012</v>
      </c>
      <c r="F27" s="399"/>
    </row>
    <row r="28" spans="1:6" ht="15">
      <c r="A28" s="608" t="s">
        <v>652</v>
      </c>
      <c r="B28" s="609"/>
      <c r="C28" s="402">
        <f>'Programový rozpočet sumár'!M146</f>
        <v>0</v>
      </c>
      <c r="D28" s="402">
        <f>'Programový rozpočet sumár'!AA146</f>
        <v>0</v>
      </c>
      <c r="E28" s="402">
        <f>'Programový rozpočet sumár'!AE146</f>
        <v>0</v>
      </c>
      <c r="F28" s="399"/>
    </row>
    <row r="29" spans="1:6" ht="15.75" thickBot="1">
      <c r="A29" s="399"/>
      <c r="B29" s="399"/>
      <c r="C29" s="399"/>
      <c r="D29" s="399"/>
      <c r="E29" s="399"/>
      <c r="F29" s="399"/>
    </row>
    <row r="30" spans="1:6" ht="15" customHeight="1">
      <c r="A30" s="429" t="s">
        <v>655</v>
      </c>
      <c r="B30" s="623" t="s">
        <v>1268</v>
      </c>
      <c r="C30" s="623"/>
      <c r="D30" s="623"/>
      <c r="E30" s="623"/>
      <c r="F30" s="624"/>
    </row>
    <row r="31" spans="1:6" ht="25.5" customHeight="1">
      <c r="A31" s="420" t="s">
        <v>657</v>
      </c>
      <c r="B31" s="620" t="s">
        <v>1269</v>
      </c>
      <c r="C31" s="620"/>
      <c r="D31" s="620"/>
      <c r="E31" s="620"/>
      <c r="F31" s="625"/>
    </row>
    <row r="32" spans="1:6" ht="15" customHeight="1">
      <c r="A32" s="420" t="s">
        <v>659</v>
      </c>
      <c r="B32" s="568" t="s">
        <v>660</v>
      </c>
      <c r="C32" s="620" t="s">
        <v>1270</v>
      </c>
      <c r="D32" s="621"/>
      <c r="E32" s="621"/>
      <c r="F32" s="622"/>
    </row>
    <row r="33" spans="1:6" ht="15">
      <c r="A33" s="420" t="s">
        <v>662</v>
      </c>
      <c r="B33" s="412" t="s">
        <v>663</v>
      </c>
      <c r="C33" s="412" t="s">
        <v>664</v>
      </c>
      <c r="D33" s="413" t="s">
        <v>665</v>
      </c>
      <c r="E33" s="412" t="s">
        <v>666</v>
      </c>
      <c r="F33" s="414" t="s">
        <v>667</v>
      </c>
    </row>
    <row r="34" spans="1:6" ht="15">
      <c r="A34" s="420" t="s">
        <v>668</v>
      </c>
      <c r="B34" s="412"/>
      <c r="C34" s="474" t="s">
        <v>1202</v>
      </c>
      <c r="D34" s="475" t="s">
        <v>1202</v>
      </c>
      <c r="E34" s="474" t="s">
        <v>1202</v>
      </c>
      <c r="F34" s="480" t="s">
        <v>1202</v>
      </c>
    </row>
    <row r="35" spans="1:6" ht="15.75" thickBot="1">
      <c r="A35" s="430" t="s">
        <v>669</v>
      </c>
      <c r="B35" s="416" t="s">
        <v>1202</v>
      </c>
      <c r="C35" s="481"/>
      <c r="D35" s="416"/>
      <c r="E35" s="416"/>
      <c r="F35" s="417"/>
    </row>
    <row r="36" spans="1:6" ht="15">
      <c r="A36" s="419"/>
      <c r="B36" s="418"/>
      <c r="C36" s="537"/>
      <c r="D36" s="418"/>
      <c r="E36" s="418"/>
      <c r="F36" s="418"/>
    </row>
    <row r="37" spans="1:6" ht="15">
      <c r="A37" s="403" t="s">
        <v>1274</v>
      </c>
      <c r="B37" s="399"/>
      <c r="C37" s="399"/>
      <c r="D37" s="399"/>
      <c r="E37" s="399"/>
      <c r="F37" s="399"/>
    </row>
    <row r="38" spans="1:6" ht="28.5" customHeight="1">
      <c r="A38" s="616" t="s">
        <v>1271</v>
      </c>
      <c r="B38" s="617"/>
      <c r="C38" s="617"/>
      <c r="D38" s="617"/>
      <c r="E38" s="617"/>
      <c r="F38" s="617"/>
    </row>
    <row r="39" ht="15" customHeight="1"/>
    <row r="40" spans="1:6" ht="15" customHeight="1">
      <c r="A40" s="562" t="s">
        <v>1009</v>
      </c>
      <c r="B40" s="489"/>
      <c r="C40" s="399"/>
      <c r="D40" s="399"/>
      <c r="E40" s="399"/>
      <c r="F40" s="399"/>
    </row>
    <row r="41" spans="1:6" ht="15" customHeight="1">
      <c r="A41" s="592" t="s">
        <v>1010</v>
      </c>
      <c r="B41" s="399"/>
      <c r="C41" s="399"/>
      <c r="D41" s="399"/>
      <c r="E41" s="399"/>
      <c r="F41" s="399"/>
    </row>
    <row r="42" spans="1:6" ht="15" customHeight="1">
      <c r="A42" s="400"/>
      <c r="B42" s="399"/>
      <c r="C42" s="399"/>
      <c r="D42" s="399"/>
      <c r="E42" s="399"/>
      <c r="F42" s="399"/>
    </row>
    <row r="43" spans="1:6" ht="15" customHeight="1">
      <c r="A43" s="399"/>
      <c r="B43" s="399"/>
      <c r="C43" s="401">
        <v>2010</v>
      </c>
      <c r="D43" s="401">
        <v>2011</v>
      </c>
      <c r="E43" s="401">
        <v>2012</v>
      </c>
      <c r="F43" s="399"/>
    </row>
    <row r="44" spans="1:6" ht="15" customHeight="1">
      <c r="A44" s="608" t="s">
        <v>652</v>
      </c>
      <c r="B44" s="609"/>
      <c r="C44" s="402">
        <f>'Programový rozpočet sumár'!M147</f>
        <v>66000</v>
      </c>
      <c r="D44" s="402">
        <f>'Programový rozpočet sumár'!AA147</f>
        <v>0</v>
      </c>
      <c r="E44" s="402">
        <f>'Programový rozpočet sumár'!AE147</f>
        <v>0</v>
      </c>
      <c r="F44" s="399"/>
    </row>
    <row r="45" spans="1:6" ht="15" customHeight="1" thickBot="1">
      <c r="A45" s="399"/>
      <c r="B45" s="399"/>
      <c r="C45" s="399"/>
      <c r="D45" s="399"/>
      <c r="E45" s="399"/>
      <c r="F45" s="399"/>
    </row>
    <row r="46" spans="1:6" ht="15" customHeight="1">
      <c r="A46" s="429" t="s">
        <v>655</v>
      </c>
      <c r="B46" s="623" t="s">
        <v>1007</v>
      </c>
      <c r="C46" s="623"/>
      <c r="D46" s="623"/>
      <c r="E46" s="623"/>
      <c r="F46" s="624"/>
    </row>
    <row r="47" spans="1:6" ht="24" customHeight="1">
      <c r="A47" s="420" t="s">
        <v>657</v>
      </c>
      <c r="B47" s="620" t="s">
        <v>1008</v>
      </c>
      <c r="C47" s="620"/>
      <c r="D47" s="620"/>
      <c r="E47" s="620"/>
      <c r="F47" s="625"/>
    </row>
    <row r="48" spans="1:6" ht="15" customHeight="1">
      <c r="A48" s="420" t="s">
        <v>659</v>
      </c>
      <c r="B48" s="568" t="s">
        <v>660</v>
      </c>
      <c r="C48" s="620" t="s">
        <v>1004</v>
      </c>
      <c r="D48" s="621"/>
      <c r="E48" s="621"/>
      <c r="F48" s="622"/>
    </row>
    <row r="49" spans="1:6" ht="15" customHeight="1">
      <c r="A49" s="420" t="s">
        <v>662</v>
      </c>
      <c r="B49" s="412" t="s">
        <v>663</v>
      </c>
      <c r="C49" s="412" t="s">
        <v>664</v>
      </c>
      <c r="D49" s="413" t="s">
        <v>665</v>
      </c>
      <c r="E49" s="412" t="s">
        <v>666</v>
      </c>
      <c r="F49" s="414" t="s">
        <v>667</v>
      </c>
    </row>
    <row r="50" spans="1:6" ht="15" customHeight="1">
      <c r="A50" s="420" t="s">
        <v>668</v>
      </c>
      <c r="B50" s="412"/>
      <c r="C50" s="474">
        <v>13</v>
      </c>
      <c r="D50" s="475">
        <v>14</v>
      </c>
      <c r="E50" s="474">
        <v>15</v>
      </c>
      <c r="F50" s="480">
        <v>16</v>
      </c>
    </row>
    <row r="51" spans="1:6" ht="15" customHeight="1" thickBot="1">
      <c r="A51" s="430" t="s">
        <v>669</v>
      </c>
      <c r="B51" s="416"/>
      <c r="C51" s="481">
        <v>13</v>
      </c>
      <c r="D51" s="416"/>
      <c r="E51" s="416"/>
      <c r="F51" s="417"/>
    </row>
    <row r="52" spans="1:6" ht="15" customHeight="1">
      <c r="A52" s="420" t="s">
        <v>659</v>
      </c>
      <c r="B52" s="411" t="s">
        <v>660</v>
      </c>
      <c r="C52" s="613" t="s">
        <v>1011</v>
      </c>
      <c r="D52" s="721"/>
      <c r="E52" s="721"/>
      <c r="F52" s="722"/>
    </row>
    <row r="53" spans="1:6" ht="15" customHeight="1">
      <c r="A53" s="420" t="s">
        <v>662</v>
      </c>
      <c r="B53" s="412" t="s">
        <v>663</v>
      </c>
      <c r="C53" s="412" t="s">
        <v>664</v>
      </c>
      <c r="D53" s="413" t="s">
        <v>665</v>
      </c>
      <c r="E53" s="412" t="s">
        <v>666</v>
      </c>
      <c r="F53" s="414" t="s">
        <v>667</v>
      </c>
    </row>
    <row r="54" spans="1:6" ht="15" customHeight="1">
      <c r="A54" s="420" t="s">
        <v>668</v>
      </c>
      <c r="B54" s="412"/>
      <c r="C54" s="474">
        <v>665</v>
      </c>
      <c r="D54" s="475">
        <v>720</v>
      </c>
      <c r="E54" s="474">
        <v>775</v>
      </c>
      <c r="F54" s="480">
        <v>830</v>
      </c>
    </row>
    <row r="55" spans="1:6" ht="15" customHeight="1" thickBot="1">
      <c r="A55" s="430" t="s">
        <v>669</v>
      </c>
      <c r="B55" s="416"/>
      <c r="C55" s="481"/>
      <c r="D55" s="416"/>
      <c r="E55" s="416"/>
      <c r="F55" s="417"/>
    </row>
    <row r="56" spans="1:6" ht="15" customHeight="1">
      <c r="A56" s="420" t="s">
        <v>659</v>
      </c>
      <c r="B56" s="411" t="s">
        <v>660</v>
      </c>
      <c r="C56" s="613" t="s">
        <v>1272</v>
      </c>
      <c r="D56" s="721"/>
      <c r="E56" s="721"/>
      <c r="F56" s="722"/>
    </row>
    <row r="57" spans="1:6" ht="15" customHeight="1">
      <c r="A57" s="420" t="s">
        <v>662</v>
      </c>
      <c r="B57" s="412" t="s">
        <v>663</v>
      </c>
      <c r="C57" s="412" t="s">
        <v>664</v>
      </c>
      <c r="D57" s="413" t="s">
        <v>665</v>
      </c>
      <c r="E57" s="412" t="s">
        <v>666</v>
      </c>
      <c r="F57" s="414" t="s">
        <v>667</v>
      </c>
    </row>
    <row r="58" spans="1:6" ht="15" customHeight="1">
      <c r="A58" s="420" t="s">
        <v>668</v>
      </c>
      <c r="B58" s="412"/>
      <c r="C58" s="474">
        <v>100</v>
      </c>
      <c r="D58" s="475">
        <v>79</v>
      </c>
      <c r="E58" s="474">
        <v>0</v>
      </c>
      <c r="F58" s="480">
        <v>0</v>
      </c>
    </row>
    <row r="59" spans="1:6" ht="15" customHeight="1" thickBot="1">
      <c r="A59" s="430" t="s">
        <v>669</v>
      </c>
      <c r="B59" s="416"/>
      <c r="C59" s="481"/>
      <c r="D59" s="416"/>
      <c r="E59" s="416"/>
      <c r="F59" s="417"/>
    </row>
    <row r="60" spans="1:6" ht="15" customHeight="1">
      <c r="A60" s="419"/>
      <c r="B60" s="418"/>
      <c r="C60" s="537"/>
      <c r="D60" s="418"/>
      <c r="E60" s="418"/>
      <c r="F60" s="418"/>
    </row>
    <row r="61" spans="1:6" ht="15" customHeight="1">
      <c r="A61" s="403" t="s">
        <v>1274</v>
      </c>
      <c r="B61" s="399"/>
      <c r="C61" s="399"/>
      <c r="D61" s="399"/>
      <c r="E61" s="399"/>
      <c r="F61" s="399"/>
    </row>
    <row r="62" spans="1:6" ht="26.25" customHeight="1">
      <c r="A62" s="616" t="s">
        <v>1273</v>
      </c>
      <c r="B62" s="617"/>
      <c r="C62" s="617"/>
      <c r="D62" s="617"/>
      <c r="E62" s="617"/>
      <c r="F62" s="617"/>
    </row>
    <row r="63" ht="15" customHeight="1"/>
    <row r="64" spans="1:6" s="476" customFormat="1" ht="15.75">
      <c r="A64" s="562" t="s">
        <v>1012</v>
      </c>
      <c r="B64" s="489"/>
      <c r="C64" s="399"/>
      <c r="D64" s="399"/>
      <c r="E64" s="399"/>
      <c r="F64" s="399"/>
    </row>
    <row r="65" spans="1:6" s="476" customFormat="1" ht="15.75">
      <c r="A65" s="592" t="s">
        <v>1275</v>
      </c>
      <c r="B65" s="489"/>
      <c r="C65" s="399"/>
      <c r="D65" s="399"/>
      <c r="E65" s="399"/>
      <c r="F65" s="399"/>
    </row>
    <row r="66" spans="1:6" s="476" customFormat="1" ht="15.75">
      <c r="A66" s="489"/>
      <c r="B66" s="489"/>
      <c r="C66" s="399"/>
      <c r="D66" s="399"/>
      <c r="E66" s="399"/>
      <c r="F66" s="399"/>
    </row>
    <row r="67" spans="1:6" s="476" customFormat="1" ht="15">
      <c r="A67" s="399"/>
      <c r="B67" s="399"/>
      <c r="C67" s="401">
        <v>2010</v>
      </c>
      <c r="D67" s="401">
        <v>2011</v>
      </c>
      <c r="E67" s="401">
        <v>2012</v>
      </c>
      <c r="F67" s="399"/>
    </row>
    <row r="68" spans="1:6" s="476" customFormat="1" ht="15">
      <c r="A68" s="608" t="s">
        <v>652</v>
      </c>
      <c r="B68" s="609"/>
      <c r="C68" s="402">
        <f>'Programový rozpočet sumár'!M148</f>
        <v>376660</v>
      </c>
      <c r="D68" s="402">
        <f>'Programový rozpočet sumár'!AA148</f>
        <v>378790</v>
      </c>
      <c r="E68" s="402">
        <f>'Programový rozpočet sumár'!AE148</f>
        <v>389440</v>
      </c>
      <c r="F68" s="399"/>
    </row>
    <row r="69" spans="1:6" s="476" customFormat="1" ht="15">
      <c r="A69" s="490"/>
      <c r="B69" s="490"/>
      <c r="C69" s="488"/>
      <c r="D69" s="488"/>
      <c r="E69" s="488"/>
      <c r="F69" s="399"/>
    </row>
    <row r="70" spans="1:6" ht="15.75">
      <c r="A70" s="489" t="s">
        <v>1013</v>
      </c>
      <c r="B70" s="489"/>
      <c r="C70" s="399"/>
      <c r="D70" s="399"/>
      <c r="E70" s="399"/>
      <c r="F70" s="399"/>
    </row>
    <row r="71" spans="1:6" ht="15">
      <c r="A71" s="399"/>
      <c r="B71" s="399"/>
      <c r="C71" s="399"/>
      <c r="D71" s="399"/>
      <c r="E71" s="399"/>
      <c r="F71" s="399"/>
    </row>
    <row r="72" spans="1:6" ht="15">
      <c r="A72" s="399"/>
      <c r="B72" s="399"/>
      <c r="C72" s="401">
        <v>2010</v>
      </c>
      <c r="D72" s="401">
        <v>2011</v>
      </c>
      <c r="E72" s="401">
        <v>2012</v>
      </c>
      <c r="F72" s="399"/>
    </row>
    <row r="73" spans="1:6" ht="15">
      <c r="A73" s="608" t="s">
        <v>654</v>
      </c>
      <c r="B73" s="667"/>
      <c r="C73" s="402">
        <f>'Programový rozpočet sumár'!M149</f>
        <v>30000</v>
      </c>
      <c r="D73" s="402">
        <f>'Programový rozpočet sumár'!AA149</f>
        <v>30600</v>
      </c>
      <c r="E73" s="402">
        <f>'Programový rozpočet sumár'!AE149</f>
        <v>31200</v>
      </c>
      <c r="F73" s="399"/>
    </row>
    <row r="74" spans="1:6" ht="15.75" thickBot="1">
      <c r="A74" s="399"/>
      <c r="B74" s="399"/>
      <c r="C74" s="399"/>
      <c r="D74" s="399"/>
      <c r="E74" s="399"/>
      <c r="F74" s="399"/>
    </row>
    <row r="75" spans="1:6" ht="15" customHeight="1">
      <c r="A75" s="429" t="s">
        <v>655</v>
      </c>
      <c r="B75" s="623" t="s">
        <v>1014</v>
      </c>
      <c r="C75" s="623"/>
      <c r="D75" s="623"/>
      <c r="E75" s="623"/>
      <c r="F75" s="624"/>
    </row>
    <row r="76" spans="1:6" ht="15" customHeight="1">
      <c r="A76" s="420" t="s">
        <v>657</v>
      </c>
      <c r="B76" s="620" t="s">
        <v>1015</v>
      </c>
      <c r="C76" s="620"/>
      <c r="D76" s="620"/>
      <c r="E76" s="620"/>
      <c r="F76" s="625"/>
    </row>
    <row r="77" spans="1:6" ht="26.25" customHeight="1">
      <c r="A77" s="420" t="s">
        <v>659</v>
      </c>
      <c r="B77" s="568" t="s">
        <v>660</v>
      </c>
      <c r="C77" s="620" t="s">
        <v>1016</v>
      </c>
      <c r="D77" s="621"/>
      <c r="E77" s="621"/>
      <c r="F77" s="622"/>
    </row>
    <row r="78" spans="1:6" ht="15">
      <c r="A78" s="420" t="s">
        <v>662</v>
      </c>
      <c r="B78" s="412" t="s">
        <v>663</v>
      </c>
      <c r="C78" s="412" t="s">
        <v>664</v>
      </c>
      <c r="D78" s="413" t="s">
        <v>665</v>
      </c>
      <c r="E78" s="412" t="s">
        <v>666</v>
      </c>
      <c r="F78" s="414" t="s">
        <v>667</v>
      </c>
    </row>
    <row r="79" spans="1:7" ht="15">
      <c r="A79" s="420" t="s">
        <v>668</v>
      </c>
      <c r="B79" s="412"/>
      <c r="C79" s="412">
        <v>200</v>
      </c>
      <c r="D79" s="412">
        <v>200</v>
      </c>
      <c r="E79" s="412">
        <v>200</v>
      </c>
      <c r="F79" s="414">
        <v>200</v>
      </c>
      <c r="G79" s="476"/>
    </row>
    <row r="80" spans="1:7" ht="15.75" thickBot="1">
      <c r="A80" s="430" t="s">
        <v>669</v>
      </c>
      <c r="B80" s="416"/>
      <c r="C80" s="416">
        <v>204</v>
      </c>
      <c r="D80" s="416"/>
      <c r="E80" s="416"/>
      <c r="F80" s="417"/>
      <c r="G80" s="476"/>
    </row>
    <row r="81" spans="1:7" ht="15">
      <c r="A81" s="462" t="s">
        <v>659</v>
      </c>
      <c r="B81" s="538" t="s">
        <v>660</v>
      </c>
      <c r="C81" s="728" t="s">
        <v>1017</v>
      </c>
      <c r="D81" s="729"/>
      <c r="E81" s="729"/>
      <c r="F81" s="730"/>
      <c r="G81" s="476"/>
    </row>
    <row r="82" spans="1:7" ht="15">
      <c r="A82" s="420" t="s">
        <v>662</v>
      </c>
      <c r="B82" s="412" t="s">
        <v>663</v>
      </c>
      <c r="C82" s="412" t="s">
        <v>664</v>
      </c>
      <c r="D82" s="413" t="s">
        <v>665</v>
      </c>
      <c r="E82" s="412" t="s">
        <v>666</v>
      </c>
      <c r="F82" s="414" t="s">
        <v>667</v>
      </c>
      <c r="G82" s="476"/>
    </row>
    <row r="83" spans="1:7" ht="15">
      <c r="A83" s="420" t="s">
        <v>668</v>
      </c>
      <c r="B83" s="412"/>
      <c r="C83" s="474">
        <v>30000</v>
      </c>
      <c r="D83" s="475">
        <v>30000</v>
      </c>
      <c r="E83" s="474">
        <v>30000</v>
      </c>
      <c r="F83" s="480">
        <v>31000</v>
      </c>
      <c r="G83" s="476"/>
    </row>
    <row r="84" spans="1:7" ht="15.75" thickBot="1">
      <c r="A84" s="430" t="s">
        <v>669</v>
      </c>
      <c r="B84" s="416"/>
      <c r="C84" s="481">
        <v>31500</v>
      </c>
      <c r="D84" s="416"/>
      <c r="E84" s="416"/>
      <c r="F84" s="417"/>
      <c r="G84" s="476"/>
    </row>
    <row r="85" spans="1:7" ht="15">
      <c r="A85" s="419"/>
      <c r="B85" s="418"/>
      <c r="C85" s="418"/>
      <c r="D85" s="418"/>
      <c r="E85" s="418"/>
      <c r="F85" s="418"/>
      <c r="G85" s="476"/>
    </row>
    <row r="86" spans="1:7" ht="15">
      <c r="A86" s="403" t="s">
        <v>691</v>
      </c>
      <c r="B86" s="399"/>
      <c r="C86" s="399"/>
      <c r="D86" s="399"/>
      <c r="E86" s="399"/>
      <c r="F86" s="399"/>
      <c r="G86" s="476"/>
    </row>
    <row r="87" spans="1:6" ht="15">
      <c r="A87" s="616" t="s">
        <v>1276</v>
      </c>
      <c r="B87" s="617"/>
      <c r="C87" s="617"/>
      <c r="D87" s="617"/>
      <c r="E87" s="617"/>
      <c r="F87" s="617"/>
    </row>
    <row r="88" spans="1:6" ht="15">
      <c r="A88" s="539"/>
      <c r="B88" s="539"/>
      <c r="C88" s="539"/>
      <c r="D88" s="539"/>
      <c r="E88" s="539"/>
      <c r="F88" s="539"/>
    </row>
    <row r="89" spans="1:6" ht="15.75">
      <c r="A89" s="489" t="s">
        <v>1018</v>
      </c>
      <c r="B89" s="489"/>
      <c r="C89" s="399"/>
      <c r="D89" s="399"/>
      <c r="E89" s="399"/>
      <c r="F89" s="399"/>
    </row>
    <row r="90" spans="1:6" ht="15">
      <c r="A90" s="399"/>
      <c r="B90" s="399"/>
      <c r="C90" s="399"/>
      <c r="D90" s="399"/>
      <c r="E90" s="399"/>
      <c r="F90" s="399"/>
    </row>
    <row r="91" spans="1:6" ht="15">
      <c r="A91" s="399"/>
      <c r="B91" s="399"/>
      <c r="C91" s="401">
        <v>2010</v>
      </c>
      <c r="D91" s="401">
        <v>2011</v>
      </c>
      <c r="E91" s="401">
        <v>2012</v>
      </c>
      <c r="F91" s="399"/>
    </row>
    <row r="92" spans="1:6" ht="15">
      <c r="A92" s="608" t="s">
        <v>654</v>
      </c>
      <c r="B92" s="667"/>
      <c r="C92" s="402">
        <f>'Programový rozpočet sumár'!M150</f>
        <v>5000</v>
      </c>
      <c r="D92" s="402">
        <f>'Programový rozpočet sumár'!AA150</f>
        <v>0</v>
      </c>
      <c r="E92" s="402">
        <f>'Programový rozpočet sumár'!AE150</f>
        <v>0</v>
      </c>
      <c r="F92" s="399"/>
    </row>
    <row r="93" spans="1:6" ht="15.75" thickBot="1">
      <c r="A93" s="399"/>
      <c r="B93" s="399"/>
      <c r="C93" s="399"/>
      <c r="D93" s="399"/>
      <c r="E93" s="399"/>
      <c r="F93" s="399"/>
    </row>
    <row r="94" spans="1:6" ht="15" customHeight="1">
      <c r="A94" s="429" t="s">
        <v>655</v>
      </c>
      <c r="B94" s="623" t="s">
        <v>1014</v>
      </c>
      <c r="C94" s="623"/>
      <c r="D94" s="623"/>
      <c r="E94" s="623"/>
      <c r="F94" s="624"/>
    </row>
    <row r="95" spans="1:7" ht="15" customHeight="1">
      <c r="A95" s="420" t="s">
        <v>657</v>
      </c>
      <c r="B95" s="620" t="s">
        <v>1019</v>
      </c>
      <c r="C95" s="620"/>
      <c r="D95" s="620"/>
      <c r="E95" s="620"/>
      <c r="F95" s="625"/>
      <c r="G95" s="476"/>
    </row>
    <row r="96" spans="1:7" ht="15" customHeight="1">
      <c r="A96" s="420" t="s">
        <v>659</v>
      </c>
      <c r="B96" s="568" t="s">
        <v>660</v>
      </c>
      <c r="C96" s="620" t="s">
        <v>1020</v>
      </c>
      <c r="D96" s="621"/>
      <c r="E96" s="621"/>
      <c r="F96" s="622"/>
      <c r="G96" s="476"/>
    </row>
    <row r="97" spans="1:7" ht="15">
      <c r="A97" s="420" t="s">
        <v>662</v>
      </c>
      <c r="B97" s="412" t="s">
        <v>663</v>
      </c>
      <c r="C97" s="412" t="s">
        <v>664</v>
      </c>
      <c r="D97" s="413" t="s">
        <v>665</v>
      </c>
      <c r="E97" s="412" t="s">
        <v>666</v>
      </c>
      <c r="F97" s="414" t="s">
        <v>667</v>
      </c>
      <c r="G97" s="476"/>
    </row>
    <row r="98" spans="1:7" ht="15">
      <c r="A98" s="420" t="s">
        <v>668</v>
      </c>
      <c r="B98" s="412"/>
      <c r="C98" s="474">
        <v>7000</v>
      </c>
      <c r="D98" s="475">
        <v>7000</v>
      </c>
      <c r="E98" s="474">
        <v>7000</v>
      </c>
      <c r="F98" s="480">
        <v>7000</v>
      </c>
      <c r="G98" s="476"/>
    </row>
    <row r="99" spans="1:7" ht="15.75" thickBot="1">
      <c r="A99" s="430" t="s">
        <v>669</v>
      </c>
      <c r="B99" s="416"/>
      <c r="C99" s="481">
        <v>7280</v>
      </c>
      <c r="D99" s="416"/>
      <c r="E99" s="416"/>
      <c r="F99" s="417"/>
      <c r="G99" s="476"/>
    </row>
    <row r="100" spans="1:7" ht="26.25" customHeight="1">
      <c r="A100" s="420" t="s">
        <v>659</v>
      </c>
      <c r="B100" s="457" t="s">
        <v>660</v>
      </c>
      <c r="C100" s="687" t="s">
        <v>1021</v>
      </c>
      <c r="D100" s="724"/>
      <c r="E100" s="724"/>
      <c r="F100" s="725"/>
      <c r="G100" s="476"/>
    </row>
    <row r="101" spans="1:7" ht="15">
      <c r="A101" s="420" t="s">
        <v>662</v>
      </c>
      <c r="B101" s="412" t="s">
        <v>663</v>
      </c>
      <c r="C101" s="412" t="s">
        <v>664</v>
      </c>
      <c r="D101" s="413" t="s">
        <v>665</v>
      </c>
      <c r="E101" s="412" t="s">
        <v>666</v>
      </c>
      <c r="F101" s="414" t="s">
        <v>667</v>
      </c>
      <c r="G101" s="476"/>
    </row>
    <row r="102" spans="1:7" ht="15">
      <c r="A102" s="420" t="s">
        <v>668</v>
      </c>
      <c r="B102" s="412"/>
      <c r="C102" s="474">
        <v>1500</v>
      </c>
      <c r="D102" s="475">
        <v>1500</v>
      </c>
      <c r="E102" s="474">
        <v>1500</v>
      </c>
      <c r="F102" s="480">
        <v>1500</v>
      </c>
      <c r="G102" s="476"/>
    </row>
    <row r="103" spans="1:7" ht="15.75" thickBot="1">
      <c r="A103" s="430" t="s">
        <v>669</v>
      </c>
      <c r="B103" s="416"/>
      <c r="C103" s="481">
        <v>1680</v>
      </c>
      <c r="D103" s="416"/>
      <c r="E103" s="416"/>
      <c r="F103" s="417"/>
      <c r="G103" s="476"/>
    </row>
    <row r="104" spans="1:7" ht="15">
      <c r="A104" s="419"/>
      <c r="B104" s="418"/>
      <c r="C104" s="537"/>
      <c r="D104" s="418"/>
      <c r="E104" s="418"/>
      <c r="F104" s="418"/>
      <c r="G104" s="476"/>
    </row>
    <row r="105" spans="1:6" ht="15">
      <c r="A105" s="403" t="s">
        <v>691</v>
      </c>
      <c r="B105" s="399"/>
      <c r="C105" s="399"/>
      <c r="D105" s="399"/>
      <c r="E105" s="399"/>
      <c r="F105" s="399"/>
    </row>
    <row r="106" spans="1:6" ht="54.75" customHeight="1">
      <c r="A106" s="616" t="s">
        <v>1277</v>
      </c>
      <c r="B106" s="617"/>
      <c r="C106" s="617"/>
      <c r="D106" s="617"/>
      <c r="E106" s="617"/>
      <c r="F106" s="617"/>
    </row>
    <row r="107" spans="1:6" ht="16.5">
      <c r="A107" s="540"/>
      <c r="B107" s="541"/>
      <c r="C107" s="541"/>
      <c r="D107" s="541"/>
      <c r="E107" s="541"/>
      <c r="F107" s="541"/>
    </row>
    <row r="108" spans="1:6" ht="15.75">
      <c r="A108" s="400" t="s">
        <v>1022</v>
      </c>
      <c r="B108" s="399"/>
      <c r="C108" s="399"/>
      <c r="D108" s="399"/>
      <c r="E108" s="399"/>
      <c r="F108" s="399"/>
    </row>
    <row r="109" spans="1:6" ht="15">
      <c r="A109" s="399"/>
      <c r="B109" s="399"/>
      <c r="C109" s="399"/>
      <c r="D109" s="399"/>
      <c r="E109" s="399"/>
      <c r="F109" s="399"/>
    </row>
    <row r="110" spans="1:6" ht="15">
      <c r="A110" s="399"/>
      <c r="B110" s="399"/>
      <c r="C110" s="401">
        <v>2010</v>
      </c>
      <c r="D110" s="401">
        <v>2011</v>
      </c>
      <c r="E110" s="401">
        <v>2012</v>
      </c>
      <c r="F110" s="399"/>
    </row>
    <row r="111" spans="1:6" ht="15">
      <c r="A111" s="608" t="s">
        <v>654</v>
      </c>
      <c r="B111" s="667"/>
      <c r="C111" s="402">
        <f>'Programový rozpočet sumár'!M151</f>
        <v>285000</v>
      </c>
      <c r="D111" s="402">
        <f>'Programový rozpočet sumár'!AA151</f>
        <v>290000</v>
      </c>
      <c r="E111" s="402">
        <f>'Programový rozpočet sumár'!AE151</f>
        <v>300000</v>
      </c>
      <c r="F111" s="399"/>
    </row>
    <row r="112" spans="1:6" ht="15.75" thickBot="1">
      <c r="A112" s="399"/>
      <c r="B112" s="399"/>
      <c r="C112" s="399"/>
      <c r="D112" s="399"/>
      <c r="E112" s="399"/>
      <c r="F112" s="399"/>
    </row>
    <row r="113" spans="1:6" ht="15" customHeight="1">
      <c r="A113" s="429" t="s">
        <v>655</v>
      </c>
      <c r="B113" s="623" t="s">
        <v>1014</v>
      </c>
      <c r="C113" s="623"/>
      <c r="D113" s="623"/>
      <c r="E113" s="623"/>
      <c r="F113" s="624"/>
    </row>
    <row r="114" spans="1:6" ht="15" customHeight="1">
      <c r="A114" s="420" t="s">
        <v>657</v>
      </c>
      <c r="B114" s="620" t="s">
        <v>1023</v>
      </c>
      <c r="C114" s="620"/>
      <c r="D114" s="620"/>
      <c r="E114" s="620"/>
      <c r="F114" s="625"/>
    </row>
    <row r="115" spans="1:6" ht="27" customHeight="1">
      <c r="A115" s="420" t="s">
        <v>659</v>
      </c>
      <c r="B115" s="568" t="s">
        <v>660</v>
      </c>
      <c r="C115" s="620" t="s">
        <v>1024</v>
      </c>
      <c r="D115" s="621"/>
      <c r="E115" s="621"/>
      <c r="F115" s="622"/>
    </row>
    <row r="116" spans="1:8" ht="15">
      <c r="A116" s="420" t="s">
        <v>662</v>
      </c>
      <c r="B116" s="412" t="s">
        <v>663</v>
      </c>
      <c r="C116" s="412" t="s">
        <v>664</v>
      </c>
      <c r="D116" s="413" t="s">
        <v>665</v>
      </c>
      <c r="E116" s="412" t="s">
        <v>666</v>
      </c>
      <c r="F116" s="414" t="s">
        <v>667</v>
      </c>
      <c r="G116" s="476"/>
      <c r="H116" s="476"/>
    </row>
    <row r="117" spans="1:8" ht="15">
      <c r="A117" s="420" t="s">
        <v>668</v>
      </c>
      <c r="B117" s="412"/>
      <c r="C117" s="412">
        <v>70</v>
      </c>
      <c r="D117" s="413">
        <v>70</v>
      </c>
      <c r="E117" s="412">
        <v>60</v>
      </c>
      <c r="F117" s="414">
        <v>60</v>
      </c>
      <c r="G117" s="476"/>
      <c r="H117" s="476"/>
    </row>
    <row r="118" spans="1:8" ht="15.75" thickBot="1">
      <c r="A118" s="430" t="s">
        <v>669</v>
      </c>
      <c r="B118" s="416"/>
      <c r="C118" s="416">
        <v>74</v>
      </c>
      <c r="D118" s="416"/>
      <c r="E118" s="416"/>
      <c r="F118" s="417"/>
      <c r="G118" s="476"/>
      <c r="H118" s="476"/>
    </row>
    <row r="119" spans="1:8" ht="28.5" customHeight="1">
      <c r="A119" s="420" t="s">
        <v>659</v>
      </c>
      <c r="B119" s="457" t="s">
        <v>660</v>
      </c>
      <c r="C119" s="610" t="s">
        <v>1025</v>
      </c>
      <c r="D119" s="726"/>
      <c r="E119" s="726"/>
      <c r="F119" s="727"/>
      <c r="G119" s="476"/>
      <c r="H119" s="476"/>
    </row>
    <row r="120" spans="1:8" ht="15">
      <c r="A120" s="420" t="s">
        <v>662</v>
      </c>
      <c r="B120" s="412" t="s">
        <v>663</v>
      </c>
      <c r="C120" s="412" t="s">
        <v>664</v>
      </c>
      <c r="D120" s="413" t="s">
        <v>665</v>
      </c>
      <c r="E120" s="412" t="s">
        <v>666</v>
      </c>
      <c r="F120" s="414" t="s">
        <v>667</v>
      </c>
      <c r="G120" s="476"/>
      <c r="H120" s="476"/>
    </row>
    <row r="121" spans="1:8" ht="15">
      <c r="A121" s="420" t="s">
        <v>668</v>
      </c>
      <c r="B121" s="412"/>
      <c r="C121" s="474">
        <v>6300</v>
      </c>
      <c r="D121" s="475">
        <v>6000</v>
      </c>
      <c r="E121" s="474">
        <v>5200</v>
      </c>
      <c r="F121" s="480">
        <v>5200</v>
      </c>
      <c r="G121" s="476"/>
      <c r="H121" s="476"/>
    </row>
    <row r="122" spans="1:8" ht="15.75" thickBot="1">
      <c r="A122" s="430" t="s">
        <v>669</v>
      </c>
      <c r="B122" s="416"/>
      <c r="C122" s="481">
        <v>6546</v>
      </c>
      <c r="D122" s="416"/>
      <c r="E122" s="416"/>
      <c r="F122" s="417"/>
      <c r="G122" s="476"/>
      <c r="H122" s="476"/>
    </row>
    <row r="123" spans="1:8" ht="15">
      <c r="A123" s="419"/>
      <c r="B123" s="418"/>
      <c r="C123" s="537"/>
      <c r="D123" s="418"/>
      <c r="E123" s="418"/>
      <c r="F123" s="418"/>
      <c r="G123" s="476"/>
      <c r="H123" s="476"/>
    </row>
    <row r="124" spans="1:6" ht="15">
      <c r="A124" s="403" t="s">
        <v>691</v>
      </c>
      <c r="B124" s="399"/>
      <c r="C124" s="399"/>
      <c r="D124" s="399"/>
      <c r="E124" s="399"/>
      <c r="F124" s="399"/>
    </row>
    <row r="125" spans="1:6" ht="69.75" customHeight="1">
      <c r="A125" s="616" t="s">
        <v>1026</v>
      </c>
      <c r="B125" s="617"/>
      <c r="C125" s="617"/>
      <c r="D125" s="617"/>
      <c r="E125" s="617"/>
      <c r="F125" s="617"/>
    </row>
    <row r="126" spans="1:6" ht="16.5">
      <c r="A126" s="540"/>
      <c r="B126" s="399"/>
      <c r="C126" s="399"/>
      <c r="D126" s="399"/>
      <c r="E126" s="542"/>
      <c r="F126" s="399"/>
    </row>
    <row r="127" spans="1:6" ht="15.75">
      <c r="A127" s="489" t="s">
        <v>1027</v>
      </c>
      <c r="B127" s="399"/>
      <c r="C127" s="399"/>
      <c r="D127" s="399"/>
      <c r="E127" s="399"/>
      <c r="F127" s="399"/>
    </row>
    <row r="128" spans="1:6" ht="16.5">
      <c r="A128" s="540"/>
      <c r="B128" s="399"/>
      <c r="C128" s="399"/>
      <c r="D128" s="399"/>
      <c r="E128" s="399"/>
      <c r="F128" s="399"/>
    </row>
    <row r="129" spans="1:6" ht="16.5">
      <c r="A129" s="540"/>
      <c r="B129" s="399"/>
      <c r="C129" s="401">
        <v>2010</v>
      </c>
      <c r="D129" s="401">
        <v>2011</v>
      </c>
      <c r="E129" s="401">
        <v>2012</v>
      </c>
      <c r="F129" s="399"/>
    </row>
    <row r="130" spans="1:6" ht="15">
      <c r="A130" s="608" t="s">
        <v>654</v>
      </c>
      <c r="B130" s="667"/>
      <c r="C130" s="402">
        <f>'Programový rozpočet sumár'!M152</f>
        <v>1660</v>
      </c>
      <c r="D130" s="402">
        <f>'Programový rozpočet sumár'!AA152</f>
        <v>1690</v>
      </c>
      <c r="E130" s="402">
        <f>'Programový rozpočet sumár'!AE152</f>
        <v>1740</v>
      </c>
      <c r="F130" s="399"/>
    </row>
    <row r="131" spans="1:6" ht="15.75" thickBot="1">
      <c r="A131" s="399"/>
      <c r="B131" s="399"/>
      <c r="C131" s="399"/>
      <c r="D131" s="399"/>
      <c r="E131" s="399"/>
      <c r="F131" s="399"/>
    </row>
    <row r="132" spans="1:6" ht="15" customHeight="1">
      <c r="A132" s="429" t="s">
        <v>655</v>
      </c>
      <c r="B132" s="623" t="s">
        <v>1014</v>
      </c>
      <c r="C132" s="623"/>
      <c r="D132" s="623"/>
      <c r="E132" s="623"/>
      <c r="F132" s="624"/>
    </row>
    <row r="133" spans="1:6" ht="15" customHeight="1">
      <c r="A133" s="420" t="s">
        <v>657</v>
      </c>
      <c r="B133" s="620" t="s">
        <v>1028</v>
      </c>
      <c r="C133" s="620"/>
      <c r="D133" s="620"/>
      <c r="E133" s="620"/>
      <c r="F133" s="625"/>
    </row>
    <row r="134" spans="1:6" ht="15" customHeight="1">
      <c r="A134" s="420" t="s">
        <v>659</v>
      </c>
      <c r="B134" s="568" t="s">
        <v>660</v>
      </c>
      <c r="C134" s="620" t="s">
        <v>1029</v>
      </c>
      <c r="D134" s="621"/>
      <c r="E134" s="621"/>
      <c r="F134" s="622"/>
    </row>
    <row r="135" spans="1:6" ht="15">
      <c r="A135" s="420" t="s">
        <v>662</v>
      </c>
      <c r="B135" s="412" t="s">
        <v>663</v>
      </c>
      <c r="C135" s="412" t="s">
        <v>664</v>
      </c>
      <c r="D135" s="413" t="s">
        <v>665</v>
      </c>
      <c r="E135" s="412" t="s">
        <v>666</v>
      </c>
      <c r="F135" s="414" t="s">
        <v>667</v>
      </c>
    </row>
    <row r="136" spans="1:9" ht="15">
      <c r="A136" s="420" t="s">
        <v>668</v>
      </c>
      <c r="B136" s="461"/>
      <c r="C136" s="474">
        <v>1000</v>
      </c>
      <c r="D136" s="475">
        <v>1000</v>
      </c>
      <c r="E136" s="474">
        <v>1000</v>
      </c>
      <c r="F136" s="480">
        <v>1100</v>
      </c>
      <c r="G136" s="476"/>
      <c r="H136" s="476"/>
      <c r="I136" s="476"/>
    </row>
    <row r="137" spans="1:9" ht="15.75" thickBot="1">
      <c r="A137" s="430" t="s">
        <v>669</v>
      </c>
      <c r="B137" s="464"/>
      <c r="C137" s="481">
        <v>1200</v>
      </c>
      <c r="D137" s="416"/>
      <c r="E137" s="416"/>
      <c r="F137" s="417"/>
      <c r="G137" s="476"/>
      <c r="H137" s="476"/>
      <c r="I137" s="476"/>
    </row>
    <row r="138" spans="1:9" ht="15">
      <c r="A138" s="420" t="s">
        <v>659</v>
      </c>
      <c r="B138" s="411" t="s">
        <v>660</v>
      </c>
      <c r="C138" s="613" t="s">
        <v>1030</v>
      </c>
      <c r="D138" s="721"/>
      <c r="E138" s="721"/>
      <c r="F138" s="722"/>
      <c r="G138" s="476"/>
      <c r="H138" s="476"/>
      <c r="I138" s="476"/>
    </row>
    <row r="139" spans="1:9" ht="15">
      <c r="A139" s="420" t="s">
        <v>662</v>
      </c>
      <c r="B139" s="412" t="s">
        <v>663</v>
      </c>
      <c r="C139" s="412" t="s">
        <v>664</v>
      </c>
      <c r="D139" s="413" t="s">
        <v>665</v>
      </c>
      <c r="E139" s="412" t="s">
        <v>666</v>
      </c>
      <c r="F139" s="414" t="s">
        <v>667</v>
      </c>
      <c r="G139" s="476"/>
      <c r="H139" s="476"/>
      <c r="I139" s="476"/>
    </row>
    <row r="140" spans="1:9" ht="15">
      <c r="A140" s="420" t="s">
        <v>668</v>
      </c>
      <c r="B140" s="461"/>
      <c r="C140" s="474">
        <v>80</v>
      </c>
      <c r="D140" s="475">
        <v>80</v>
      </c>
      <c r="E140" s="474">
        <v>80</v>
      </c>
      <c r="F140" s="480">
        <v>80</v>
      </c>
      <c r="G140" s="476"/>
      <c r="H140" s="476"/>
      <c r="I140" s="476"/>
    </row>
    <row r="141" spans="1:9" ht="15.75" thickBot="1">
      <c r="A141" s="430" t="s">
        <v>669</v>
      </c>
      <c r="B141" s="464"/>
      <c r="C141" s="481">
        <v>85</v>
      </c>
      <c r="D141" s="416"/>
      <c r="E141" s="416"/>
      <c r="F141" s="417"/>
      <c r="G141" s="476"/>
      <c r="H141" s="476"/>
      <c r="I141" s="476"/>
    </row>
    <row r="142" spans="1:9" ht="15">
      <c r="A142" s="419"/>
      <c r="B142" s="492"/>
      <c r="C142" s="537"/>
      <c r="D142" s="418"/>
      <c r="E142" s="418"/>
      <c r="F142" s="418"/>
      <c r="G142" s="476"/>
      <c r="H142" s="476"/>
      <c r="I142" s="476"/>
    </row>
    <row r="143" spans="1:9" ht="15">
      <c r="A143" s="403" t="s">
        <v>691</v>
      </c>
      <c r="B143" s="399"/>
      <c r="C143" s="399"/>
      <c r="D143" s="399"/>
      <c r="E143" s="399"/>
      <c r="F143" s="399"/>
      <c r="G143" s="476"/>
      <c r="H143" s="476"/>
      <c r="I143" s="476"/>
    </row>
    <row r="144" spans="1:6" ht="44.25" customHeight="1">
      <c r="A144" s="616" t="s">
        <v>1031</v>
      </c>
      <c r="B144" s="617"/>
      <c r="C144" s="617"/>
      <c r="D144" s="617"/>
      <c r="E144" s="617"/>
      <c r="F144" s="617"/>
    </row>
    <row r="145" spans="1:6" ht="15">
      <c r="A145" s="723"/>
      <c r="B145" s="723"/>
      <c r="C145" s="723"/>
      <c r="D145" s="723"/>
      <c r="E145" s="723"/>
      <c r="F145" s="723"/>
    </row>
    <row r="146" spans="1:6" ht="15.75">
      <c r="A146" s="400" t="s">
        <v>1278</v>
      </c>
      <c r="B146" s="399"/>
      <c r="C146" s="399"/>
      <c r="D146" s="399"/>
      <c r="E146" s="399"/>
      <c r="F146" s="399"/>
    </row>
    <row r="147" spans="1:6" ht="15">
      <c r="A147" s="399"/>
      <c r="B147" s="399"/>
      <c r="C147" s="399"/>
      <c r="D147" s="399"/>
      <c r="E147" s="399"/>
      <c r="F147" s="399"/>
    </row>
    <row r="148" spans="1:6" ht="15">
      <c r="A148" s="399"/>
      <c r="B148" s="399"/>
      <c r="C148" s="401">
        <v>2010</v>
      </c>
      <c r="D148" s="401">
        <v>2011</v>
      </c>
      <c r="E148" s="401">
        <v>2012</v>
      </c>
      <c r="F148" s="399"/>
    </row>
    <row r="149" spans="1:6" ht="15">
      <c r="A149" s="608" t="s">
        <v>654</v>
      </c>
      <c r="B149" s="667"/>
      <c r="C149" s="402">
        <f>'Programový rozpočet sumár'!M153</f>
        <v>50000</v>
      </c>
      <c r="D149" s="402">
        <f>'Programový rozpočet sumár'!AA153</f>
        <v>50000</v>
      </c>
      <c r="E149" s="402">
        <f>'Programový rozpočet sumár'!AE153</f>
        <v>50000</v>
      </c>
      <c r="F149" s="399"/>
    </row>
    <row r="150" spans="1:6" ht="15.75" thickBot="1">
      <c r="A150" s="399"/>
      <c r="B150" s="399"/>
      <c r="C150" s="399"/>
      <c r="D150" s="399"/>
      <c r="E150" s="399"/>
      <c r="F150" s="399"/>
    </row>
    <row r="151" spans="1:6" ht="15" customHeight="1">
      <c r="A151" s="429" t="s">
        <v>655</v>
      </c>
      <c r="B151" s="623" t="s">
        <v>1014</v>
      </c>
      <c r="C151" s="623"/>
      <c r="D151" s="623"/>
      <c r="E151" s="623"/>
      <c r="F151" s="624"/>
    </row>
    <row r="152" spans="1:6" ht="26.25" customHeight="1">
      <c r="A152" s="420" t="s">
        <v>657</v>
      </c>
      <c r="B152" s="620" t="s">
        <v>1032</v>
      </c>
      <c r="C152" s="620"/>
      <c r="D152" s="620"/>
      <c r="E152" s="620"/>
      <c r="F152" s="625"/>
    </row>
    <row r="153" spans="1:6" ht="15">
      <c r="A153" s="420" t="s">
        <v>659</v>
      </c>
      <c r="B153" s="568" t="s">
        <v>660</v>
      </c>
      <c r="C153" s="620"/>
      <c r="D153" s="621"/>
      <c r="E153" s="621"/>
      <c r="F153" s="622"/>
    </row>
    <row r="154" spans="1:9" ht="15">
      <c r="A154" s="420" t="s">
        <v>662</v>
      </c>
      <c r="B154" s="412" t="s">
        <v>663</v>
      </c>
      <c r="C154" s="412" t="s">
        <v>664</v>
      </c>
      <c r="D154" s="413" t="s">
        <v>665</v>
      </c>
      <c r="E154" s="412" t="s">
        <v>666</v>
      </c>
      <c r="F154" s="414" t="s">
        <v>667</v>
      </c>
      <c r="G154" s="476"/>
      <c r="H154" s="476"/>
      <c r="I154" s="476"/>
    </row>
    <row r="155" spans="1:9" ht="15">
      <c r="A155" s="420" t="s">
        <v>668</v>
      </c>
      <c r="B155" s="412"/>
      <c r="C155" s="412" t="s">
        <v>688</v>
      </c>
      <c r="D155" s="413" t="s">
        <v>688</v>
      </c>
      <c r="E155" s="412" t="s">
        <v>688</v>
      </c>
      <c r="F155" s="414" t="s">
        <v>688</v>
      </c>
      <c r="G155" s="476"/>
      <c r="H155" s="476"/>
      <c r="I155" s="476"/>
    </row>
    <row r="156" spans="1:9" ht="15.75" thickBot="1">
      <c r="A156" s="430" t="s">
        <v>669</v>
      </c>
      <c r="B156" s="416"/>
      <c r="C156" s="416"/>
      <c r="D156" s="416"/>
      <c r="E156" s="416"/>
      <c r="F156" s="417"/>
      <c r="G156" s="476"/>
      <c r="H156" s="476"/>
      <c r="I156" s="476"/>
    </row>
    <row r="157" spans="1:9" ht="15">
      <c r="A157" s="419"/>
      <c r="B157" s="418"/>
      <c r="C157" s="418"/>
      <c r="D157" s="418"/>
      <c r="E157" s="418"/>
      <c r="F157" s="418"/>
      <c r="G157" s="476"/>
      <c r="H157" s="476"/>
      <c r="I157" s="476"/>
    </row>
    <row r="158" spans="1:6" ht="15">
      <c r="A158" s="403" t="s">
        <v>691</v>
      </c>
      <c r="B158" s="399"/>
      <c r="C158" s="399"/>
      <c r="D158" s="399"/>
      <c r="E158" s="399"/>
      <c r="F158" s="399"/>
    </row>
    <row r="159" spans="1:6" ht="27.75" customHeight="1">
      <c r="A159" s="616" t="s">
        <v>1279</v>
      </c>
      <c r="B159" s="617"/>
      <c r="C159" s="617"/>
      <c r="D159" s="617"/>
      <c r="E159" s="617"/>
      <c r="F159" s="617"/>
    </row>
    <row r="160" spans="1:6" ht="15">
      <c r="A160" s="543"/>
      <c r="B160" s="399"/>
      <c r="C160" s="399"/>
      <c r="D160" s="399"/>
      <c r="E160" s="399"/>
      <c r="F160" s="399"/>
    </row>
    <row r="161" spans="1:6" ht="15.75">
      <c r="A161" s="489" t="s">
        <v>1033</v>
      </c>
      <c r="B161" s="489"/>
      <c r="C161" s="399"/>
      <c r="D161" s="399"/>
      <c r="E161" s="399"/>
      <c r="F161" s="399"/>
    </row>
    <row r="162" spans="1:6" ht="15">
      <c r="A162" s="399"/>
      <c r="B162" s="399"/>
      <c r="C162" s="399"/>
      <c r="D162" s="399"/>
      <c r="E162" s="399"/>
      <c r="F162" s="399"/>
    </row>
    <row r="163" spans="1:6" ht="15">
      <c r="A163" s="399"/>
      <c r="B163" s="399"/>
      <c r="C163" s="401">
        <v>2010</v>
      </c>
      <c r="D163" s="401">
        <v>2011</v>
      </c>
      <c r="E163" s="401">
        <v>2012</v>
      </c>
      <c r="F163" s="399"/>
    </row>
    <row r="164" spans="1:6" ht="15">
      <c r="A164" s="608" t="s">
        <v>654</v>
      </c>
      <c r="B164" s="667"/>
      <c r="C164" s="402">
        <f>'Programový rozpočet sumár'!M154</f>
        <v>5000</v>
      </c>
      <c r="D164" s="402">
        <f>'Programový rozpočet sumár'!AA154</f>
        <v>6500</v>
      </c>
      <c r="E164" s="402">
        <f>'Programový rozpočet sumár'!AE154</f>
        <v>6500</v>
      </c>
      <c r="F164" s="399"/>
    </row>
    <row r="165" spans="1:6" ht="15.75" thickBot="1">
      <c r="A165" s="399"/>
      <c r="B165" s="399"/>
      <c r="C165" s="399"/>
      <c r="D165" s="399"/>
      <c r="E165" s="399"/>
      <c r="F165" s="399"/>
    </row>
    <row r="166" spans="1:6" ht="15" customHeight="1">
      <c r="A166" s="429" t="s">
        <v>655</v>
      </c>
      <c r="B166" s="623" t="s">
        <v>1014</v>
      </c>
      <c r="C166" s="623"/>
      <c r="D166" s="623"/>
      <c r="E166" s="623"/>
      <c r="F166" s="624"/>
    </row>
    <row r="167" spans="1:6" ht="15" customHeight="1">
      <c r="A167" s="420" t="s">
        <v>657</v>
      </c>
      <c r="B167" s="620" t="s">
        <v>1034</v>
      </c>
      <c r="C167" s="620"/>
      <c r="D167" s="620"/>
      <c r="E167" s="620"/>
      <c r="F167" s="625"/>
    </row>
    <row r="168" spans="1:9" ht="15">
      <c r="A168" s="420" t="s">
        <v>659</v>
      </c>
      <c r="B168" s="585" t="s">
        <v>660</v>
      </c>
      <c r="C168" s="718" t="s">
        <v>1036</v>
      </c>
      <c r="D168" s="719"/>
      <c r="E168" s="719"/>
      <c r="F168" s="720"/>
      <c r="G168" s="476"/>
      <c r="H168" s="476"/>
      <c r="I168" s="476"/>
    </row>
    <row r="169" spans="1:9" ht="15">
      <c r="A169" s="420" t="s">
        <v>662</v>
      </c>
      <c r="B169" s="412" t="s">
        <v>663</v>
      </c>
      <c r="C169" s="412" t="s">
        <v>664</v>
      </c>
      <c r="D169" s="413" t="s">
        <v>665</v>
      </c>
      <c r="E169" s="412" t="s">
        <v>666</v>
      </c>
      <c r="F169" s="414" t="s">
        <v>667</v>
      </c>
      <c r="G169" s="476"/>
      <c r="H169" s="476"/>
      <c r="I169" s="476"/>
    </row>
    <row r="170" spans="1:9" ht="15">
      <c r="A170" s="420" t="s">
        <v>668</v>
      </c>
      <c r="B170" s="412"/>
      <c r="C170" s="474"/>
      <c r="D170" s="475">
        <v>1500</v>
      </c>
      <c r="E170" s="474">
        <v>1500</v>
      </c>
      <c r="F170" s="480">
        <v>1500</v>
      </c>
      <c r="G170" s="476"/>
      <c r="H170" s="476"/>
      <c r="I170" s="476"/>
    </row>
    <row r="171" spans="1:9" ht="15.75" thickBot="1">
      <c r="A171" s="430" t="s">
        <v>669</v>
      </c>
      <c r="B171" s="416"/>
      <c r="C171" s="481"/>
      <c r="D171" s="416"/>
      <c r="E171" s="416"/>
      <c r="F171" s="417"/>
      <c r="G171" s="476"/>
      <c r="H171" s="476"/>
      <c r="I171" s="476"/>
    </row>
    <row r="172" spans="1:9" ht="15">
      <c r="A172" s="419"/>
      <c r="B172" s="418"/>
      <c r="C172" s="537"/>
      <c r="D172" s="418"/>
      <c r="E172" s="418"/>
      <c r="F172" s="418"/>
      <c r="G172" s="476"/>
      <c r="H172" s="476"/>
      <c r="I172" s="476"/>
    </row>
    <row r="173" spans="1:6" ht="15">
      <c r="A173" s="403" t="s">
        <v>691</v>
      </c>
      <c r="B173" s="399"/>
      <c r="C173" s="399"/>
      <c r="D173" s="399"/>
      <c r="E173" s="399"/>
      <c r="F173" s="399"/>
    </row>
    <row r="174" spans="1:6" ht="53.25" customHeight="1">
      <c r="A174" s="616" t="s">
        <v>1280</v>
      </c>
      <c r="B174" s="617"/>
      <c r="C174" s="617"/>
      <c r="D174" s="617"/>
      <c r="E174" s="617"/>
      <c r="F174" s="617"/>
    </row>
    <row r="175" spans="1:6" ht="16.5">
      <c r="A175" s="540"/>
      <c r="B175" s="541"/>
      <c r="C175" s="541"/>
      <c r="D175" s="541"/>
      <c r="E175" s="541"/>
      <c r="F175" s="541"/>
    </row>
    <row r="176" spans="1:18" s="408" customFormat="1" ht="15.75">
      <c r="A176" s="562" t="s">
        <v>1037</v>
      </c>
      <c r="B176" s="407"/>
      <c r="C176" s="407"/>
      <c r="D176" s="407"/>
      <c r="E176" s="407"/>
      <c r="F176" s="407"/>
      <c r="K176" s="544"/>
      <c r="L176" s="493"/>
      <c r="M176" s="545"/>
      <c r="N176" s="545"/>
      <c r="O176" s="545"/>
      <c r="P176" s="545"/>
      <c r="Q176" s="545"/>
      <c r="R176" s="544"/>
    </row>
    <row r="177" spans="1:6" ht="15.75">
      <c r="A177" s="592" t="s">
        <v>1038</v>
      </c>
      <c r="B177" s="399"/>
      <c r="C177" s="399"/>
      <c r="D177" s="399"/>
      <c r="E177" s="399"/>
      <c r="F177" s="399"/>
    </row>
    <row r="178" spans="1:8" ht="15">
      <c r="A178" s="399"/>
      <c r="B178" s="399"/>
      <c r="C178" s="399"/>
      <c r="D178" s="399"/>
      <c r="E178" s="399"/>
      <c r="F178" s="399"/>
      <c r="G178" s="476"/>
      <c r="H178" s="476"/>
    </row>
    <row r="179" spans="1:8" ht="15">
      <c r="A179" s="399"/>
      <c r="B179" s="399"/>
      <c r="C179" s="401">
        <v>2010</v>
      </c>
      <c r="D179" s="401">
        <v>2011</v>
      </c>
      <c r="E179" s="401">
        <v>2012</v>
      </c>
      <c r="F179" s="399"/>
      <c r="G179" s="476"/>
      <c r="H179" s="476"/>
    </row>
    <row r="180" spans="1:8" ht="15">
      <c r="A180" s="608" t="s">
        <v>652</v>
      </c>
      <c r="B180" s="609"/>
      <c r="C180" s="402">
        <f>'Programový rozpočet sumár'!M157</f>
        <v>1248</v>
      </c>
      <c r="D180" s="402">
        <f>'Programový rozpočet sumár'!AA157</f>
        <v>1248</v>
      </c>
      <c r="E180" s="402">
        <f>'Programový rozpočet sumár'!AE157</f>
        <v>1248</v>
      </c>
      <c r="F180" s="399"/>
      <c r="G180" s="476"/>
      <c r="H180" s="476"/>
    </row>
    <row r="181" spans="1:8" ht="15">
      <c r="A181" s="399"/>
      <c r="B181" s="399"/>
      <c r="C181" s="399"/>
      <c r="D181" s="399"/>
      <c r="E181" s="399"/>
      <c r="F181" s="399"/>
      <c r="G181" s="476"/>
      <c r="H181" s="476"/>
    </row>
    <row r="182" spans="1:6" s="476" customFormat="1" ht="15.75">
      <c r="A182" s="489" t="s">
        <v>1039</v>
      </c>
      <c r="B182" s="489"/>
      <c r="C182" s="399"/>
      <c r="D182" s="399"/>
      <c r="E182" s="399"/>
      <c r="F182" s="399"/>
    </row>
    <row r="183" spans="1:6" s="476" customFormat="1" ht="15.75">
      <c r="A183" s="489"/>
      <c r="B183" s="489"/>
      <c r="C183" s="399"/>
      <c r="D183" s="399"/>
      <c r="E183" s="399"/>
      <c r="F183" s="399"/>
    </row>
    <row r="184" spans="1:6" s="476" customFormat="1" ht="15">
      <c r="A184" s="399"/>
      <c r="B184" s="399"/>
      <c r="C184" s="401">
        <v>2010</v>
      </c>
      <c r="D184" s="401">
        <v>2011</v>
      </c>
      <c r="E184" s="401">
        <v>2012</v>
      </c>
      <c r="F184" s="399"/>
    </row>
    <row r="185" spans="1:6" s="476" customFormat="1" ht="15">
      <c r="A185" s="608" t="s">
        <v>654</v>
      </c>
      <c r="B185" s="667"/>
      <c r="C185" s="402">
        <f>'Programový rozpočet sumár'!M158</f>
        <v>416</v>
      </c>
      <c r="D185" s="402">
        <f>'Programový rozpočet sumár'!AA158</f>
        <v>416</v>
      </c>
      <c r="E185" s="402">
        <f>'Programový rozpočet sumár'!AE158</f>
        <v>416</v>
      </c>
      <c r="F185" s="399"/>
    </row>
    <row r="186" spans="1:6" s="476" customFormat="1" ht="16.5" thickBot="1">
      <c r="A186" s="489"/>
      <c r="B186" s="489"/>
      <c r="C186" s="399"/>
      <c r="D186" s="399"/>
      <c r="E186" s="399"/>
      <c r="F186" s="399"/>
    </row>
    <row r="187" spans="1:8" ht="15" customHeight="1">
      <c r="A187" s="429" t="s">
        <v>655</v>
      </c>
      <c r="B187" s="623" t="s">
        <v>1040</v>
      </c>
      <c r="C187" s="623"/>
      <c r="D187" s="623"/>
      <c r="E187" s="623"/>
      <c r="F187" s="624"/>
      <c r="G187" s="476"/>
      <c r="H187" s="476"/>
    </row>
    <row r="188" spans="1:8" ht="15" customHeight="1">
      <c r="A188" s="420" t="s">
        <v>657</v>
      </c>
      <c r="B188" s="620" t="s">
        <v>1041</v>
      </c>
      <c r="C188" s="620"/>
      <c r="D188" s="620"/>
      <c r="E188" s="620"/>
      <c r="F188" s="625"/>
      <c r="G188" s="476"/>
      <c r="H188" s="476"/>
    </row>
    <row r="189" spans="1:8" ht="15" customHeight="1">
      <c r="A189" s="420" t="s">
        <v>659</v>
      </c>
      <c r="B189" s="568" t="s">
        <v>660</v>
      </c>
      <c r="C189" s="620" t="s">
        <v>1044</v>
      </c>
      <c r="D189" s="621"/>
      <c r="E189" s="621"/>
      <c r="F189" s="622"/>
      <c r="G189" s="476"/>
      <c r="H189" s="476"/>
    </row>
    <row r="190" spans="1:8" ht="15">
      <c r="A190" s="420" t="s">
        <v>662</v>
      </c>
      <c r="B190" s="412" t="s">
        <v>663</v>
      </c>
      <c r="C190" s="412" t="s">
        <v>664</v>
      </c>
      <c r="D190" s="413" t="s">
        <v>665</v>
      </c>
      <c r="E190" s="412" t="s">
        <v>666</v>
      </c>
      <c r="F190" s="414" t="s">
        <v>667</v>
      </c>
      <c r="G190" s="476"/>
      <c r="H190" s="476"/>
    </row>
    <row r="191" spans="1:8" ht="15">
      <c r="A191" s="420" t="s">
        <v>668</v>
      </c>
      <c r="B191" s="412"/>
      <c r="C191" s="474">
        <v>106</v>
      </c>
      <c r="D191" s="475">
        <v>66</v>
      </c>
      <c r="E191" s="474">
        <v>66</v>
      </c>
      <c r="F191" s="480">
        <v>66</v>
      </c>
      <c r="G191" s="476"/>
      <c r="H191" s="476"/>
    </row>
    <row r="192" spans="1:8" ht="15.75" thickBot="1">
      <c r="A192" s="430" t="s">
        <v>669</v>
      </c>
      <c r="B192" s="416">
        <v>162</v>
      </c>
      <c r="C192" s="481"/>
      <c r="D192" s="416"/>
      <c r="E192" s="416"/>
      <c r="F192" s="417"/>
      <c r="G192" s="476"/>
      <c r="H192" s="476"/>
    </row>
    <row r="193" spans="1:8" ht="15">
      <c r="A193" s="476"/>
      <c r="B193" s="476"/>
      <c r="C193" s="476"/>
      <c r="D193" s="476"/>
      <c r="E193" s="476"/>
      <c r="F193" s="476"/>
      <c r="G193" s="476"/>
      <c r="H193" s="476"/>
    </row>
    <row r="194" spans="1:6" ht="15">
      <c r="A194" s="403" t="s">
        <v>1281</v>
      </c>
      <c r="B194" s="399"/>
      <c r="C194" s="399"/>
      <c r="D194" s="399"/>
      <c r="E194" s="399"/>
      <c r="F194" s="399"/>
    </row>
    <row r="195" spans="1:6" s="426" customFormat="1" ht="27" customHeight="1">
      <c r="A195" s="616" t="s">
        <v>1282</v>
      </c>
      <c r="B195" s="617"/>
      <c r="C195" s="617"/>
      <c r="D195" s="617"/>
      <c r="E195" s="617"/>
      <c r="F195" s="617"/>
    </row>
    <row r="196" spans="1:6" ht="15">
      <c r="A196" s="546"/>
      <c r="B196" s="547"/>
      <c r="C196" s="547"/>
      <c r="D196" s="547"/>
      <c r="E196" s="547"/>
      <c r="F196" s="547"/>
    </row>
    <row r="197" spans="1:6" ht="15.75">
      <c r="A197" s="489" t="s">
        <v>1042</v>
      </c>
      <c r="B197" s="489"/>
      <c r="C197" s="399"/>
      <c r="D197" s="399"/>
      <c r="E197" s="399"/>
      <c r="F197" s="399"/>
    </row>
    <row r="198" spans="1:6" ht="15.75">
      <c r="A198" s="489"/>
      <c r="B198" s="489"/>
      <c r="C198" s="399"/>
      <c r="D198" s="399"/>
      <c r="E198" s="399"/>
      <c r="F198" s="399"/>
    </row>
    <row r="199" spans="1:6" ht="15">
      <c r="A199" s="399"/>
      <c r="B199" s="399"/>
      <c r="C199" s="401">
        <v>2010</v>
      </c>
      <c r="D199" s="401">
        <v>2011</v>
      </c>
      <c r="E199" s="401">
        <v>2012</v>
      </c>
      <c r="F199" s="399"/>
    </row>
    <row r="200" spans="1:6" ht="15">
      <c r="A200" s="608" t="s">
        <v>654</v>
      </c>
      <c r="B200" s="667"/>
      <c r="C200" s="402">
        <f>'Programový rozpočet sumár'!M159</f>
        <v>416</v>
      </c>
      <c r="D200" s="402">
        <f>'Programový rozpočet sumár'!AA159</f>
        <v>416</v>
      </c>
      <c r="E200" s="402">
        <f>'Programový rozpočet sumár'!AE159</f>
        <v>416</v>
      </c>
      <c r="F200" s="399"/>
    </row>
    <row r="201" spans="1:8" ht="16.5" thickBot="1">
      <c r="A201" s="489"/>
      <c r="B201" s="489"/>
      <c r="C201" s="399"/>
      <c r="D201" s="399"/>
      <c r="E201" s="399"/>
      <c r="F201" s="399"/>
      <c r="G201" s="476"/>
      <c r="H201" s="476"/>
    </row>
    <row r="202" spans="1:6" ht="15" customHeight="1">
      <c r="A202" s="429" t="s">
        <v>655</v>
      </c>
      <c r="B202" s="623" t="s">
        <v>1040</v>
      </c>
      <c r="C202" s="623"/>
      <c r="D202" s="623"/>
      <c r="E202" s="623"/>
      <c r="F202" s="624"/>
    </row>
    <row r="203" spans="1:6" ht="15" customHeight="1">
      <c r="A203" s="420" t="s">
        <v>657</v>
      </c>
      <c r="B203" s="620" t="s">
        <v>1043</v>
      </c>
      <c r="C203" s="620"/>
      <c r="D203" s="620"/>
      <c r="E203" s="620"/>
      <c r="F203" s="625"/>
    </row>
    <row r="204" spans="1:6" ht="15" customHeight="1">
      <c r="A204" s="420" t="s">
        <v>659</v>
      </c>
      <c r="B204" s="568" t="s">
        <v>660</v>
      </c>
      <c r="C204" s="620" t="s">
        <v>1044</v>
      </c>
      <c r="D204" s="621"/>
      <c r="E204" s="621"/>
      <c r="F204" s="622"/>
    </row>
    <row r="205" spans="1:6" ht="15">
      <c r="A205" s="420" t="s">
        <v>662</v>
      </c>
      <c r="B205" s="412" t="s">
        <v>663</v>
      </c>
      <c r="C205" s="412" t="s">
        <v>664</v>
      </c>
      <c r="D205" s="413" t="s">
        <v>665</v>
      </c>
      <c r="E205" s="412" t="s">
        <v>666</v>
      </c>
      <c r="F205" s="414" t="s">
        <v>667</v>
      </c>
    </row>
    <row r="206" spans="1:6" ht="15">
      <c r="A206" s="420" t="s">
        <v>668</v>
      </c>
      <c r="B206" s="412"/>
      <c r="C206" s="474">
        <v>90</v>
      </c>
      <c r="D206" s="475">
        <v>135</v>
      </c>
      <c r="E206" s="474">
        <v>135</v>
      </c>
      <c r="F206" s="480">
        <v>135</v>
      </c>
    </row>
    <row r="207" spans="1:6" ht="15.75" thickBot="1">
      <c r="A207" s="430" t="s">
        <v>669</v>
      </c>
      <c r="B207" s="416">
        <v>96</v>
      </c>
      <c r="C207" s="481"/>
      <c r="D207" s="416"/>
      <c r="E207" s="416"/>
      <c r="F207" s="417"/>
    </row>
    <row r="208" spans="1:6" ht="15">
      <c r="A208" s="476"/>
      <c r="B208" s="476"/>
      <c r="C208" s="476"/>
      <c r="D208" s="476"/>
      <c r="E208" s="476"/>
      <c r="F208" s="476"/>
    </row>
    <row r="209" spans="1:6" ht="15">
      <c r="A209" s="403" t="s">
        <v>691</v>
      </c>
      <c r="B209" s="399"/>
      <c r="C209" s="399"/>
      <c r="D209" s="399"/>
      <c r="E209" s="399"/>
      <c r="F209" s="399"/>
    </row>
    <row r="210" spans="1:6" s="424" customFormat="1" ht="27" customHeight="1">
      <c r="A210" s="616" t="s">
        <v>1283</v>
      </c>
      <c r="B210" s="617"/>
      <c r="C210" s="617"/>
      <c r="D210" s="617"/>
      <c r="E210" s="617"/>
      <c r="F210" s="617"/>
    </row>
    <row r="212" spans="1:6" ht="15.75">
      <c r="A212" s="489" t="s">
        <v>1045</v>
      </c>
      <c r="B212" s="489"/>
      <c r="C212" s="399"/>
      <c r="D212" s="399"/>
      <c r="E212" s="399"/>
      <c r="F212" s="399"/>
    </row>
    <row r="213" spans="1:6" ht="15.75">
      <c r="A213" s="489"/>
      <c r="B213" s="489"/>
      <c r="C213" s="399"/>
      <c r="D213" s="399"/>
      <c r="E213" s="399"/>
      <c r="F213" s="399"/>
    </row>
    <row r="214" spans="1:6" ht="15">
      <c r="A214" s="399"/>
      <c r="B214" s="399"/>
      <c r="C214" s="401">
        <v>2010</v>
      </c>
      <c r="D214" s="401">
        <v>2011</v>
      </c>
      <c r="E214" s="401">
        <v>2012</v>
      </c>
      <c r="F214" s="399"/>
    </row>
    <row r="215" spans="1:6" ht="15" customHeight="1">
      <c r="A215" s="608" t="s">
        <v>654</v>
      </c>
      <c r="B215" s="667"/>
      <c r="C215" s="402">
        <f>'Programový rozpočet sumár'!M160</f>
        <v>416</v>
      </c>
      <c r="D215" s="402">
        <f>'Programový rozpočet sumár'!AA160</f>
        <v>416</v>
      </c>
      <c r="E215" s="402">
        <f>'Programový rozpočet sumár'!AE160</f>
        <v>416</v>
      </c>
      <c r="F215" s="399"/>
    </row>
    <row r="216" spans="1:6" ht="15" customHeight="1" thickBot="1">
      <c r="A216" s="489"/>
      <c r="B216" s="489"/>
      <c r="C216" s="399"/>
      <c r="D216" s="399"/>
      <c r="E216" s="399"/>
      <c r="F216" s="399"/>
    </row>
    <row r="217" spans="1:6" ht="15" customHeight="1">
      <c r="A217" s="429" t="s">
        <v>655</v>
      </c>
      <c r="B217" s="623" t="s">
        <v>1040</v>
      </c>
      <c r="C217" s="623"/>
      <c r="D217" s="623"/>
      <c r="E217" s="623"/>
      <c r="F217" s="624"/>
    </row>
    <row r="218" spans="1:6" ht="15" customHeight="1">
      <c r="A218" s="420" t="s">
        <v>657</v>
      </c>
      <c r="B218" s="620" t="s">
        <v>1046</v>
      </c>
      <c r="C218" s="620"/>
      <c r="D218" s="620"/>
      <c r="E218" s="620"/>
      <c r="F218" s="625"/>
    </row>
    <row r="219" spans="1:6" ht="15" customHeight="1">
      <c r="A219" s="420" t="s">
        <v>659</v>
      </c>
      <c r="B219" s="568" t="s">
        <v>660</v>
      </c>
      <c r="C219" s="620" t="s">
        <v>1044</v>
      </c>
      <c r="D219" s="621"/>
      <c r="E219" s="621"/>
      <c r="F219" s="622"/>
    </row>
    <row r="220" spans="1:6" ht="15" customHeight="1">
      <c r="A220" s="420" t="s">
        <v>662</v>
      </c>
      <c r="B220" s="412" t="s">
        <v>663</v>
      </c>
      <c r="C220" s="412" t="s">
        <v>664</v>
      </c>
      <c r="D220" s="413" t="s">
        <v>665</v>
      </c>
      <c r="E220" s="412" t="s">
        <v>666</v>
      </c>
      <c r="F220" s="414" t="s">
        <v>667</v>
      </c>
    </row>
    <row r="221" spans="1:6" ht="15">
      <c r="A221" s="420" t="s">
        <v>668</v>
      </c>
      <c r="B221" s="412"/>
      <c r="C221" s="474">
        <v>77</v>
      </c>
      <c r="D221" s="475">
        <v>77</v>
      </c>
      <c r="E221" s="474">
        <v>77</v>
      </c>
      <c r="F221" s="480">
        <v>77</v>
      </c>
    </row>
    <row r="222" spans="1:6" ht="15.75" thickBot="1">
      <c r="A222" s="430" t="s">
        <v>669</v>
      </c>
      <c r="B222" s="416">
        <v>75</v>
      </c>
      <c r="C222" s="481"/>
      <c r="D222" s="416"/>
      <c r="E222" s="416"/>
      <c r="F222" s="417"/>
    </row>
    <row r="223" spans="1:6" ht="15" customHeight="1">
      <c r="A223" s="476"/>
      <c r="B223" s="476"/>
      <c r="C223" s="476"/>
      <c r="D223" s="476"/>
      <c r="E223" s="476"/>
      <c r="F223" s="476"/>
    </row>
    <row r="224" spans="1:6" ht="15">
      <c r="A224" s="403" t="s">
        <v>691</v>
      </c>
      <c r="B224" s="399"/>
      <c r="C224" s="399"/>
      <c r="D224" s="399"/>
      <c r="E224" s="399"/>
      <c r="F224" s="399"/>
    </row>
    <row r="225" spans="1:6" ht="28.5" customHeight="1">
      <c r="A225" s="616" t="s">
        <v>1284</v>
      </c>
      <c r="B225" s="617"/>
      <c r="C225" s="617"/>
      <c r="D225" s="617"/>
      <c r="E225" s="617"/>
      <c r="F225" s="617"/>
    </row>
    <row r="227" spans="1:6" ht="15.75">
      <c r="A227" s="562" t="s">
        <v>1047</v>
      </c>
      <c r="B227" s="407"/>
      <c r="C227" s="407"/>
      <c r="D227" s="407"/>
      <c r="E227" s="407"/>
      <c r="F227" s="407"/>
    </row>
    <row r="228" spans="1:6" ht="15.75">
      <c r="A228" s="592" t="s">
        <v>1048</v>
      </c>
      <c r="B228" s="399"/>
      <c r="C228" s="399"/>
      <c r="D228" s="399"/>
      <c r="E228" s="399"/>
      <c r="F228" s="399"/>
    </row>
    <row r="229" spans="1:6" ht="15">
      <c r="A229" s="399"/>
      <c r="B229" s="399"/>
      <c r="C229" s="399"/>
      <c r="D229" s="399"/>
      <c r="E229" s="399"/>
      <c r="F229" s="399"/>
    </row>
    <row r="230" spans="1:6" ht="15">
      <c r="A230" s="399"/>
      <c r="B230" s="399"/>
      <c r="C230" s="401">
        <v>2010</v>
      </c>
      <c r="D230" s="401">
        <v>2011</v>
      </c>
      <c r="E230" s="401">
        <v>2012</v>
      </c>
      <c r="F230" s="399"/>
    </row>
    <row r="231" spans="1:6" ht="15">
      <c r="A231" s="608" t="s">
        <v>654</v>
      </c>
      <c r="B231" s="667"/>
      <c r="C231" s="402">
        <f>'Programový rozpočet sumár'!M161</f>
        <v>75000</v>
      </c>
      <c r="D231" s="402">
        <f>'Programový rozpočet sumár'!AA161</f>
        <v>0</v>
      </c>
      <c r="E231" s="402">
        <f>'Programový rozpočet sumár'!AE161</f>
        <v>0</v>
      </c>
      <c r="F231" s="399"/>
    </row>
    <row r="232" spans="1:6" ht="15.75" thickBot="1">
      <c r="A232" s="399"/>
      <c r="B232" s="399"/>
      <c r="C232" s="399"/>
      <c r="D232" s="399"/>
      <c r="E232" s="399"/>
      <c r="F232" s="399"/>
    </row>
    <row r="233" spans="1:6" ht="15" customHeight="1">
      <c r="A233" s="429" t="s">
        <v>655</v>
      </c>
      <c r="B233" s="623" t="s">
        <v>1040</v>
      </c>
      <c r="C233" s="623"/>
      <c r="D233" s="623"/>
      <c r="E233" s="623"/>
      <c r="F233" s="624"/>
    </row>
    <row r="234" spans="1:6" ht="15" customHeight="1">
      <c r="A234" s="420" t="s">
        <v>657</v>
      </c>
      <c r="B234" s="620" t="s">
        <v>1049</v>
      </c>
      <c r="C234" s="620"/>
      <c r="D234" s="620"/>
      <c r="E234" s="620"/>
      <c r="F234" s="625"/>
    </row>
    <row r="235" spans="1:6" ht="15" customHeight="1">
      <c r="A235" s="420" t="s">
        <v>659</v>
      </c>
      <c r="B235" s="568" t="s">
        <v>660</v>
      </c>
      <c r="C235" s="620" t="s">
        <v>1035</v>
      </c>
      <c r="D235" s="621"/>
      <c r="E235" s="621"/>
      <c r="F235" s="622"/>
    </row>
    <row r="236" spans="1:6" ht="15">
      <c r="A236" s="420" t="s">
        <v>662</v>
      </c>
      <c r="B236" s="412" t="s">
        <v>663</v>
      </c>
      <c r="C236" s="412" t="s">
        <v>664</v>
      </c>
      <c r="D236" s="413" t="s">
        <v>665</v>
      </c>
      <c r="E236" s="412" t="s">
        <v>666</v>
      </c>
      <c r="F236" s="414" t="s">
        <v>667</v>
      </c>
    </row>
    <row r="237" spans="1:6" ht="15">
      <c r="A237" s="420" t="s">
        <v>668</v>
      </c>
      <c r="B237" s="412"/>
      <c r="C237" s="474">
        <v>5</v>
      </c>
      <c r="D237" s="475">
        <v>4</v>
      </c>
      <c r="E237" s="474">
        <v>3</v>
      </c>
      <c r="F237" s="480">
        <v>2</v>
      </c>
    </row>
    <row r="238" spans="1:6" ht="15.75" thickBot="1">
      <c r="A238" s="430" t="s">
        <v>669</v>
      </c>
      <c r="B238" s="416">
        <v>12</v>
      </c>
      <c r="C238" s="481">
        <v>5</v>
      </c>
      <c r="D238" s="416"/>
      <c r="E238" s="416"/>
      <c r="F238" s="417"/>
    </row>
    <row r="239" spans="1:6" ht="15" customHeight="1">
      <c r="A239" s="476"/>
      <c r="B239" s="476"/>
      <c r="C239" s="476"/>
      <c r="D239" s="476"/>
      <c r="E239" s="476"/>
      <c r="F239" s="476"/>
    </row>
    <row r="240" spans="1:6" ht="15">
      <c r="A240" s="403" t="s">
        <v>1281</v>
      </c>
      <c r="B240" s="399"/>
      <c r="C240" s="399"/>
      <c r="D240" s="399"/>
      <c r="E240" s="399"/>
      <c r="F240" s="399"/>
    </row>
    <row r="241" spans="1:6" ht="39.75" customHeight="1">
      <c r="A241" s="616" t="s">
        <v>1285</v>
      </c>
      <c r="B241" s="617"/>
      <c r="C241" s="617"/>
      <c r="D241" s="617"/>
      <c r="E241" s="617"/>
      <c r="F241" s="617"/>
    </row>
    <row r="243" spans="1:6" ht="31.5" customHeight="1">
      <c r="A243" s="637" t="s">
        <v>1304</v>
      </c>
      <c r="B243" s="637"/>
      <c r="C243" s="637"/>
      <c r="D243" s="637"/>
      <c r="E243" s="637"/>
      <c r="F243" s="637"/>
    </row>
    <row r="245" spans="1:2" ht="15">
      <c r="A245" s="424"/>
      <c r="B245" s="424"/>
    </row>
    <row r="246" spans="1:2" ht="15">
      <c r="A246" s="424"/>
      <c r="B246" s="424"/>
    </row>
    <row r="247" spans="1:2" ht="15">
      <c r="A247" s="424"/>
      <c r="B247" s="424"/>
    </row>
    <row r="248" spans="1:10" ht="15">
      <c r="A248" s="424"/>
      <c r="B248" s="424"/>
      <c r="C248" s="424"/>
      <c r="D248" s="424"/>
      <c r="E248" s="424"/>
      <c r="F248" s="424"/>
      <c r="G248" s="424"/>
      <c r="H248" s="424"/>
      <c r="I248" s="424"/>
      <c r="J248" s="424"/>
    </row>
    <row r="249" spans="1:10" ht="15">
      <c r="A249" s="424"/>
      <c r="B249" s="424"/>
      <c r="C249" s="424"/>
      <c r="D249" s="424"/>
      <c r="E249" s="424"/>
      <c r="F249" s="424"/>
      <c r="G249" s="424"/>
      <c r="H249" s="424"/>
      <c r="I249" s="424"/>
      <c r="J249" s="424"/>
    </row>
  </sheetData>
  <sheetProtection/>
  <mergeCells count="76">
    <mergeCell ref="A28:B28"/>
    <mergeCell ref="A68:B68"/>
    <mergeCell ref="A180:B180"/>
    <mergeCell ref="A243:F243"/>
    <mergeCell ref="A8:B8"/>
    <mergeCell ref="B10:F10"/>
    <mergeCell ref="B11:F11"/>
    <mergeCell ref="C12:F12"/>
    <mergeCell ref="C16:F16"/>
    <mergeCell ref="B75:F75"/>
    <mergeCell ref="B30:F30"/>
    <mergeCell ref="B31:F31"/>
    <mergeCell ref="C32:F32"/>
    <mergeCell ref="A44:B44"/>
    <mergeCell ref="B46:F46"/>
    <mergeCell ref="B47:F47"/>
    <mergeCell ref="C48:F48"/>
    <mergeCell ref="C52:F52"/>
    <mergeCell ref="C56:F56"/>
    <mergeCell ref="A73:B73"/>
    <mergeCell ref="C96:F96"/>
    <mergeCell ref="B76:F76"/>
    <mergeCell ref="C77:F77"/>
    <mergeCell ref="C81:F81"/>
    <mergeCell ref="A87:F87"/>
    <mergeCell ref="A92:B92"/>
    <mergeCell ref="B94:F94"/>
    <mergeCell ref="B95:F95"/>
    <mergeCell ref="B166:F166"/>
    <mergeCell ref="B133:F133"/>
    <mergeCell ref="C100:F100"/>
    <mergeCell ref="A106:F106"/>
    <mergeCell ref="A111:B111"/>
    <mergeCell ref="B113:F113"/>
    <mergeCell ref="B114:F114"/>
    <mergeCell ref="C115:F115"/>
    <mergeCell ref="C119:F119"/>
    <mergeCell ref="A125:F125"/>
    <mergeCell ref="A130:B130"/>
    <mergeCell ref="B132:F132"/>
    <mergeCell ref="B151:F151"/>
    <mergeCell ref="B152:F152"/>
    <mergeCell ref="C153:F153"/>
    <mergeCell ref="A159:F159"/>
    <mergeCell ref="A164:B164"/>
    <mergeCell ref="C134:F134"/>
    <mergeCell ref="C138:F138"/>
    <mergeCell ref="A144:F144"/>
    <mergeCell ref="A145:F145"/>
    <mergeCell ref="A149:B149"/>
    <mergeCell ref="C189:F189"/>
    <mergeCell ref="A195:F195"/>
    <mergeCell ref="A200:B200"/>
    <mergeCell ref="B202:F202"/>
    <mergeCell ref="B167:F167"/>
    <mergeCell ref="C168:F168"/>
    <mergeCell ref="A174:F174"/>
    <mergeCell ref="A185:B185"/>
    <mergeCell ref="B187:F187"/>
    <mergeCell ref="B188:F188"/>
    <mergeCell ref="A241:F241"/>
    <mergeCell ref="A22:F22"/>
    <mergeCell ref="A38:F38"/>
    <mergeCell ref="A62:F62"/>
    <mergeCell ref="C219:F219"/>
    <mergeCell ref="A225:F225"/>
    <mergeCell ref="A231:B231"/>
    <mergeCell ref="B233:F233"/>
    <mergeCell ref="B234:F234"/>
    <mergeCell ref="C235:F235"/>
    <mergeCell ref="C204:F204"/>
    <mergeCell ref="A210:F210"/>
    <mergeCell ref="A215:B215"/>
    <mergeCell ref="B217:F217"/>
    <mergeCell ref="B218:F218"/>
    <mergeCell ref="B203:F20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4" manualBreakCount="4">
    <brk id="39" max="255" man="1"/>
    <brk id="126" max="255" man="1"/>
    <brk id="160" max="255" man="1"/>
    <brk id="196" max="255" man="1"/>
  </rowBreaks>
</worksheet>
</file>

<file path=xl/worksheets/sheet17.xml><?xml version="1.0" encoding="utf-8"?>
<worksheet xmlns="http://schemas.openxmlformats.org/spreadsheetml/2006/main" xmlns:r="http://schemas.openxmlformats.org/officeDocument/2006/relationships">
  <dimension ref="A1:F295"/>
  <sheetViews>
    <sheetView zoomScalePageLayoutView="0" workbookViewId="0" topLeftCell="A270">
      <selection activeCell="A264" sqref="A264"/>
    </sheetView>
  </sheetViews>
  <sheetFormatPr defaultColWidth="9.00390625" defaultRowHeight="12.75"/>
  <cols>
    <col min="1" max="1" width="22.125" style="476" customWidth="1"/>
    <col min="2" max="6" width="12.75390625" style="476" customWidth="1"/>
    <col min="7" max="16384" width="9.125" style="397" customWidth="1"/>
  </cols>
  <sheetData>
    <row r="1" spans="1:6" ht="18">
      <c r="A1" s="590" t="s">
        <v>286</v>
      </c>
      <c r="B1" s="399"/>
      <c r="C1" s="399"/>
      <c r="D1" s="399"/>
      <c r="E1" s="399"/>
      <c r="F1" s="399"/>
    </row>
    <row r="2" spans="1:6" ht="15.75">
      <c r="A2" s="592" t="s">
        <v>1287</v>
      </c>
      <c r="B2" s="399"/>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09"/>
      <c r="C5" s="402">
        <f>'Programový rozpočet sumár'!M166</f>
        <v>214940</v>
      </c>
      <c r="D5" s="402">
        <f>'Programový rozpočet sumár'!AA166</f>
        <v>208085</v>
      </c>
      <c r="E5" s="402">
        <f>'Programový rozpočet sumár'!AE166</f>
        <v>205736</v>
      </c>
      <c r="F5" s="399"/>
    </row>
    <row r="6" spans="1:6" ht="15">
      <c r="A6" s="399"/>
      <c r="B6" s="399"/>
      <c r="C6" s="399"/>
      <c r="D6" s="399"/>
      <c r="E6" s="399"/>
      <c r="F6" s="399"/>
    </row>
    <row r="7" spans="1:6" ht="15.75">
      <c r="A7" s="562" t="s">
        <v>1288</v>
      </c>
      <c r="B7" s="399"/>
      <c r="C7" s="399"/>
      <c r="D7" s="399"/>
      <c r="E7" s="399"/>
      <c r="F7" s="399"/>
    </row>
    <row r="8" spans="1:6" ht="15.75">
      <c r="A8" s="592" t="s">
        <v>1289</v>
      </c>
      <c r="B8" s="399"/>
      <c r="C8" s="399"/>
      <c r="D8" s="399"/>
      <c r="E8" s="399"/>
      <c r="F8" s="399"/>
    </row>
    <row r="9" spans="1:6" ht="15">
      <c r="A9" s="399"/>
      <c r="B9" s="399"/>
      <c r="C9" s="399"/>
      <c r="D9" s="399"/>
      <c r="E9" s="399"/>
      <c r="F9" s="399"/>
    </row>
    <row r="10" spans="1:6" ht="15">
      <c r="A10" s="399"/>
      <c r="B10" s="399"/>
      <c r="C10" s="401">
        <v>2010</v>
      </c>
      <c r="D10" s="401">
        <v>2011</v>
      </c>
      <c r="E10" s="401">
        <v>2012</v>
      </c>
      <c r="F10" s="399"/>
    </row>
    <row r="11" spans="1:6" ht="15">
      <c r="A11" s="608" t="s">
        <v>652</v>
      </c>
      <c r="B11" s="609"/>
      <c r="C11" s="402">
        <f>'Programový rozpočet sumár'!M167</f>
        <v>3000</v>
      </c>
      <c r="D11" s="402">
        <f>'Programový rozpočet sumár'!AA167</f>
        <v>3000</v>
      </c>
      <c r="E11" s="402">
        <f>'Programový rozpočet sumár'!AE167</f>
        <v>3000</v>
      </c>
      <c r="F11" s="399"/>
    </row>
    <row r="12" spans="1:6" ht="15.75" thickBot="1">
      <c r="A12" s="399"/>
      <c r="B12" s="399"/>
      <c r="C12" s="399"/>
      <c r="D12" s="399"/>
      <c r="E12" s="399"/>
      <c r="F12" s="399"/>
    </row>
    <row r="13" spans="1:6" ht="15" customHeight="1">
      <c r="A13" s="429" t="s">
        <v>655</v>
      </c>
      <c r="B13" s="623" t="s">
        <v>683</v>
      </c>
      <c r="C13" s="623"/>
      <c r="D13" s="623"/>
      <c r="E13" s="623"/>
      <c r="F13" s="624"/>
    </row>
    <row r="14" spans="1:6" ht="15" customHeight="1">
      <c r="A14" s="420" t="s">
        <v>657</v>
      </c>
      <c r="B14" s="653" t="s">
        <v>1290</v>
      </c>
      <c r="C14" s="654"/>
      <c r="D14" s="654"/>
      <c r="E14" s="654"/>
      <c r="F14" s="655"/>
    </row>
    <row r="15" spans="1:6" ht="15" customHeight="1">
      <c r="A15" s="420" t="s">
        <v>659</v>
      </c>
      <c r="B15" s="585" t="s">
        <v>660</v>
      </c>
      <c r="C15" s="653" t="s">
        <v>1291</v>
      </c>
      <c r="D15" s="731"/>
      <c r="E15" s="731"/>
      <c r="F15" s="732"/>
    </row>
    <row r="16" spans="1:6" ht="15">
      <c r="A16" s="420" t="s">
        <v>662</v>
      </c>
      <c r="B16" s="412" t="s">
        <v>663</v>
      </c>
      <c r="C16" s="412" t="s">
        <v>664</v>
      </c>
      <c r="D16" s="413" t="s">
        <v>665</v>
      </c>
      <c r="E16" s="412" t="s">
        <v>666</v>
      </c>
      <c r="F16" s="414" t="s">
        <v>667</v>
      </c>
    </row>
    <row r="17" spans="1:6" ht="15">
      <c r="A17" s="420" t="s">
        <v>668</v>
      </c>
      <c r="B17" s="412"/>
      <c r="C17" s="412">
        <v>3</v>
      </c>
      <c r="D17" s="412">
        <v>1</v>
      </c>
      <c r="E17" s="412">
        <v>1</v>
      </c>
      <c r="F17" s="414">
        <v>1</v>
      </c>
    </row>
    <row r="18" spans="1:6" ht="15.75" thickBot="1">
      <c r="A18" s="430" t="s">
        <v>669</v>
      </c>
      <c r="B18" s="416"/>
      <c r="C18" s="416"/>
      <c r="D18" s="416"/>
      <c r="E18" s="416"/>
      <c r="F18" s="417"/>
    </row>
    <row r="19" spans="1:6" ht="15">
      <c r="A19" s="399"/>
      <c r="B19" s="399"/>
      <c r="C19" s="399"/>
      <c r="D19" s="399"/>
      <c r="E19" s="399"/>
      <c r="F19" s="399"/>
    </row>
    <row r="20" spans="1:6" ht="15">
      <c r="A20" s="403" t="s">
        <v>710</v>
      </c>
      <c r="B20" s="399"/>
      <c r="C20" s="399"/>
      <c r="D20" s="399"/>
      <c r="E20" s="399"/>
      <c r="F20" s="399"/>
    </row>
    <row r="21" spans="1:6" ht="15">
      <c r="A21" s="616" t="s">
        <v>1292</v>
      </c>
      <c r="B21" s="617"/>
      <c r="C21" s="617"/>
      <c r="D21" s="617"/>
      <c r="E21" s="617"/>
      <c r="F21" s="617"/>
    </row>
    <row r="22" spans="1:6" ht="15">
      <c r="A22" s="399"/>
      <c r="B22" s="399"/>
      <c r="C22" s="399"/>
      <c r="D22" s="399"/>
      <c r="E22" s="399"/>
      <c r="F22" s="399"/>
    </row>
    <row r="23" spans="1:6" ht="15.75">
      <c r="A23" s="562" t="s">
        <v>1050</v>
      </c>
      <c r="B23" s="399"/>
      <c r="C23" s="399"/>
      <c r="D23" s="399"/>
      <c r="E23" s="399"/>
      <c r="F23" s="399"/>
    </row>
    <row r="24" spans="1:6" ht="18" customHeight="1">
      <c r="A24" s="592" t="s">
        <v>1051</v>
      </c>
      <c r="B24" s="399"/>
      <c r="C24" s="399"/>
      <c r="D24" s="399"/>
      <c r="E24" s="399"/>
      <c r="F24" s="399"/>
    </row>
    <row r="25" spans="1:6" ht="15">
      <c r="A25" s="399"/>
      <c r="B25" s="399"/>
      <c r="C25" s="399"/>
      <c r="D25" s="399"/>
      <c r="E25" s="399"/>
      <c r="F25" s="399"/>
    </row>
    <row r="26" spans="1:6" ht="15">
      <c r="A26" s="399"/>
      <c r="B26" s="399"/>
      <c r="C26" s="401">
        <v>2010</v>
      </c>
      <c r="D26" s="401">
        <v>2011</v>
      </c>
      <c r="E26" s="401">
        <v>2012</v>
      </c>
      <c r="F26" s="399"/>
    </row>
    <row r="27" spans="1:6" ht="15">
      <c r="A27" s="608" t="s">
        <v>652</v>
      </c>
      <c r="B27" s="667"/>
      <c r="C27" s="402">
        <f>'Programový rozpočet sumár'!M168</f>
        <v>18700</v>
      </c>
      <c r="D27" s="402">
        <f>'Programový rozpočet sumár'!AA168</f>
        <v>18210</v>
      </c>
      <c r="E27" s="402">
        <f>'Programový rozpočet sumár'!AE168</f>
        <v>10300</v>
      </c>
      <c r="F27" s="399"/>
    </row>
    <row r="28" spans="1:6" ht="15">
      <c r="A28" s="399"/>
      <c r="B28" s="399"/>
      <c r="C28" s="399"/>
      <c r="D28" s="399"/>
      <c r="E28" s="399"/>
      <c r="F28" s="399"/>
    </row>
    <row r="29" spans="1:6" ht="15.75">
      <c r="A29" s="400" t="s">
        <v>1052</v>
      </c>
      <c r="B29" s="399"/>
      <c r="C29" s="399"/>
      <c r="D29" s="399"/>
      <c r="E29" s="399"/>
      <c r="F29" s="399"/>
    </row>
    <row r="30" spans="1:6" ht="15">
      <c r="A30" s="399"/>
      <c r="B30" s="399"/>
      <c r="C30" s="399"/>
      <c r="D30" s="399"/>
      <c r="E30" s="399"/>
      <c r="F30" s="399"/>
    </row>
    <row r="31" spans="1:6" ht="15">
      <c r="A31" s="399"/>
      <c r="B31" s="399"/>
      <c r="C31" s="401">
        <v>2010</v>
      </c>
      <c r="D31" s="401">
        <v>2011</v>
      </c>
      <c r="E31" s="401">
        <v>2012</v>
      </c>
      <c r="F31" s="399"/>
    </row>
    <row r="32" spans="1:6" ht="15">
      <c r="A32" s="608" t="s">
        <v>654</v>
      </c>
      <c r="B32" s="667"/>
      <c r="C32" s="402">
        <f>'Programový rozpočet sumár'!M169</f>
        <v>3200</v>
      </c>
      <c r="D32" s="402">
        <f>'Programový rozpočet sumár'!AA169</f>
        <v>3150</v>
      </c>
      <c r="E32" s="402">
        <f>'Programový rozpočet sumár'!AE169</f>
        <v>3150</v>
      </c>
      <c r="F32" s="399"/>
    </row>
    <row r="33" spans="1:6" ht="15.75" thickBot="1">
      <c r="A33" s="399"/>
      <c r="B33" s="399"/>
      <c r="C33" s="399"/>
      <c r="D33" s="399"/>
      <c r="E33" s="399"/>
      <c r="F33" s="399"/>
    </row>
    <row r="34" spans="1:6" ht="15" customHeight="1">
      <c r="A34" s="429" t="s">
        <v>655</v>
      </c>
      <c r="B34" s="623" t="s">
        <v>300</v>
      </c>
      <c r="C34" s="623"/>
      <c r="D34" s="623"/>
      <c r="E34" s="623"/>
      <c r="F34" s="624"/>
    </row>
    <row r="35" spans="1:6" ht="15" customHeight="1">
      <c r="A35" s="420" t="s">
        <v>657</v>
      </c>
      <c r="B35" s="653" t="s">
        <v>1053</v>
      </c>
      <c r="C35" s="654"/>
      <c r="D35" s="654"/>
      <c r="E35" s="654"/>
      <c r="F35" s="655"/>
    </row>
    <row r="36" spans="1:6" ht="15" customHeight="1">
      <c r="A36" s="420" t="s">
        <v>659</v>
      </c>
      <c r="B36" s="585" t="s">
        <v>660</v>
      </c>
      <c r="C36" s="653" t="s">
        <v>1054</v>
      </c>
      <c r="D36" s="731"/>
      <c r="E36" s="731"/>
      <c r="F36" s="732"/>
    </row>
    <row r="37" spans="1:6" ht="15">
      <c r="A37" s="420" t="s">
        <v>662</v>
      </c>
      <c r="B37" s="412" t="s">
        <v>663</v>
      </c>
      <c r="C37" s="412" t="s">
        <v>664</v>
      </c>
      <c r="D37" s="413" t="s">
        <v>665</v>
      </c>
      <c r="E37" s="412" t="s">
        <v>666</v>
      </c>
      <c r="F37" s="414" t="s">
        <v>667</v>
      </c>
    </row>
    <row r="38" spans="1:6" ht="15">
      <c r="A38" s="420" t="s">
        <v>668</v>
      </c>
      <c r="B38" s="412"/>
      <c r="C38" s="412" t="s">
        <v>688</v>
      </c>
      <c r="D38" s="412" t="s">
        <v>688</v>
      </c>
      <c r="E38" s="412" t="s">
        <v>688</v>
      </c>
      <c r="F38" s="414" t="s">
        <v>688</v>
      </c>
    </row>
    <row r="39" spans="1:6" ht="15.75" thickBot="1">
      <c r="A39" s="430" t="s">
        <v>669</v>
      </c>
      <c r="B39" s="416" t="s">
        <v>688</v>
      </c>
      <c r="C39" s="416"/>
      <c r="D39" s="416"/>
      <c r="E39" s="416"/>
      <c r="F39" s="417"/>
    </row>
    <row r="40" spans="1:6" ht="15">
      <c r="A40" s="462" t="s">
        <v>659</v>
      </c>
      <c r="B40" s="538" t="s">
        <v>660</v>
      </c>
      <c r="C40" s="735" t="s">
        <v>1055</v>
      </c>
      <c r="D40" s="729"/>
      <c r="E40" s="729"/>
      <c r="F40" s="730"/>
    </row>
    <row r="41" spans="1:6" ht="15">
      <c r="A41" s="420" t="s">
        <v>662</v>
      </c>
      <c r="B41" s="412" t="s">
        <v>663</v>
      </c>
      <c r="C41" s="412" t="s">
        <v>664</v>
      </c>
      <c r="D41" s="413" t="s">
        <v>665</v>
      </c>
      <c r="E41" s="412" t="s">
        <v>666</v>
      </c>
      <c r="F41" s="414" t="s">
        <v>667</v>
      </c>
    </row>
    <row r="42" spans="1:6" ht="15">
      <c r="A42" s="420" t="s">
        <v>668</v>
      </c>
      <c r="B42" s="412"/>
      <c r="C42" s="412">
        <v>7</v>
      </c>
      <c r="D42" s="413">
        <v>7</v>
      </c>
      <c r="E42" s="412">
        <v>7</v>
      </c>
      <c r="F42" s="414">
        <v>7</v>
      </c>
    </row>
    <row r="43" spans="1:6" ht="15.75" thickBot="1">
      <c r="A43" s="430" t="s">
        <v>669</v>
      </c>
      <c r="B43" s="416">
        <v>8</v>
      </c>
      <c r="C43" s="416"/>
      <c r="D43" s="416"/>
      <c r="E43" s="416"/>
      <c r="F43" s="417"/>
    </row>
    <row r="44" spans="1:6" ht="15">
      <c r="A44" s="420" t="s">
        <v>659</v>
      </c>
      <c r="B44" s="411" t="s">
        <v>660</v>
      </c>
      <c r="C44" s="663" t="s">
        <v>1056</v>
      </c>
      <c r="D44" s="715"/>
      <c r="E44" s="715"/>
      <c r="F44" s="716"/>
    </row>
    <row r="45" spans="1:6" ht="15">
      <c r="A45" s="420" t="s">
        <v>662</v>
      </c>
      <c r="B45" s="412" t="s">
        <v>663</v>
      </c>
      <c r="C45" s="412" t="s">
        <v>664</v>
      </c>
      <c r="D45" s="413" t="s">
        <v>665</v>
      </c>
      <c r="E45" s="412" t="s">
        <v>666</v>
      </c>
      <c r="F45" s="414" t="s">
        <v>667</v>
      </c>
    </row>
    <row r="46" spans="1:6" ht="15">
      <c r="A46" s="420" t="s">
        <v>668</v>
      </c>
      <c r="B46" s="412"/>
      <c r="C46" s="412">
        <v>400</v>
      </c>
      <c r="D46" s="413">
        <v>400</v>
      </c>
      <c r="E46" s="412">
        <v>400</v>
      </c>
      <c r="F46" s="414">
        <v>400</v>
      </c>
    </row>
    <row r="47" spans="1:6" ht="15.75" thickBot="1">
      <c r="A47" s="430" t="s">
        <v>669</v>
      </c>
      <c r="B47" s="416">
        <v>400</v>
      </c>
      <c r="C47" s="416"/>
      <c r="D47" s="416"/>
      <c r="E47" s="416"/>
      <c r="F47" s="417"/>
    </row>
    <row r="48" spans="1:6" ht="15.75" thickBot="1">
      <c r="A48" s="419"/>
      <c r="B48" s="418"/>
      <c r="C48" s="418"/>
      <c r="D48" s="418"/>
      <c r="E48" s="418"/>
      <c r="F48" s="418"/>
    </row>
    <row r="49" spans="1:6" ht="15" customHeight="1">
      <c r="A49" s="429" t="s">
        <v>655</v>
      </c>
      <c r="B49" s="623" t="s">
        <v>300</v>
      </c>
      <c r="C49" s="623"/>
      <c r="D49" s="623"/>
      <c r="E49" s="623"/>
      <c r="F49" s="624"/>
    </row>
    <row r="50" spans="1:6" ht="15" customHeight="1">
      <c r="A50" s="420" t="s">
        <v>657</v>
      </c>
      <c r="B50" s="653" t="s">
        <v>1057</v>
      </c>
      <c r="C50" s="654"/>
      <c r="D50" s="654"/>
      <c r="E50" s="654"/>
      <c r="F50" s="655"/>
    </row>
    <row r="51" spans="1:6" ht="15" customHeight="1">
      <c r="A51" s="420" t="s">
        <v>659</v>
      </c>
      <c r="B51" s="585" t="s">
        <v>660</v>
      </c>
      <c r="C51" s="653" t="s">
        <v>1058</v>
      </c>
      <c r="D51" s="731"/>
      <c r="E51" s="731"/>
      <c r="F51" s="732"/>
    </row>
    <row r="52" spans="1:6" ht="15">
      <c r="A52" s="420" t="s">
        <v>662</v>
      </c>
      <c r="B52" s="412" t="s">
        <v>663</v>
      </c>
      <c r="C52" s="412" t="s">
        <v>664</v>
      </c>
      <c r="D52" s="413" t="s">
        <v>665</v>
      </c>
      <c r="E52" s="412" t="s">
        <v>666</v>
      </c>
      <c r="F52" s="414" t="s">
        <v>667</v>
      </c>
    </row>
    <row r="53" spans="1:6" ht="15">
      <c r="A53" s="420" t="s">
        <v>668</v>
      </c>
      <c r="B53" s="412"/>
      <c r="C53" s="412">
        <v>350</v>
      </c>
      <c r="D53" s="413">
        <v>360</v>
      </c>
      <c r="E53" s="412">
        <v>380</v>
      </c>
      <c r="F53" s="414">
        <v>400</v>
      </c>
    </row>
    <row r="54" spans="1:6" ht="15.75" thickBot="1">
      <c r="A54" s="430" t="s">
        <v>669</v>
      </c>
      <c r="B54" s="416">
        <v>596</v>
      </c>
      <c r="C54" s="416">
        <v>361</v>
      </c>
      <c r="D54" s="416"/>
      <c r="E54" s="416"/>
      <c r="F54" s="417"/>
    </row>
    <row r="55" spans="1:6" ht="15">
      <c r="A55" s="420" t="s">
        <v>659</v>
      </c>
      <c r="B55" s="411" t="s">
        <v>660</v>
      </c>
      <c r="C55" s="663" t="s">
        <v>1059</v>
      </c>
      <c r="D55" s="733"/>
      <c r="E55" s="733"/>
      <c r="F55" s="734"/>
    </row>
    <row r="56" spans="1:6" ht="15">
      <c r="A56" s="420" t="s">
        <v>662</v>
      </c>
      <c r="B56" s="412" t="s">
        <v>663</v>
      </c>
      <c r="C56" s="412" t="s">
        <v>664</v>
      </c>
      <c r="D56" s="413" t="s">
        <v>665</v>
      </c>
      <c r="E56" s="412" t="s">
        <v>666</v>
      </c>
      <c r="F56" s="414" t="s">
        <v>667</v>
      </c>
    </row>
    <row r="57" spans="1:6" ht="15">
      <c r="A57" s="420" t="s">
        <v>668</v>
      </c>
      <c r="B57" s="412"/>
      <c r="C57" s="412">
        <v>600</v>
      </c>
      <c r="D57" s="413">
        <v>650</v>
      </c>
      <c r="E57" s="412">
        <v>680</v>
      </c>
      <c r="F57" s="414">
        <v>700</v>
      </c>
    </row>
    <row r="58" spans="1:6" ht="15.75" thickBot="1">
      <c r="A58" s="430" t="s">
        <v>669</v>
      </c>
      <c r="B58" s="481">
        <v>1249</v>
      </c>
      <c r="C58" s="416">
        <v>682</v>
      </c>
      <c r="D58" s="416"/>
      <c r="E58" s="416"/>
      <c r="F58" s="417"/>
    </row>
    <row r="59" spans="1:6" ht="15">
      <c r="A59" s="399"/>
      <c r="B59" s="399"/>
      <c r="C59" s="399"/>
      <c r="D59" s="399"/>
      <c r="E59" s="399"/>
      <c r="F59" s="399"/>
    </row>
    <row r="60" spans="1:6" ht="15">
      <c r="A60" s="403" t="s">
        <v>691</v>
      </c>
      <c r="B60" s="399"/>
      <c r="C60" s="399"/>
      <c r="D60" s="399"/>
      <c r="E60" s="399"/>
      <c r="F60" s="399"/>
    </row>
    <row r="61" spans="1:6" ht="81" customHeight="1">
      <c r="A61" s="616" t="s">
        <v>1060</v>
      </c>
      <c r="B61" s="617"/>
      <c r="C61" s="617"/>
      <c r="D61" s="617"/>
      <c r="E61" s="617"/>
      <c r="F61" s="617"/>
    </row>
    <row r="62" spans="1:6" ht="15">
      <c r="A62" s="399"/>
      <c r="B62" s="399"/>
      <c r="C62" s="399"/>
      <c r="D62" s="399"/>
      <c r="E62" s="399"/>
      <c r="F62" s="399"/>
    </row>
    <row r="63" spans="1:6" ht="15.75">
      <c r="A63" s="400" t="s">
        <v>1061</v>
      </c>
      <c r="B63" s="399"/>
      <c r="C63" s="399"/>
      <c r="D63" s="399"/>
      <c r="E63" s="399"/>
      <c r="F63" s="399"/>
    </row>
    <row r="64" spans="1:6" ht="15">
      <c r="A64" s="399"/>
      <c r="B64" s="399"/>
      <c r="C64" s="399"/>
      <c r="D64" s="399"/>
      <c r="E64" s="399"/>
      <c r="F64" s="399"/>
    </row>
    <row r="65" spans="1:6" ht="15">
      <c r="A65" s="399"/>
      <c r="B65" s="399"/>
      <c r="C65" s="401">
        <v>2010</v>
      </c>
      <c r="D65" s="401">
        <v>2011</v>
      </c>
      <c r="E65" s="401">
        <v>2012</v>
      </c>
      <c r="F65" s="399"/>
    </row>
    <row r="66" spans="1:6" ht="15">
      <c r="A66" s="608" t="s">
        <v>654</v>
      </c>
      <c r="B66" s="667"/>
      <c r="C66" s="402">
        <f>'Programový rozpočet sumár'!M170</f>
        <v>3000</v>
      </c>
      <c r="D66" s="402">
        <f>'Programový rozpočet sumár'!AA170</f>
        <v>3060</v>
      </c>
      <c r="E66" s="402">
        <f>'Programový rozpočet sumár'!AE170</f>
        <v>3150</v>
      </c>
      <c r="F66" s="399"/>
    </row>
    <row r="67" spans="1:6" ht="15.75" thickBot="1">
      <c r="A67" s="399"/>
      <c r="B67" s="399"/>
      <c r="C67" s="399"/>
      <c r="D67" s="399"/>
      <c r="E67" s="399"/>
      <c r="F67" s="399"/>
    </row>
    <row r="68" spans="1:6" ht="15" customHeight="1">
      <c r="A68" s="429" t="s">
        <v>655</v>
      </c>
      <c r="B68" s="623" t="s">
        <v>300</v>
      </c>
      <c r="C68" s="623"/>
      <c r="D68" s="623"/>
      <c r="E68" s="623"/>
      <c r="F68" s="624"/>
    </row>
    <row r="69" spans="1:6" ht="27" customHeight="1">
      <c r="A69" s="420" t="s">
        <v>657</v>
      </c>
      <c r="B69" s="653" t="s">
        <v>1062</v>
      </c>
      <c r="C69" s="654"/>
      <c r="D69" s="654"/>
      <c r="E69" s="654"/>
      <c r="F69" s="655"/>
    </row>
    <row r="70" spans="1:6" ht="15" customHeight="1">
      <c r="A70" s="420" t="s">
        <v>659</v>
      </c>
      <c r="B70" s="585" t="s">
        <v>660</v>
      </c>
      <c r="C70" s="653" t="s">
        <v>1054</v>
      </c>
      <c r="D70" s="731"/>
      <c r="E70" s="731"/>
      <c r="F70" s="732"/>
    </row>
    <row r="71" spans="1:6" ht="15">
      <c r="A71" s="420" t="s">
        <v>662</v>
      </c>
      <c r="B71" s="412" t="s">
        <v>663</v>
      </c>
      <c r="C71" s="412" t="s">
        <v>664</v>
      </c>
      <c r="D71" s="413" t="s">
        <v>665</v>
      </c>
      <c r="E71" s="412" t="s">
        <v>666</v>
      </c>
      <c r="F71" s="414" t="s">
        <v>667</v>
      </c>
    </row>
    <row r="72" spans="1:6" ht="15">
      <c r="A72" s="420" t="s">
        <v>668</v>
      </c>
      <c r="B72" s="412"/>
      <c r="C72" s="412">
        <v>12</v>
      </c>
      <c r="D72" s="413">
        <v>12</v>
      </c>
      <c r="E72" s="412">
        <v>13</v>
      </c>
      <c r="F72" s="414">
        <v>13</v>
      </c>
    </row>
    <row r="73" spans="1:6" ht="15.75" thickBot="1">
      <c r="A73" s="430" t="s">
        <v>669</v>
      </c>
      <c r="B73" s="416">
        <v>12</v>
      </c>
      <c r="C73" s="416"/>
      <c r="D73" s="416"/>
      <c r="E73" s="416"/>
      <c r="F73" s="417"/>
    </row>
    <row r="74" spans="1:6" ht="15">
      <c r="A74" s="399"/>
      <c r="B74" s="399"/>
      <c r="C74" s="399"/>
      <c r="D74" s="399"/>
      <c r="E74" s="399"/>
      <c r="F74" s="399"/>
    </row>
    <row r="75" spans="1:6" ht="15">
      <c r="A75" s="403" t="s">
        <v>691</v>
      </c>
      <c r="B75" s="399"/>
      <c r="C75" s="399"/>
      <c r="D75" s="399"/>
      <c r="E75" s="399"/>
      <c r="F75" s="399"/>
    </row>
    <row r="76" spans="1:6" ht="81.75" customHeight="1">
      <c r="A76" s="616" t="s">
        <v>1063</v>
      </c>
      <c r="B76" s="617"/>
      <c r="C76" s="617"/>
      <c r="D76" s="617"/>
      <c r="E76" s="617"/>
      <c r="F76" s="617"/>
    </row>
    <row r="77" spans="1:6" ht="15">
      <c r="A77" s="399"/>
      <c r="B77" s="399"/>
      <c r="C77" s="399"/>
      <c r="D77" s="399"/>
      <c r="E77" s="399"/>
      <c r="F77" s="399"/>
    </row>
    <row r="78" spans="1:6" ht="15.75">
      <c r="A78" s="400" t="s">
        <v>1064</v>
      </c>
      <c r="B78" s="399"/>
      <c r="C78" s="399"/>
      <c r="D78" s="399"/>
      <c r="E78" s="399"/>
      <c r="F78" s="399"/>
    </row>
    <row r="79" spans="1:6" ht="15">
      <c r="A79" s="399"/>
      <c r="B79" s="399"/>
      <c r="C79" s="399"/>
      <c r="D79" s="399"/>
      <c r="E79" s="399"/>
      <c r="F79" s="399"/>
    </row>
    <row r="80" spans="1:6" ht="15">
      <c r="A80" s="399"/>
      <c r="B80" s="399"/>
      <c r="C80" s="401">
        <v>2010</v>
      </c>
      <c r="D80" s="401">
        <v>2011</v>
      </c>
      <c r="E80" s="401">
        <v>2012</v>
      </c>
      <c r="F80" s="399"/>
    </row>
    <row r="81" spans="1:6" ht="15">
      <c r="A81" s="608" t="s">
        <v>654</v>
      </c>
      <c r="B81" s="667"/>
      <c r="C81" s="402">
        <f>'Programový rozpočet sumár'!M171</f>
        <v>9500</v>
      </c>
      <c r="D81" s="402">
        <f>'Programový rozpočet sumár'!AA171</f>
        <v>1000</v>
      </c>
      <c r="E81" s="402">
        <f>'Programový rozpočet sumár'!AE171</f>
        <v>1000</v>
      </c>
      <c r="F81" s="399"/>
    </row>
    <row r="82" spans="1:6" ht="15.75" thickBot="1">
      <c r="A82" s="399"/>
      <c r="B82" s="399"/>
      <c r="C82" s="399"/>
      <c r="D82" s="399"/>
      <c r="E82" s="399"/>
      <c r="F82" s="399"/>
    </row>
    <row r="83" spans="1:6" ht="15" customHeight="1">
      <c r="A83" s="429" t="s">
        <v>655</v>
      </c>
      <c r="B83" s="623" t="s">
        <v>1065</v>
      </c>
      <c r="C83" s="623"/>
      <c r="D83" s="623"/>
      <c r="E83" s="623"/>
      <c r="F83" s="624"/>
    </row>
    <row r="84" spans="1:6" ht="15" customHeight="1">
      <c r="A84" s="420" t="s">
        <v>657</v>
      </c>
      <c r="B84" s="653" t="s">
        <v>1066</v>
      </c>
      <c r="C84" s="654"/>
      <c r="D84" s="654"/>
      <c r="E84" s="654"/>
      <c r="F84" s="655"/>
    </row>
    <row r="85" spans="1:6" ht="15" customHeight="1">
      <c r="A85" s="420" t="s">
        <v>659</v>
      </c>
      <c r="B85" s="585" t="s">
        <v>660</v>
      </c>
      <c r="C85" s="653" t="s">
        <v>1067</v>
      </c>
      <c r="D85" s="731"/>
      <c r="E85" s="731"/>
      <c r="F85" s="732"/>
    </row>
    <row r="86" spans="1:6" ht="15">
      <c r="A86" s="420" t="s">
        <v>662</v>
      </c>
      <c r="B86" s="412" t="s">
        <v>663</v>
      </c>
      <c r="C86" s="412" t="s">
        <v>664</v>
      </c>
      <c r="D86" s="413" t="s">
        <v>665</v>
      </c>
      <c r="E86" s="412" t="s">
        <v>666</v>
      </c>
      <c r="F86" s="414" t="s">
        <v>667</v>
      </c>
    </row>
    <row r="87" spans="1:6" ht="15">
      <c r="A87" s="420" t="s">
        <v>668</v>
      </c>
      <c r="B87" s="412"/>
      <c r="C87" s="412">
        <v>180</v>
      </c>
      <c r="D87" s="413">
        <v>180</v>
      </c>
      <c r="E87" s="412">
        <v>180</v>
      </c>
      <c r="F87" s="414">
        <v>180</v>
      </c>
    </row>
    <row r="88" spans="1:6" ht="15.75" thickBot="1">
      <c r="A88" s="430" t="s">
        <v>669</v>
      </c>
      <c r="B88" s="416">
        <v>180</v>
      </c>
      <c r="C88" s="416"/>
      <c r="D88" s="416"/>
      <c r="E88" s="416"/>
      <c r="F88" s="417"/>
    </row>
    <row r="89" spans="1:6" ht="15">
      <c r="A89" s="420" t="s">
        <v>659</v>
      </c>
      <c r="B89" s="411" t="s">
        <v>660</v>
      </c>
      <c r="C89" s="610" t="s">
        <v>1068</v>
      </c>
      <c r="D89" s="726"/>
      <c r="E89" s="726"/>
      <c r="F89" s="727"/>
    </row>
    <row r="90" spans="1:6" ht="15">
      <c r="A90" s="420" t="s">
        <v>662</v>
      </c>
      <c r="B90" s="412" t="s">
        <v>663</v>
      </c>
      <c r="C90" s="412" t="s">
        <v>664</v>
      </c>
      <c r="D90" s="413" t="s">
        <v>665</v>
      </c>
      <c r="E90" s="412" t="s">
        <v>666</v>
      </c>
      <c r="F90" s="414" t="s">
        <v>667</v>
      </c>
    </row>
    <row r="91" spans="1:6" ht="15">
      <c r="A91" s="420" t="s">
        <v>668</v>
      </c>
      <c r="B91" s="412"/>
      <c r="C91" s="412">
        <v>15</v>
      </c>
      <c r="D91" s="413">
        <v>16</v>
      </c>
      <c r="E91" s="412">
        <v>16</v>
      </c>
      <c r="F91" s="414">
        <v>17</v>
      </c>
    </row>
    <row r="92" spans="1:6" ht="15.75" thickBot="1">
      <c r="A92" s="430" t="s">
        <v>669</v>
      </c>
      <c r="B92" s="416">
        <v>15</v>
      </c>
      <c r="C92" s="416"/>
      <c r="D92" s="416"/>
      <c r="E92" s="416"/>
      <c r="F92" s="417"/>
    </row>
    <row r="93" spans="1:6" ht="15">
      <c r="A93" s="420" t="s">
        <v>659</v>
      </c>
      <c r="B93" s="411" t="s">
        <v>660</v>
      </c>
      <c r="C93" s="663" t="s">
        <v>1069</v>
      </c>
      <c r="D93" s="715"/>
      <c r="E93" s="715"/>
      <c r="F93" s="716"/>
    </row>
    <row r="94" spans="1:6" ht="15">
      <c r="A94" s="420" t="s">
        <v>662</v>
      </c>
      <c r="B94" s="412" t="s">
        <v>663</v>
      </c>
      <c r="C94" s="412" t="s">
        <v>664</v>
      </c>
      <c r="D94" s="413" t="s">
        <v>665</v>
      </c>
      <c r="E94" s="412" t="s">
        <v>666</v>
      </c>
      <c r="F94" s="414" t="s">
        <v>667</v>
      </c>
    </row>
    <row r="95" spans="1:6" ht="15">
      <c r="A95" s="420" t="s">
        <v>668</v>
      </c>
      <c r="B95" s="412"/>
      <c r="C95" s="412">
        <v>40</v>
      </c>
      <c r="D95" s="413">
        <v>42</v>
      </c>
      <c r="E95" s="412">
        <v>42</v>
      </c>
      <c r="F95" s="414">
        <v>44</v>
      </c>
    </row>
    <row r="96" spans="1:6" ht="15.75" thickBot="1">
      <c r="A96" s="430" t="s">
        <v>669</v>
      </c>
      <c r="B96" s="416">
        <v>42</v>
      </c>
      <c r="C96" s="416"/>
      <c r="D96" s="416"/>
      <c r="E96" s="416"/>
      <c r="F96" s="417"/>
    </row>
    <row r="97" spans="1:6" ht="15">
      <c r="A97" s="420" t="s">
        <v>659</v>
      </c>
      <c r="B97" s="411" t="s">
        <v>660</v>
      </c>
      <c r="C97" s="663" t="s">
        <v>1070</v>
      </c>
      <c r="D97" s="715"/>
      <c r="E97" s="715"/>
      <c r="F97" s="716"/>
    </row>
    <row r="98" spans="1:6" ht="15">
      <c r="A98" s="420" t="s">
        <v>662</v>
      </c>
      <c r="B98" s="412" t="s">
        <v>663</v>
      </c>
      <c r="C98" s="412" t="s">
        <v>664</v>
      </c>
      <c r="D98" s="413" t="s">
        <v>665</v>
      </c>
      <c r="E98" s="412" t="s">
        <v>666</v>
      </c>
      <c r="F98" s="414" t="s">
        <v>667</v>
      </c>
    </row>
    <row r="99" spans="1:6" ht="15">
      <c r="A99" s="420" t="s">
        <v>668</v>
      </c>
      <c r="B99" s="412"/>
      <c r="C99" s="412">
        <v>280</v>
      </c>
      <c r="D99" s="413">
        <v>280</v>
      </c>
      <c r="E99" s="412">
        <v>280</v>
      </c>
      <c r="F99" s="414">
        <v>280</v>
      </c>
    </row>
    <row r="100" spans="1:6" ht="15.75" thickBot="1">
      <c r="A100" s="430" t="s">
        <v>669</v>
      </c>
      <c r="B100" s="416">
        <v>320</v>
      </c>
      <c r="C100" s="416">
        <v>296</v>
      </c>
      <c r="D100" s="416"/>
      <c r="E100" s="416"/>
      <c r="F100" s="417"/>
    </row>
    <row r="101" spans="1:6" ht="15">
      <c r="A101" s="419"/>
      <c r="B101" s="418"/>
      <c r="C101" s="418"/>
      <c r="D101" s="418"/>
      <c r="E101" s="418"/>
      <c r="F101" s="418"/>
    </row>
    <row r="102" spans="1:6" ht="15">
      <c r="A102" s="403" t="s">
        <v>691</v>
      </c>
      <c r="B102" s="399"/>
      <c r="C102" s="399"/>
      <c r="D102" s="399"/>
      <c r="E102" s="399"/>
      <c r="F102" s="399"/>
    </row>
    <row r="103" spans="1:6" ht="143.25" customHeight="1">
      <c r="A103" s="616" t="s">
        <v>1293</v>
      </c>
      <c r="B103" s="617"/>
      <c r="C103" s="617"/>
      <c r="D103" s="617"/>
      <c r="E103" s="617"/>
      <c r="F103" s="617"/>
    </row>
    <row r="104" spans="1:6" ht="15">
      <c r="A104" s="399"/>
      <c r="B104" s="399"/>
      <c r="C104" s="399"/>
      <c r="D104" s="399"/>
      <c r="E104" s="399"/>
      <c r="F104" s="399"/>
    </row>
    <row r="105" spans="1:6" ht="15.75">
      <c r="A105" s="400" t="s">
        <v>1071</v>
      </c>
      <c r="B105" s="399"/>
      <c r="C105" s="399"/>
      <c r="D105" s="399"/>
      <c r="E105" s="399"/>
      <c r="F105" s="399"/>
    </row>
    <row r="106" spans="1:6" ht="15">
      <c r="A106" s="399"/>
      <c r="B106" s="399"/>
      <c r="C106" s="399"/>
      <c r="D106" s="399"/>
      <c r="E106" s="399"/>
      <c r="F106" s="399"/>
    </row>
    <row r="107" spans="1:6" ht="15">
      <c r="A107" s="399"/>
      <c r="B107" s="399"/>
      <c r="C107" s="401">
        <v>2010</v>
      </c>
      <c r="D107" s="401">
        <v>2011</v>
      </c>
      <c r="E107" s="401">
        <v>2012</v>
      </c>
      <c r="F107" s="399"/>
    </row>
    <row r="108" spans="1:6" ht="15">
      <c r="A108" s="608" t="s">
        <v>654</v>
      </c>
      <c r="B108" s="667"/>
      <c r="C108" s="402">
        <f>'Programový rozpočet sumár'!M172</f>
        <v>3000</v>
      </c>
      <c r="D108" s="402">
        <f>'Programový rozpočet sumár'!AA172</f>
        <v>3000</v>
      </c>
      <c r="E108" s="402">
        <f>'Programový rozpočet sumár'!AE172</f>
        <v>3000</v>
      </c>
      <c r="F108" s="399"/>
    </row>
    <row r="109" spans="1:6" ht="15.75" thickBot="1">
      <c r="A109" s="399"/>
      <c r="B109" s="399"/>
      <c r="C109" s="399"/>
      <c r="D109" s="399"/>
      <c r="E109" s="399"/>
      <c r="F109" s="399"/>
    </row>
    <row r="110" spans="1:6" ht="15" customHeight="1">
      <c r="A110" s="429" t="s">
        <v>655</v>
      </c>
      <c r="B110" s="623" t="s">
        <v>300</v>
      </c>
      <c r="C110" s="623"/>
      <c r="D110" s="623"/>
      <c r="E110" s="623"/>
      <c r="F110" s="624"/>
    </row>
    <row r="111" spans="1:6" ht="15" customHeight="1">
      <c r="A111" s="420" t="s">
        <v>657</v>
      </c>
      <c r="B111" s="653" t="s">
        <v>1066</v>
      </c>
      <c r="C111" s="654"/>
      <c r="D111" s="654"/>
      <c r="E111" s="654"/>
      <c r="F111" s="655"/>
    </row>
    <row r="112" spans="1:6" ht="15" customHeight="1">
      <c r="A112" s="420" t="s">
        <v>659</v>
      </c>
      <c r="B112" s="585" t="s">
        <v>660</v>
      </c>
      <c r="C112" s="653" t="s">
        <v>1067</v>
      </c>
      <c r="D112" s="731"/>
      <c r="E112" s="731"/>
      <c r="F112" s="732"/>
    </row>
    <row r="113" spans="1:6" ht="15">
      <c r="A113" s="420" t="s">
        <v>662</v>
      </c>
      <c r="B113" s="412" t="s">
        <v>663</v>
      </c>
      <c r="C113" s="412" t="s">
        <v>664</v>
      </c>
      <c r="D113" s="413" t="s">
        <v>665</v>
      </c>
      <c r="E113" s="412" t="s">
        <v>666</v>
      </c>
      <c r="F113" s="414" t="s">
        <v>667</v>
      </c>
    </row>
    <row r="114" spans="1:6" ht="15">
      <c r="A114" s="420" t="s">
        <v>668</v>
      </c>
      <c r="B114" s="412"/>
      <c r="C114" s="412">
        <v>18</v>
      </c>
      <c r="D114" s="413">
        <v>30</v>
      </c>
      <c r="E114" s="412">
        <v>30</v>
      </c>
      <c r="F114" s="414">
        <v>30</v>
      </c>
    </row>
    <row r="115" spans="1:6" ht="15.75" thickBot="1">
      <c r="A115" s="430" t="s">
        <v>669</v>
      </c>
      <c r="B115" s="416">
        <v>20</v>
      </c>
      <c r="C115" s="416"/>
      <c r="D115" s="416"/>
      <c r="E115" s="416"/>
      <c r="F115" s="417"/>
    </row>
    <row r="116" spans="1:6" ht="15">
      <c r="A116" s="399"/>
      <c r="B116" s="399"/>
      <c r="C116" s="399"/>
      <c r="D116" s="399"/>
      <c r="E116" s="399"/>
      <c r="F116" s="399"/>
    </row>
    <row r="117" spans="1:6" ht="15">
      <c r="A117" s="403" t="s">
        <v>691</v>
      </c>
      <c r="B117" s="399"/>
      <c r="C117" s="399"/>
      <c r="D117" s="399"/>
      <c r="E117" s="399"/>
      <c r="F117" s="399"/>
    </row>
    <row r="118" spans="1:6" ht="70.5" customHeight="1">
      <c r="A118" s="616" t="s">
        <v>1294</v>
      </c>
      <c r="B118" s="617"/>
      <c r="C118" s="617"/>
      <c r="D118" s="617"/>
      <c r="E118" s="617"/>
      <c r="F118" s="617"/>
    </row>
    <row r="119" spans="1:6" ht="15">
      <c r="A119" s="399"/>
      <c r="B119" s="399"/>
      <c r="C119" s="399"/>
      <c r="D119" s="399"/>
      <c r="E119" s="399"/>
      <c r="F119" s="399"/>
    </row>
    <row r="120" spans="1:6" ht="15.75">
      <c r="A120" s="400" t="s">
        <v>1295</v>
      </c>
      <c r="B120" s="399"/>
      <c r="C120" s="399"/>
      <c r="D120" s="399"/>
      <c r="E120" s="399"/>
      <c r="F120" s="399"/>
    </row>
    <row r="121" spans="1:6" ht="15">
      <c r="A121" s="399"/>
      <c r="B121" s="399"/>
      <c r="C121" s="399"/>
      <c r="D121" s="399"/>
      <c r="E121" s="399"/>
      <c r="F121" s="399"/>
    </row>
    <row r="122" spans="1:6" ht="15">
      <c r="A122" s="399"/>
      <c r="B122" s="399"/>
      <c r="C122" s="401">
        <v>2010</v>
      </c>
      <c r="D122" s="401">
        <v>2011</v>
      </c>
      <c r="E122" s="401">
        <v>2012</v>
      </c>
      <c r="F122" s="399"/>
    </row>
    <row r="123" spans="1:6" ht="15">
      <c r="A123" s="608" t="s">
        <v>654</v>
      </c>
      <c r="B123" s="667"/>
      <c r="C123" s="402">
        <f>'Programový rozpočet sumár'!M173</f>
        <v>0</v>
      </c>
      <c r="D123" s="402">
        <f>'Programový rozpočet sumár'!AA173</f>
        <v>8000</v>
      </c>
      <c r="E123" s="402">
        <f>'Programový rozpočet sumár'!AE173</f>
        <v>0</v>
      </c>
      <c r="F123" s="399"/>
    </row>
    <row r="124" spans="1:6" ht="15.75" thickBot="1">
      <c r="A124" s="399"/>
      <c r="B124" s="399"/>
      <c r="C124" s="399"/>
      <c r="D124" s="399"/>
      <c r="E124" s="399"/>
      <c r="F124" s="399"/>
    </row>
    <row r="125" spans="1:6" ht="15" customHeight="1">
      <c r="A125" s="429" t="s">
        <v>655</v>
      </c>
      <c r="B125" s="623" t="s">
        <v>300</v>
      </c>
      <c r="C125" s="623"/>
      <c r="D125" s="623"/>
      <c r="E125" s="623"/>
      <c r="F125" s="624"/>
    </row>
    <row r="126" spans="1:6" ht="15" customHeight="1">
      <c r="A126" s="420" t="s">
        <v>657</v>
      </c>
      <c r="B126" s="653" t="s">
        <v>1072</v>
      </c>
      <c r="C126" s="654"/>
      <c r="D126" s="654"/>
      <c r="E126" s="654"/>
      <c r="F126" s="655"/>
    </row>
    <row r="127" spans="1:6" ht="24.75" customHeight="1">
      <c r="A127" s="420" t="s">
        <v>659</v>
      </c>
      <c r="B127" s="585" t="s">
        <v>660</v>
      </c>
      <c r="C127" s="653" t="s">
        <v>1073</v>
      </c>
      <c r="D127" s="731"/>
      <c r="E127" s="731"/>
      <c r="F127" s="732"/>
    </row>
    <row r="128" spans="1:6" ht="15">
      <c r="A128" s="420" t="s">
        <v>662</v>
      </c>
      <c r="B128" s="412" t="s">
        <v>663</v>
      </c>
      <c r="C128" s="412" t="s">
        <v>664</v>
      </c>
      <c r="D128" s="413" t="s">
        <v>665</v>
      </c>
      <c r="E128" s="412" t="s">
        <v>666</v>
      </c>
      <c r="F128" s="414" t="s">
        <v>667</v>
      </c>
    </row>
    <row r="129" spans="1:6" ht="15">
      <c r="A129" s="420" t="s">
        <v>668</v>
      </c>
      <c r="B129" s="412"/>
      <c r="C129" s="412" t="s">
        <v>1250</v>
      </c>
      <c r="D129" s="413" t="s">
        <v>688</v>
      </c>
      <c r="E129" s="412" t="s">
        <v>1250</v>
      </c>
      <c r="F129" s="414" t="s">
        <v>1250</v>
      </c>
    </row>
    <row r="130" spans="1:6" ht="15.75" thickBot="1">
      <c r="A130" s="430" t="s">
        <v>669</v>
      </c>
      <c r="B130" s="416"/>
      <c r="C130" s="416"/>
      <c r="D130" s="416"/>
      <c r="E130" s="416"/>
      <c r="F130" s="417"/>
    </row>
    <row r="131" spans="1:6" ht="15">
      <c r="A131" s="399"/>
      <c r="B131" s="399"/>
      <c r="C131" s="399"/>
      <c r="D131" s="399"/>
      <c r="E131" s="399"/>
      <c r="F131" s="399"/>
    </row>
    <row r="132" spans="1:6" ht="15">
      <c r="A132" s="403" t="s">
        <v>691</v>
      </c>
      <c r="B132" s="399"/>
      <c r="C132" s="399"/>
      <c r="D132" s="399"/>
      <c r="E132" s="399"/>
      <c r="F132" s="399"/>
    </row>
    <row r="133" spans="1:6" ht="29.25" customHeight="1">
      <c r="A133" s="616" t="s">
        <v>1074</v>
      </c>
      <c r="B133" s="617"/>
      <c r="C133" s="617"/>
      <c r="D133" s="617"/>
      <c r="E133" s="617"/>
      <c r="F133" s="617"/>
    </row>
    <row r="134" spans="1:6" ht="15">
      <c r="A134" s="548"/>
      <c r="B134" s="548"/>
      <c r="C134" s="548"/>
      <c r="D134" s="548"/>
      <c r="E134" s="548"/>
      <c r="F134" s="548"/>
    </row>
    <row r="135" spans="1:6" ht="15.75">
      <c r="A135" s="562" t="s">
        <v>1075</v>
      </c>
      <c r="B135" s="399"/>
      <c r="C135" s="399"/>
      <c r="D135" s="399"/>
      <c r="E135" s="399"/>
      <c r="F135" s="399"/>
    </row>
    <row r="136" spans="1:6" ht="15.75">
      <c r="A136" s="592" t="s">
        <v>1076</v>
      </c>
      <c r="B136" s="399"/>
      <c r="C136" s="399"/>
      <c r="D136" s="399"/>
      <c r="E136" s="399"/>
      <c r="F136" s="399"/>
    </row>
    <row r="137" spans="1:6" ht="15">
      <c r="A137" s="399"/>
      <c r="B137" s="399"/>
      <c r="C137" s="399"/>
      <c r="D137" s="399"/>
      <c r="E137" s="399"/>
      <c r="F137" s="399"/>
    </row>
    <row r="138" spans="1:6" ht="15">
      <c r="A138" s="399"/>
      <c r="B138" s="399"/>
      <c r="C138" s="401">
        <v>2010</v>
      </c>
      <c r="D138" s="401">
        <v>2011</v>
      </c>
      <c r="E138" s="401">
        <v>2012</v>
      </c>
      <c r="F138" s="399"/>
    </row>
    <row r="139" spans="1:6" ht="15">
      <c r="A139" s="608" t="s">
        <v>652</v>
      </c>
      <c r="B139" s="667"/>
      <c r="C139" s="402">
        <f>'Programový rozpočet sumár'!M174</f>
        <v>181740</v>
      </c>
      <c r="D139" s="402">
        <f>'Programový rozpočet sumár'!AA174</f>
        <v>185375</v>
      </c>
      <c r="E139" s="402">
        <f>'Programový rozpočet sumár'!AE174</f>
        <v>190936</v>
      </c>
      <c r="F139" s="399"/>
    </row>
    <row r="140" spans="1:6" ht="15">
      <c r="A140" s="399"/>
      <c r="B140" s="399"/>
      <c r="C140" s="399"/>
      <c r="D140" s="399"/>
      <c r="E140" s="399"/>
      <c r="F140" s="399"/>
    </row>
    <row r="141" spans="1:6" ht="15.75">
      <c r="A141" s="400" t="s">
        <v>1077</v>
      </c>
      <c r="B141" s="399"/>
      <c r="C141" s="399"/>
      <c r="D141" s="399"/>
      <c r="E141" s="399"/>
      <c r="F141" s="399"/>
    </row>
    <row r="142" spans="1:6" ht="15">
      <c r="A142" s="399"/>
      <c r="B142" s="399"/>
      <c r="C142" s="399"/>
      <c r="D142" s="399"/>
      <c r="E142" s="399"/>
      <c r="F142" s="399"/>
    </row>
    <row r="143" spans="1:6" ht="15">
      <c r="A143" s="399"/>
      <c r="B143" s="399"/>
      <c r="C143" s="401">
        <v>2010</v>
      </c>
      <c r="D143" s="401">
        <v>2011</v>
      </c>
      <c r="E143" s="401">
        <v>2012</v>
      </c>
      <c r="F143" s="399"/>
    </row>
    <row r="144" spans="1:6" ht="15">
      <c r="A144" s="608" t="s">
        <v>654</v>
      </c>
      <c r="B144" s="667"/>
      <c r="C144" s="402">
        <f>'Programový rozpočet sumár'!M175</f>
        <v>4890</v>
      </c>
      <c r="D144" s="402">
        <f>'Programový rozpočet sumár'!AA175</f>
        <v>4988</v>
      </c>
      <c r="E144" s="402">
        <f>'Programový rozpočet sumár'!AE175</f>
        <v>5138</v>
      </c>
      <c r="F144" s="399"/>
    </row>
    <row r="145" spans="1:6" ht="15.75" thickBot="1">
      <c r="A145" s="399"/>
      <c r="B145" s="399"/>
      <c r="C145" s="399"/>
      <c r="D145" s="399"/>
      <c r="E145" s="399"/>
      <c r="F145" s="399"/>
    </row>
    <row r="146" spans="1:6" ht="15" customHeight="1">
      <c r="A146" s="429" t="s">
        <v>655</v>
      </c>
      <c r="B146" s="623" t="s">
        <v>300</v>
      </c>
      <c r="C146" s="623"/>
      <c r="D146" s="623"/>
      <c r="E146" s="623"/>
      <c r="F146" s="624"/>
    </row>
    <row r="147" spans="1:6" ht="15" customHeight="1">
      <c r="A147" s="420" t="s">
        <v>657</v>
      </c>
      <c r="B147" s="653" t="s">
        <v>1078</v>
      </c>
      <c r="C147" s="654"/>
      <c r="D147" s="654"/>
      <c r="E147" s="654"/>
      <c r="F147" s="655"/>
    </row>
    <row r="148" spans="1:6" ht="15" customHeight="1">
      <c r="A148" s="420" t="s">
        <v>659</v>
      </c>
      <c r="B148" s="585" t="s">
        <v>660</v>
      </c>
      <c r="C148" s="653" t="s">
        <v>1079</v>
      </c>
      <c r="D148" s="731"/>
      <c r="E148" s="731"/>
      <c r="F148" s="732"/>
    </row>
    <row r="149" spans="1:6" ht="15">
      <c r="A149" s="420" t="s">
        <v>662</v>
      </c>
      <c r="B149" s="412" t="s">
        <v>663</v>
      </c>
      <c r="C149" s="412" t="s">
        <v>664</v>
      </c>
      <c r="D149" s="413" t="s">
        <v>665</v>
      </c>
      <c r="E149" s="412" t="s">
        <v>666</v>
      </c>
      <c r="F149" s="414" t="s">
        <v>667</v>
      </c>
    </row>
    <row r="150" spans="1:6" ht="15">
      <c r="A150" s="420" t="s">
        <v>668</v>
      </c>
      <c r="B150" s="412"/>
      <c r="C150" s="412">
        <v>8</v>
      </c>
      <c r="D150" s="413">
        <v>6</v>
      </c>
      <c r="E150" s="412">
        <v>8</v>
      </c>
      <c r="F150" s="414">
        <v>8</v>
      </c>
    </row>
    <row r="151" spans="1:6" ht="15.75" thickBot="1">
      <c r="A151" s="430" t="s">
        <v>669</v>
      </c>
      <c r="B151" s="416">
        <v>8</v>
      </c>
      <c r="C151" s="416"/>
      <c r="D151" s="416"/>
      <c r="E151" s="416"/>
      <c r="F151" s="417"/>
    </row>
    <row r="152" spans="1:6" ht="15">
      <c r="A152" s="420" t="s">
        <v>659</v>
      </c>
      <c r="B152" s="411" t="s">
        <v>660</v>
      </c>
      <c r="C152" s="610" t="s">
        <v>1080</v>
      </c>
      <c r="D152" s="726"/>
      <c r="E152" s="726"/>
      <c r="F152" s="727"/>
    </row>
    <row r="153" spans="1:6" ht="15">
      <c r="A153" s="420" t="s">
        <v>662</v>
      </c>
      <c r="B153" s="412" t="s">
        <v>663</v>
      </c>
      <c r="C153" s="412" t="s">
        <v>664</v>
      </c>
      <c r="D153" s="413" t="s">
        <v>665</v>
      </c>
      <c r="E153" s="412" t="s">
        <v>666</v>
      </c>
      <c r="F153" s="414" t="s">
        <v>667</v>
      </c>
    </row>
    <row r="154" spans="1:6" ht="15">
      <c r="A154" s="420" t="s">
        <v>668</v>
      </c>
      <c r="B154" s="412"/>
      <c r="C154" s="474">
        <v>5500</v>
      </c>
      <c r="D154" s="475">
        <v>4600</v>
      </c>
      <c r="E154" s="474">
        <v>5000</v>
      </c>
      <c r="F154" s="480">
        <v>5000</v>
      </c>
    </row>
    <row r="155" spans="1:6" ht="15.75" thickBot="1">
      <c r="A155" s="430" t="s">
        <v>669</v>
      </c>
      <c r="B155" s="481">
        <v>5200</v>
      </c>
      <c r="C155" s="416"/>
      <c r="D155" s="416"/>
      <c r="E155" s="416"/>
      <c r="F155" s="417"/>
    </row>
    <row r="156" spans="1:6" ht="15">
      <c r="A156" s="399"/>
      <c r="B156" s="399"/>
      <c r="C156" s="399"/>
      <c r="D156" s="399"/>
      <c r="E156" s="399"/>
      <c r="F156" s="399"/>
    </row>
    <row r="157" spans="1:6" ht="15">
      <c r="A157" s="403" t="s">
        <v>691</v>
      </c>
      <c r="B157" s="399"/>
      <c r="C157" s="399"/>
      <c r="D157" s="399"/>
      <c r="E157" s="399"/>
      <c r="F157" s="399"/>
    </row>
    <row r="158" spans="1:6" ht="40.5" customHeight="1">
      <c r="A158" s="616" t="s">
        <v>1081</v>
      </c>
      <c r="B158" s="617"/>
      <c r="C158" s="617"/>
      <c r="D158" s="617"/>
      <c r="E158" s="617"/>
      <c r="F158" s="617"/>
    </row>
    <row r="159" spans="1:6" ht="15">
      <c r="A159" s="399"/>
      <c r="B159" s="399"/>
      <c r="C159" s="399"/>
      <c r="D159" s="399"/>
      <c r="E159" s="399"/>
      <c r="F159" s="399"/>
    </row>
    <row r="160" spans="1:6" ht="15.75">
      <c r="A160" s="400" t="s">
        <v>1082</v>
      </c>
      <c r="B160" s="399"/>
      <c r="C160" s="399"/>
      <c r="D160" s="399"/>
      <c r="E160" s="399"/>
      <c r="F160" s="399"/>
    </row>
    <row r="161" spans="1:6" ht="15">
      <c r="A161" s="399"/>
      <c r="B161" s="399"/>
      <c r="C161" s="399"/>
      <c r="D161" s="399"/>
      <c r="E161" s="399"/>
      <c r="F161" s="399"/>
    </row>
    <row r="162" spans="1:6" ht="15">
      <c r="A162" s="399"/>
      <c r="B162" s="399"/>
      <c r="C162" s="401">
        <v>2010</v>
      </c>
      <c r="D162" s="401">
        <v>2011</v>
      </c>
      <c r="E162" s="401">
        <v>2012</v>
      </c>
      <c r="F162" s="399"/>
    </row>
    <row r="163" spans="1:6" ht="15">
      <c r="A163" s="608" t="s">
        <v>654</v>
      </c>
      <c r="B163" s="667"/>
      <c r="C163" s="402">
        <f>'Programový rozpočet sumár'!M176</f>
        <v>43806</v>
      </c>
      <c r="D163" s="402">
        <f>'Programový rozpočet sumár'!AA176</f>
        <v>44682</v>
      </c>
      <c r="E163" s="402">
        <f>'Programový rozpočet sumár'!AE176</f>
        <v>46022</v>
      </c>
      <c r="F163" s="399"/>
    </row>
    <row r="164" spans="1:6" ht="15.75" thickBot="1">
      <c r="A164" s="399"/>
      <c r="B164" s="399"/>
      <c r="C164" s="399"/>
      <c r="D164" s="399"/>
      <c r="E164" s="399"/>
      <c r="F164" s="399"/>
    </row>
    <row r="165" spans="1:6" ht="15" customHeight="1">
      <c r="A165" s="429" t="s">
        <v>655</v>
      </c>
      <c r="B165" s="623" t="s">
        <v>300</v>
      </c>
      <c r="C165" s="623"/>
      <c r="D165" s="623"/>
      <c r="E165" s="623"/>
      <c r="F165" s="624"/>
    </row>
    <row r="166" spans="1:6" ht="15" customHeight="1">
      <c r="A166" s="420" t="s">
        <v>657</v>
      </c>
      <c r="B166" s="653" t="s">
        <v>1083</v>
      </c>
      <c r="C166" s="654"/>
      <c r="D166" s="654"/>
      <c r="E166" s="654"/>
      <c r="F166" s="655"/>
    </row>
    <row r="167" spans="1:6" ht="15" customHeight="1">
      <c r="A167" s="420" t="s">
        <v>659</v>
      </c>
      <c r="B167" s="585" t="s">
        <v>660</v>
      </c>
      <c r="C167" s="653" t="s">
        <v>1084</v>
      </c>
      <c r="D167" s="731"/>
      <c r="E167" s="731"/>
      <c r="F167" s="732"/>
    </row>
    <row r="168" spans="1:6" ht="15">
      <c r="A168" s="420" t="s">
        <v>662</v>
      </c>
      <c r="B168" s="412" t="s">
        <v>663</v>
      </c>
      <c r="C168" s="412" t="s">
        <v>664</v>
      </c>
      <c r="D168" s="413" t="s">
        <v>665</v>
      </c>
      <c r="E168" s="412" t="s">
        <v>666</v>
      </c>
      <c r="F168" s="414" t="s">
        <v>667</v>
      </c>
    </row>
    <row r="169" spans="1:6" ht="15">
      <c r="A169" s="420" t="s">
        <v>668</v>
      </c>
      <c r="B169" s="412"/>
      <c r="C169" s="474">
        <v>32000</v>
      </c>
      <c r="D169" s="475">
        <v>32000</v>
      </c>
      <c r="E169" s="474">
        <v>32000</v>
      </c>
      <c r="F169" s="480">
        <v>32000</v>
      </c>
    </row>
    <row r="170" spans="1:6" ht="15.75" thickBot="1">
      <c r="A170" s="430" t="s">
        <v>669</v>
      </c>
      <c r="B170" s="481">
        <v>32532</v>
      </c>
      <c r="C170" s="416"/>
      <c r="D170" s="416"/>
      <c r="E170" s="416"/>
      <c r="F170" s="417"/>
    </row>
    <row r="171" spans="1:6" ht="15">
      <c r="A171" s="420" t="s">
        <v>659</v>
      </c>
      <c r="B171" s="411" t="s">
        <v>660</v>
      </c>
      <c r="C171" s="610" t="s">
        <v>1085</v>
      </c>
      <c r="D171" s="726"/>
      <c r="E171" s="726"/>
      <c r="F171" s="727"/>
    </row>
    <row r="172" spans="1:6" ht="15">
      <c r="A172" s="420" t="s">
        <v>662</v>
      </c>
      <c r="B172" s="412" t="s">
        <v>663</v>
      </c>
      <c r="C172" s="412" t="s">
        <v>664</v>
      </c>
      <c r="D172" s="413" t="s">
        <v>665</v>
      </c>
      <c r="E172" s="412" t="s">
        <v>666</v>
      </c>
      <c r="F172" s="414" t="s">
        <v>667</v>
      </c>
    </row>
    <row r="173" spans="1:6" ht="15">
      <c r="A173" s="420" t="s">
        <v>668</v>
      </c>
      <c r="B173" s="412"/>
      <c r="C173" s="474">
        <v>49911</v>
      </c>
      <c r="D173" s="475">
        <v>50611</v>
      </c>
      <c r="E173" s="474">
        <v>51300</v>
      </c>
      <c r="F173" s="480">
        <v>52000</v>
      </c>
    </row>
    <row r="174" spans="1:6" ht="15.75" thickBot="1">
      <c r="A174" s="430" t="s">
        <v>669</v>
      </c>
      <c r="B174" s="481">
        <v>49130</v>
      </c>
      <c r="C174" s="416"/>
      <c r="D174" s="416"/>
      <c r="E174" s="416"/>
      <c r="F174" s="417"/>
    </row>
    <row r="175" spans="1:6" ht="15">
      <c r="A175" s="420" t="s">
        <v>659</v>
      </c>
      <c r="B175" s="411" t="s">
        <v>660</v>
      </c>
      <c r="C175" s="663" t="s">
        <v>1086</v>
      </c>
      <c r="D175" s="715"/>
      <c r="E175" s="715"/>
      <c r="F175" s="716"/>
    </row>
    <row r="176" spans="1:6" ht="15">
      <c r="A176" s="420" t="s">
        <v>662</v>
      </c>
      <c r="B176" s="412" t="s">
        <v>663</v>
      </c>
      <c r="C176" s="412" t="s">
        <v>664</v>
      </c>
      <c r="D176" s="413" t="s">
        <v>665</v>
      </c>
      <c r="E176" s="412" t="s">
        <v>666</v>
      </c>
      <c r="F176" s="414" t="s">
        <v>667</v>
      </c>
    </row>
    <row r="177" spans="1:6" ht="15">
      <c r="A177" s="420" t="s">
        <v>668</v>
      </c>
      <c r="B177" s="412"/>
      <c r="C177" s="412">
        <v>700</v>
      </c>
      <c r="D177" s="413">
        <v>700</v>
      </c>
      <c r="E177" s="412">
        <v>689</v>
      </c>
      <c r="F177" s="414">
        <v>700</v>
      </c>
    </row>
    <row r="178" spans="1:6" ht="15.75" thickBot="1">
      <c r="A178" s="430" t="s">
        <v>669</v>
      </c>
      <c r="B178" s="416">
        <v>781</v>
      </c>
      <c r="C178" s="416"/>
      <c r="D178" s="416"/>
      <c r="E178" s="416"/>
      <c r="F178" s="417"/>
    </row>
    <row r="179" spans="1:6" ht="15">
      <c r="A179" s="399"/>
      <c r="B179" s="399"/>
      <c r="C179" s="399"/>
      <c r="D179" s="399"/>
      <c r="E179" s="399"/>
      <c r="F179" s="399"/>
    </row>
    <row r="180" spans="1:6" ht="15">
      <c r="A180" s="403" t="s">
        <v>691</v>
      </c>
      <c r="B180" s="399"/>
      <c r="C180" s="399"/>
      <c r="D180" s="399"/>
      <c r="E180" s="399"/>
      <c r="F180" s="399"/>
    </row>
    <row r="181" spans="1:6" ht="70.5" customHeight="1">
      <c r="A181" s="616" t="s">
        <v>1087</v>
      </c>
      <c r="B181" s="617"/>
      <c r="C181" s="617"/>
      <c r="D181" s="617"/>
      <c r="E181" s="617"/>
      <c r="F181" s="617"/>
    </row>
    <row r="182" spans="1:6" ht="15">
      <c r="A182" s="548"/>
      <c r="B182" s="548"/>
      <c r="C182" s="548"/>
      <c r="D182" s="548"/>
      <c r="E182" s="548"/>
      <c r="F182" s="548"/>
    </row>
    <row r="183" spans="1:6" ht="32.25" customHeight="1">
      <c r="A183" s="637" t="s">
        <v>1297</v>
      </c>
      <c r="B183" s="637"/>
      <c r="C183" s="637"/>
      <c r="D183" s="637"/>
      <c r="E183" s="637"/>
      <c r="F183" s="637"/>
    </row>
    <row r="184" spans="1:6" ht="15">
      <c r="A184" s="548"/>
      <c r="B184" s="548"/>
      <c r="C184" s="548"/>
      <c r="D184" s="548"/>
      <c r="E184" s="548"/>
      <c r="F184" s="548"/>
    </row>
    <row r="185" spans="1:6" ht="15.75">
      <c r="A185" s="400" t="s">
        <v>1296</v>
      </c>
      <c r="B185" s="399"/>
      <c r="C185" s="399"/>
      <c r="D185" s="399"/>
      <c r="E185" s="399"/>
      <c r="F185" s="399"/>
    </row>
    <row r="186" spans="1:6" ht="15">
      <c r="A186" s="399"/>
      <c r="B186" s="399"/>
      <c r="C186" s="399"/>
      <c r="D186" s="399"/>
      <c r="E186" s="399"/>
      <c r="F186" s="399"/>
    </row>
    <row r="187" spans="1:6" ht="15">
      <c r="A187" s="399"/>
      <c r="B187" s="399"/>
      <c r="C187" s="401">
        <v>2010</v>
      </c>
      <c r="D187" s="401">
        <v>2011</v>
      </c>
      <c r="E187" s="401">
        <v>2012</v>
      </c>
      <c r="F187" s="399"/>
    </row>
    <row r="188" spans="1:6" ht="15">
      <c r="A188" s="608" t="s">
        <v>654</v>
      </c>
      <c r="B188" s="667"/>
      <c r="C188" s="402">
        <f>'Programový rozpočet sumár'!M178</f>
        <v>29204</v>
      </c>
      <c r="D188" s="402">
        <f>'Programový rozpočet sumár'!AA178</f>
        <v>29788</v>
      </c>
      <c r="E188" s="402">
        <f>'Programový rozpočet sumár'!AE178</f>
        <v>30682</v>
      </c>
      <c r="F188" s="399"/>
    </row>
    <row r="189" spans="1:6" ht="15.75" thickBot="1">
      <c r="A189" s="399"/>
      <c r="B189" s="399"/>
      <c r="C189" s="399"/>
      <c r="D189" s="399"/>
      <c r="E189" s="399"/>
      <c r="F189" s="399"/>
    </row>
    <row r="190" spans="1:6" ht="15" customHeight="1">
      <c r="A190" s="429" t="s">
        <v>655</v>
      </c>
      <c r="B190" s="623" t="s">
        <v>300</v>
      </c>
      <c r="C190" s="623"/>
      <c r="D190" s="623"/>
      <c r="E190" s="623"/>
      <c r="F190" s="624"/>
    </row>
    <row r="191" spans="1:6" ht="15" customHeight="1">
      <c r="A191" s="420" t="s">
        <v>657</v>
      </c>
      <c r="B191" s="653" t="s">
        <v>1088</v>
      </c>
      <c r="C191" s="654"/>
      <c r="D191" s="654"/>
      <c r="E191" s="654"/>
      <c r="F191" s="655"/>
    </row>
    <row r="192" spans="1:6" ht="15" customHeight="1">
      <c r="A192" s="420" t="s">
        <v>659</v>
      </c>
      <c r="B192" s="585" t="s">
        <v>660</v>
      </c>
      <c r="C192" s="653" t="s">
        <v>1089</v>
      </c>
      <c r="D192" s="731"/>
      <c r="E192" s="731"/>
      <c r="F192" s="732"/>
    </row>
    <row r="193" spans="1:6" ht="15">
      <c r="A193" s="420" t="s">
        <v>662</v>
      </c>
      <c r="B193" s="412" t="s">
        <v>663</v>
      </c>
      <c r="C193" s="412" t="s">
        <v>664</v>
      </c>
      <c r="D193" s="413" t="s">
        <v>665</v>
      </c>
      <c r="E193" s="412" t="s">
        <v>666</v>
      </c>
      <c r="F193" s="414" t="s">
        <v>667</v>
      </c>
    </row>
    <row r="194" spans="1:6" ht="15">
      <c r="A194" s="420" t="s">
        <v>668</v>
      </c>
      <c r="B194" s="412"/>
      <c r="C194" s="412">
        <v>350</v>
      </c>
      <c r="D194" s="413">
        <v>330</v>
      </c>
      <c r="E194" s="412">
        <v>340</v>
      </c>
      <c r="F194" s="414">
        <v>350</v>
      </c>
    </row>
    <row r="195" spans="1:6" ht="15.75" thickBot="1">
      <c r="A195" s="430" t="s">
        <v>669</v>
      </c>
      <c r="B195" s="416">
        <v>337</v>
      </c>
      <c r="C195" s="416"/>
      <c r="D195" s="416"/>
      <c r="E195" s="416"/>
      <c r="F195" s="417"/>
    </row>
    <row r="196" spans="1:6" ht="15">
      <c r="A196" s="420" t="s">
        <v>659</v>
      </c>
      <c r="B196" s="411" t="s">
        <v>660</v>
      </c>
      <c r="C196" s="613" t="s">
        <v>1084</v>
      </c>
      <c r="D196" s="721"/>
      <c r="E196" s="721"/>
      <c r="F196" s="722"/>
    </row>
    <row r="197" spans="1:6" ht="15">
      <c r="A197" s="420" t="s">
        <v>662</v>
      </c>
      <c r="B197" s="412" t="s">
        <v>663</v>
      </c>
      <c r="C197" s="412" t="s">
        <v>664</v>
      </c>
      <c r="D197" s="413" t="s">
        <v>665</v>
      </c>
      <c r="E197" s="412" t="s">
        <v>666</v>
      </c>
      <c r="F197" s="414" t="s">
        <v>667</v>
      </c>
    </row>
    <row r="198" spans="1:6" ht="15">
      <c r="A198" s="420" t="s">
        <v>668</v>
      </c>
      <c r="B198" s="412"/>
      <c r="C198" s="474">
        <v>15000</v>
      </c>
      <c r="D198" s="475">
        <v>13000</v>
      </c>
      <c r="E198" s="474">
        <v>13000</v>
      </c>
      <c r="F198" s="480">
        <v>13000</v>
      </c>
    </row>
    <row r="199" spans="1:6" ht="15.75" thickBot="1">
      <c r="A199" s="430" t="s">
        <v>669</v>
      </c>
      <c r="B199" s="481">
        <v>10406</v>
      </c>
      <c r="C199" s="416"/>
      <c r="D199" s="416"/>
      <c r="E199" s="416"/>
      <c r="F199" s="417"/>
    </row>
    <row r="200" spans="1:6" ht="15">
      <c r="A200" s="399"/>
      <c r="B200" s="399"/>
      <c r="C200" s="399"/>
      <c r="D200" s="399"/>
      <c r="E200" s="399"/>
      <c r="F200" s="399"/>
    </row>
    <row r="201" spans="1:6" ht="15">
      <c r="A201" s="403" t="s">
        <v>691</v>
      </c>
      <c r="B201" s="399"/>
      <c r="C201" s="399"/>
      <c r="D201" s="399"/>
      <c r="E201" s="399"/>
      <c r="F201" s="399"/>
    </row>
    <row r="202" spans="1:6" ht="44.25" customHeight="1">
      <c r="A202" s="616" t="s">
        <v>1090</v>
      </c>
      <c r="B202" s="617"/>
      <c r="C202" s="617"/>
      <c r="D202" s="617"/>
      <c r="E202" s="617"/>
      <c r="F202" s="617"/>
    </row>
    <row r="203" spans="1:6" ht="15">
      <c r="A203" s="399"/>
      <c r="B203" s="399"/>
      <c r="C203" s="399"/>
      <c r="D203" s="399"/>
      <c r="E203" s="399"/>
      <c r="F203" s="399"/>
    </row>
    <row r="204" spans="1:6" ht="15.75">
      <c r="A204" s="400" t="s">
        <v>1298</v>
      </c>
      <c r="B204" s="399"/>
      <c r="C204" s="399"/>
      <c r="D204" s="399"/>
      <c r="E204" s="399"/>
      <c r="F204" s="399"/>
    </row>
    <row r="205" spans="1:6" ht="15">
      <c r="A205" s="399"/>
      <c r="B205" s="399"/>
      <c r="C205" s="399"/>
      <c r="D205" s="399"/>
      <c r="E205" s="399"/>
      <c r="F205" s="399"/>
    </row>
    <row r="206" spans="1:6" ht="15">
      <c r="A206" s="399"/>
      <c r="B206" s="399"/>
      <c r="C206" s="401">
        <v>2010</v>
      </c>
      <c r="D206" s="401">
        <v>2011</v>
      </c>
      <c r="E206" s="401">
        <v>2012</v>
      </c>
      <c r="F206" s="399"/>
    </row>
    <row r="207" spans="1:6" ht="15">
      <c r="A207" s="608" t="s">
        <v>654</v>
      </c>
      <c r="B207" s="667"/>
      <c r="C207" s="402">
        <f>'Programový rozpočet sumár'!M178</f>
        <v>29204</v>
      </c>
      <c r="D207" s="402">
        <f>'Programový rozpočet sumár'!AA178</f>
        <v>29788</v>
      </c>
      <c r="E207" s="402">
        <f>'Programový rozpočet sumár'!AE178</f>
        <v>30682</v>
      </c>
      <c r="F207" s="399"/>
    </row>
    <row r="208" spans="1:6" ht="15.75" thickBot="1">
      <c r="A208" s="399"/>
      <c r="B208" s="399"/>
      <c r="C208" s="399"/>
      <c r="D208" s="399"/>
      <c r="E208" s="399"/>
      <c r="F208" s="399"/>
    </row>
    <row r="209" spans="1:6" ht="15" customHeight="1">
      <c r="A209" s="429" t="s">
        <v>655</v>
      </c>
      <c r="B209" s="623" t="s">
        <v>300</v>
      </c>
      <c r="C209" s="623"/>
      <c r="D209" s="623"/>
      <c r="E209" s="623"/>
      <c r="F209" s="624"/>
    </row>
    <row r="210" spans="1:6" ht="15" customHeight="1">
      <c r="A210" s="420" t="s">
        <v>657</v>
      </c>
      <c r="B210" s="653" t="s">
        <v>1091</v>
      </c>
      <c r="C210" s="654"/>
      <c r="D210" s="654"/>
      <c r="E210" s="654"/>
      <c r="F210" s="655"/>
    </row>
    <row r="211" spans="1:6" ht="15" customHeight="1">
      <c r="A211" s="420" t="s">
        <v>659</v>
      </c>
      <c r="B211" s="585" t="s">
        <v>660</v>
      </c>
      <c r="C211" s="653" t="s">
        <v>1092</v>
      </c>
      <c r="D211" s="731"/>
      <c r="E211" s="731"/>
      <c r="F211" s="732"/>
    </row>
    <row r="212" spans="1:6" ht="15">
      <c r="A212" s="420" t="s">
        <v>662</v>
      </c>
      <c r="B212" s="412" t="s">
        <v>663</v>
      </c>
      <c r="C212" s="412" t="s">
        <v>664</v>
      </c>
      <c r="D212" s="413" t="s">
        <v>665</v>
      </c>
      <c r="E212" s="412" t="s">
        <v>666</v>
      </c>
      <c r="F212" s="414" t="s">
        <v>667</v>
      </c>
    </row>
    <row r="213" spans="1:6" ht="15">
      <c r="A213" s="420" t="s">
        <v>668</v>
      </c>
      <c r="B213" s="412"/>
      <c r="C213" s="412">
        <v>12</v>
      </c>
      <c r="D213" s="413">
        <v>13</v>
      </c>
      <c r="E213" s="412">
        <v>12</v>
      </c>
      <c r="F213" s="414">
        <v>12</v>
      </c>
    </row>
    <row r="214" spans="1:6" ht="15.75" thickBot="1">
      <c r="A214" s="430" t="s">
        <v>669</v>
      </c>
      <c r="B214" s="416">
        <v>14</v>
      </c>
      <c r="C214" s="416"/>
      <c r="D214" s="416"/>
      <c r="E214" s="416"/>
      <c r="F214" s="417"/>
    </row>
    <row r="215" spans="1:6" ht="15">
      <c r="A215" s="420" t="s">
        <v>659</v>
      </c>
      <c r="B215" s="411" t="s">
        <v>660</v>
      </c>
      <c r="C215" s="646" t="s">
        <v>1093</v>
      </c>
      <c r="D215" s="721"/>
      <c r="E215" s="721"/>
      <c r="F215" s="722"/>
    </row>
    <row r="216" spans="1:6" ht="15">
      <c r="A216" s="420" t="s">
        <v>662</v>
      </c>
      <c r="B216" s="412" t="s">
        <v>663</v>
      </c>
      <c r="C216" s="412" t="s">
        <v>664</v>
      </c>
      <c r="D216" s="413" t="s">
        <v>665</v>
      </c>
      <c r="E216" s="412" t="s">
        <v>666</v>
      </c>
      <c r="F216" s="414" t="s">
        <v>667</v>
      </c>
    </row>
    <row r="217" spans="1:6" ht="15">
      <c r="A217" s="420" t="s">
        <v>668</v>
      </c>
      <c r="B217" s="412"/>
      <c r="C217" s="474">
        <v>3800</v>
      </c>
      <c r="D217" s="475">
        <v>3000</v>
      </c>
      <c r="E217" s="474">
        <v>3100</v>
      </c>
      <c r="F217" s="480">
        <v>3200</v>
      </c>
    </row>
    <row r="218" spans="1:6" ht="15.75" thickBot="1">
      <c r="A218" s="430" t="s">
        <v>669</v>
      </c>
      <c r="B218" s="481">
        <v>3867</v>
      </c>
      <c r="C218" s="416"/>
      <c r="D218" s="416"/>
      <c r="E218" s="416"/>
      <c r="F218" s="417"/>
    </row>
    <row r="219" spans="1:6" ht="15.75" thickBot="1">
      <c r="A219" s="399"/>
      <c r="B219" s="399"/>
      <c r="C219" s="399"/>
      <c r="D219" s="399"/>
      <c r="E219" s="399"/>
      <c r="F219" s="399"/>
    </row>
    <row r="220" spans="1:6" ht="15" customHeight="1">
      <c r="A220" s="429" t="s">
        <v>655</v>
      </c>
      <c r="B220" s="623" t="s">
        <v>300</v>
      </c>
      <c r="C220" s="623"/>
      <c r="D220" s="623"/>
      <c r="E220" s="623"/>
      <c r="F220" s="624"/>
    </row>
    <row r="221" spans="1:6" ht="15" customHeight="1">
      <c r="A221" s="420" t="s">
        <v>657</v>
      </c>
      <c r="B221" s="653" t="s">
        <v>1094</v>
      </c>
      <c r="C221" s="654"/>
      <c r="D221" s="654"/>
      <c r="E221" s="654"/>
      <c r="F221" s="655"/>
    </row>
    <row r="222" spans="1:6" ht="15" customHeight="1">
      <c r="A222" s="420" t="s">
        <v>659</v>
      </c>
      <c r="B222" s="585" t="s">
        <v>660</v>
      </c>
      <c r="C222" s="653" t="s">
        <v>1095</v>
      </c>
      <c r="D222" s="731"/>
      <c r="E222" s="731"/>
      <c r="F222" s="732"/>
    </row>
    <row r="223" spans="1:6" ht="15">
      <c r="A223" s="420" t="s">
        <v>662</v>
      </c>
      <c r="B223" s="412" t="s">
        <v>663</v>
      </c>
      <c r="C223" s="412" t="s">
        <v>664</v>
      </c>
      <c r="D223" s="413" t="s">
        <v>665</v>
      </c>
      <c r="E223" s="412" t="s">
        <v>666</v>
      </c>
      <c r="F223" s="414" t="s">
        <v>667</v>
      </c>
    </row>
    <row r="224" spans="1:6" ht="15">
      <c r="A224" s="420" t="s">
        <v>668</v>
      </c>
      <c r="B224" s="412"/>
      <c r="C224" s="412">
        <v>3</v>
      </c>
      <c r="D224" s="413">
        <v>4</v>
      </c>
      <c r="E224" s="412">
        <v>3</v>
      </c>
      <c r="F224" s="414">
        <v>3</v>
      </c>
    </row>
    <row r="225" spans="1:6" ht="15.75" thickBot="1">
      <c r="A225" s="430" t="s">
        <v>669</v>
      </c>
      <c r="B225" s="416">
        <v>11</v>
      </c>
      <c r="C225" s="416"/>
      <c r="D225" s="416"/>
      <c r="E225" s="416"/>
      <c r="F225" s="417"/>
    </row>
    <row r="226" spans="1:6" ht="15">
      <c r="A226" s="420" t="s">
        <v>659</v>
      </c>
      <c r="B226" s="411" t="s">
        <v>660</v>
      </c>
      <c r="C226" s="613" t="s">
        <v>1096</v>
      </c>
      <c r="D226" s="721"/>
      <c r="E226" s="721"/>
      <c r="F226" s="722"/>
    </row>
    <row r="227" spans="1:6" ht="15">
      <c r="A227" s="420" t="s">
        <v>662</v>
      </c>
      <c r="B227" s="412" t="s">
        <v>663</v>
      </c>
      <c r="C227" s="412" t="s">
        <v>664</v>
      </c>
      <c r="D227" s="413" t="s">
        <v>665</v>
      </c>
      <c r="E227" s="412" t="s">
        <v>666</v>
      </c>
      <c r="F227" s="414" t="s">
        <v>667</v>
      </c>
    </row>
    <row r="228" spans="1:6" ht="15">
      <c r="A228" s="420" t="s">
        <v>668</v>
      </c>
      <c r="B228" s="412"/>
      <c r="C228" s="412">
        <v>57</v>
      </c>
      <c r="D228" s="413">
        <v>57</v>
      </c>
      <c r="E228" s="412">
        <v>60</v>
      </c>
      <c r="F228" s="414">
        <v>60</v>
      </c>
    </row>
    <row r="229" spans="1:6" ht="15.75" thickBot="1">
      <c r="A229" s="430" t="s">
        <v>669</v>
      </c>
      <c r="B229" s="416">
        <v>57</v>
      </c>
      <c r="C229" s="416"/>
      <c r="D229" s="416"/>
      <c r="E229" s="416"/>
      <c r="F229" s="417"/>
    </row>
    <row r="230" spans="1:6" ht="15">
      <c r="A230" s="399"/>
      <c r="B230" s="399"/>
      <c r="C230" s="399"/>
      <c r="D230" s="399"/>
      <c r="E230" s="399"/>
      <c r="F230" s="399"/>
    </row>
    <row r="231" spans="1:6" ht="15">
      <c r="A231" s="403" t="s">
        <v>691</v>
      </c>
      <c r="B231" s="399"/>
      <c r="C231" s="399"/>
      <c r="D231" s="399"/>
      <c r="E231" s="399"/>
      <c r="F231" s="399"/>
    </row>
    <row r="232" spans="1:6" ht="53.25" customHeight="1">
      <c r="A232" s="616" t="s">
        <v>1097</v>
      </c>
      <c r="B232" s="617"/>
      <c r="C232" s="617"/>
      <c r="D232" s="617"/>
      <c r="E232" s="617"/>
      <c r="F232" s="617"/>
    </row>
    <row r="233" spans="1:6" ht="15">
      <c r="A233" s="548"/>
      <c r="B233" s="548"/>
      <c r="C233" s="548"/>
      <c r="D233" s="548"/>
      <c r="E233" s="548"/>
      <c r="F233" s="548"/>
    </row>
    <row r="234" spans="1:6" ht="15.75">
      <c r="A234" s="400" t="s">
        <v>1299</v>
      </c>
      <c r="B234" s="399"/>
      <c r="C234" s="399"/>
      <c r="D234" s="399"/>
      <c r="E234" s="399"/>
      <c r="F234" s="399"/>
    </row>
    <row r="235" spans="1:6" ht="15">
      <c r="A235" s="399"/>
      <c r="B235" s="399"/>
      <c r="C235" s="399"/>
      <c r="D235" s="399"/>
      <c r="E235" s="399"/>
      <c r="F235" s="399"/>
    </row>
    <row r="236" spans="1:6" ht="15">
      <c r="A236" s="399"/>
      <c r="B236" s="399"/>
      <c r="C236" s="401">
        <v>2010</v>
      </c>
      <c r="D236" s="401">
        <v>2011</v>
      </c>
      <c r="E236" s="401">
        <v>2012</v>
      </c>
      <c r="F236" s="399"/>
    </row>
    <row r="237" spans="1:6" ht="15">
      <c r="A237" s="608" t="s">
        <v>654</v>
      </c>
      <c r="B237" s="667"/>
      <c r="C237" s="402">
        <f>'Programový rozpočet sumár'!M180</f>
        <v>92173</v>
      </c>
      <c r="D237" s="402">
        <f>'Programový rozpočet sumár'!AA180</f>
        <v>94017</v>
      </c>
      <c r="E237" s="402">
        <f>'Programový rozpočet sumár'!AE180</f>
        <v>96837</v>
      </c>
      <c r="F237" s="399"/>
    </row>
    <row r="238" spans="1:6" ht="15.75" thickBot="1">
      <c r="A238" s="399"/>
      <c r="B238" s="399"/>
      <c r="C238" s="399"/>
      <c r="D238" s="399"/>
      <c r="E238" s="399"/>
      <c r="F238" s="399"/>
    </row>
    <row r="239" spans="1:6" ht="15" customHeight="1">
      <c r="A239" s="429" t="s">
        <v>655</v>
      </c>
      <c r="B239" s="623" t="s">
        <v>300</v>
      </c>
      <c r="C239" s="623"/>
      <c r="D239" s="623"/>
      <c r="E239" s="623"/>
      <c r="F239" s="624"/>
    </row>
    <row r="240" spans="1:6" ht="27" customHeight="1">
      <c r="A240" s="420" t="s">
        <v>657</v>
      </c>
      <c r="B240" s="653" t="s">
        <v>1098</v>
      </c>
      <c r="C240" s="654"/>
      <c r="D240" s="654"/>
      <c r="E240" s="654"/>
      <c r="F240" s="655"/>
    </row>
    <row r="241" spans="1:6" ht="15" customHeight="1">
      <c r="A241" s="420" t="s">
        <v>659</v>
      </c>
      <c r="B241" s="585" t="s">
        <v>660</v>
      </c>
      <c r="C241" s="653" t="s">
        <v>1099</v>
      </c>
      <c r="D241" s="731"/>
      <c r="E241" s="731"/>
      <c r="F241" s="732"/>
    </row>
    <row r="242" spans="1:6" ht="15">
      <c r="A242" s="420" t="s">
        <v>662</v>
      </c>
      <c r="B242" s="412" t="s">
        <v>663</v>
      </c>
      <c r="C242" s="412" t="s">
        <v>664</v>
      </c>
      <c r="D242" s="413" t="s">
        <v>665</v>
      </c>
      <c r="E242" s="412" t="s">
        <v>666</v>
      </c>
      <c r="F242" s="414" t="s">
        <v>667</v>
      </c>
    </row>
    <row r="243" spans="1:6" ht="15">
      <c r="A243" s="420" t="s">
        <v>668</v>
      </c>
      <c r="B243" s="412"/>
      <c r="C243" s="412">
        <v>96</v>
      </c>
      <c r="D243" s="413">
        <v>90</v>
      </c>
      <c r="E243" s="412">
        <v>90</v>
      </c>
      <c r="F243" s="414">
        <v>95</v>
      </c>
    </row>
    <row r="244" spans="1:6" ht="15.75" thickBot="1">
      <c r="A244" s="430" t="s">
        <v>669</v>
      </c>
      <c r="B244" s="416">
        <v>94</v>
      </c>
      <c r="C244" s="416"/>
      <c r="D244" s="416"/>
      <c r="E244" s="416"/>
      <c r="F244" s="417"/>
    </row>
    <row r="245" spans="1:6" ht="15">
      <c r="A245" s="420" t="s">
        <v>659</v>
      </c>
      <c r="B245" s="411" t="s">
        <v>660</v>
      </c>
      <c r="C245" s="646" t="s">
        <v>749</v>
      </c>
      <c r="D245" s="721"/>
      <c r="E245" s="721"/>
      <c r="F245" s="722"/>
    </row>
    <row r="246" spans="1:6" ht="15">
      <c r="A246" s="420" t="s">
        <v>662</v>
      </c>
      <c r="B246" s="412" t="s">
        <v>663</v>
      </c>
      <c r="C246" s="412" t="s">
        <v>664</v>
      </c>
      <c r="D246" s="413" t="s">
        <v>665</v>
      </c>
      <c r="E246" s="412" t="s">
        <v>666</v>
      </c>
      <c r="F246" s="414" t="s">
        <v>667</v>
      </c>
    </row>
    <row r="247" spans="1:6" ht="15">
      <c r="A247" s="420" t="s">
        <v>668</v>
      </c>
      <c r="B247" s="412"/>
      <c r="C247" s="474">
        <v>26000</v>
      </c>
      <c r="D247" s="475">
        <v>26000</v>
      </c>
      <c r="E247" s="474">
        <v>26500</v>
      </c>
      <c r="F247" s="480">
        <v>27200</v>
      </c>
    </row>
    <row r="248" spans="1:6" ht="15.75" thickBot="1">
      <c r="A248" s="430" t="s">
        <v>669</v>
      </c>
      <c r="B248" s="481">
        <v>23540</v>
      </c>
      <c r="C248" s="416"/>
      <c r="D248" s="416"/>
      <c r="E248" s="416"/>
      <c r="F248" s="417"/>
    </row>
    <row r="249" spans="1:6" ht="15.75" thickBot="1">
      <c r="A249" s="399"/>
      <c r="B249" s="399"/>
      <c r="C249" s="399"/>
      <c r="D249" s="399"/>
      <c r="E249" s="399"/>
      <c r="F249" s="399"/>
    </row>
    <row r="250" spans="1:6" ht="15" customHeight="1">
      <c r="A250" s="429" t="s">
        <v>655</v>
      </c>
      <c r="B250" s="623" t="s">
        <v>300</v>
      </c>
      <c r="C250" s="623"/>
      <c r="D250" s="623"/>
      <c r="E250" s="623"/>
      <c r="F250" s="624"/>
    </row>
    <row r="251" spans="1:6" ht="15" customHeight="1">
      <c r="A251" s="420" t="s">
        <v>657</v>
      </c>
      <c r="B251" s="653" t="s">
        <v>1100</v>
      </c>
      <c r="C251" s="654"/>
      <c r="D251" s="654"/>
      <c r="E251" s="654"/>
      <c r="F251" s="655"/>
    </row>
    <row r="252" spans="1:6" ht="15" customHeight="1">
      <c r="A252" s="420" t="s">
        <v>659</v>
      </c>
      <c r="B252" s="585" t="s">
        <v>660</v>
      </c>
      <c r="C252" s="653" t="s">
        <v>1101</v>
      </c>
      <c r="D252" s="731"/>
      <c r="E252" s="731"/>
      <c r="F252" s="732"/>
    </row>
    <row r="253" spans="1:6" ht="15">
      <c r="A253" s="420" t="s">
        <v>662</v>
      </c>
      <c r="B253" s="412" t="s">
        <v>663</v>
      </c>
      <c r="C253" s="412" t="s">
        <v>664</v>
      </c>
      <c r="D253" s="413" t="s">
        <v>665</v>
      </c>
      <c r="E253" s="412" t="s">
        <v>666</v>
      </c>
      <c r="F253" s="414" t="s">
        <v>667</v>
      </c>
    </row>
    <row r="254" spans="1:6" ht="15">
      <c r="A254" s="420" t="s">
        <v>668</v>
      </c>
      <c r="B254" s="412"/>
      <c r="C254" s="412">
        <v>300</v>
      </c>
      <c r="D254" s="413">
        <v>300</v>
      </c>
      <c r="E254" s="412">
        <v>300</v>
      </c>
      <c r="F254" s="414">
        <v>300</v>
      </c>
    </row>
    <row r="255" spans="1:6" ht="15.75" thickBot="1">
      <c r="A255" s="430" t="s">
        <v>669</v>
      </c>
      <c r="B255" s="416">
        <v>326</v>
      </c>
      <c r="C255" s="416"/>
      <c r="D255" s="416"/>
      <c r="E255" s="416"/>
      <c r="F255" s="417"/>
    </row>
    <row r="256" spans="1:6" ht="15">
      <c r="A256" s="420" t="s">
        <v>659</v>
      </c>
      <c r="B256" s="411" t="s">
        <v>660</v>
      </c>
      <c r="C256" s="613" t="s">
        <v>1102</v>
      </c>
      <c r="D256" s="721"/>
      <c r="E256" s="721"/>
      <c r="F256" s="722"/>
    </row>
    <row r="257" spans="1:6" ht="15">
      <c r="A257" s="420" t="s">
        <v>662</v>
      </c>
      <c r="B257" s="412" t="s">
        <v>663</v>
      </c>
      <c r="C257" s="412" t="s">
        <v>664</v>
      </c>
      <c r="D257" s="413" t="s">
        <v>665</v>
      </c>
      <c r="E257" s="412" t="s">
        <v>666</v>
      </c>
      <c r="F257" s="414" t="s">
        <v>667</v>
      </c>
    </row>
    <row r="258" spans="1:6" ht="15">
      <c r="A258" s="420" t="s">
        <v>668</v>
      </c>
      <c r="B258" s="412"/>
      <c r="C258" s="412">
        <v>50</v>
      </c>
      <c r="D258" s="413">
        <v>10</v>
      </c>
      <c r="E258" s="412">
        <v>10</v>
      </c>
      <c r="F258" s="414">
        <v>10</v>
      </c>
    </row>
    <row r="259" spans="1:6" ht="15.75" thickBot="1">
      <c r="A259" s="430" t="s">
        <v>669</v>
      </c>
      <c r="B259" s="416">
        <v>53</v>
      </c>
      <c r="C259" s="416"/>
      <c r="D259" s="416"/>
      <c r="E259" s="416"/>
      <c r="F259" s="417"/>
    </row>
    <row r="260" spans="1:6" ht="15">
      <c r="A260" s="399"/>
      <c r="B260" s="399"/>
      <c r="C260" s="399"/>
      <c r="D260" s="399"/>
      <c r="E260" s="399"/>
      <c r="F260" s="399"/>
    </row>
    <row r="261" spans="1:6" ht="15">
      <c r="A261" s="403" t="s">
        <v>691</v>
      </c>
      <c r="B261" s="399"/>
      <c r="C261" s="399"/>
      <c r="D261" s="399"/>
      <c r="E261" s="399"/>
      <c r="F261" s="399"/>
    </row>
    <row r="262" spans="1:6" ht="133.5" customHeight="1">
      <c r="A262" s="616" t="s">
        <v>1300</v>
      </c>
      <c r="B262" s="617"/>
      <c r="C262" s="617"/>
      <c r="D262" s="617"/>
      <c r="E262" s="617"/>
      <c r="F262" s="617"/>
    </row>
    <row r="263" spans="1:6" ht="15">
      <c r="A263" s="399"/>
      <c r="B263" s="399"/>
      <c r="C263" s="399"/>
      <c r="D263" s="399"/>
      <c r="E263" s="399"/>
      <c r="F263" s="399"/>
    </row>
    <row r="264" spans="1:6" ht="15.75">
      <c r="A264" s="400" t="s">
        <v>1301</v>
      </c>
      <c r="B264" s="399"/>
      <c r="C264" s="399"/>
      <c r="D264" s="399"/>
      <c r="E264" s="399"/>
      <c r="F264" s="399"/>
    </row>
    <row r="265" spans="1:6" ht="15">
      <c r="A265" s="399"/>
      <c r="B265" s="399"/>
      <c r="C265" s="399"/>
      <c r="D265" s="399"/>
      <c r="E265" s="399"/>
      <c r="F265" s="399"/>
    </row>
    <row r="266" spans="1:6" ht="15">
      <c r="A266" s="399"/>
      <c r="B266" s="399"/>
      <c r="C266" s="401">
        <v>2010</v>
      </c>
      <c r="D266" s="401">
        <v>2011</v>
      </c>
      <c r="E266" s="401">
        <v>2012</v>
      </c>
      <c r="F266" s="399"/>
    </row>
    <row r="267" spans="1:6" ht="15">
      <c r="A267" s="608" t="s">
        <v>654</v>
      </c>
      <c r="B267" s="667"/>
      <c r="C267" s="402">
        <f>'Programový rozpočet sumár'!M181</f>
        <v>993</v>
      </c>
      <c r="D267" s="402">
        <f>'Programový rozpočet sumár'!AA181</f>
        <v>1013</v>
      </c>
      <c r="E267" s="402">
        <f>'Programový rozpočet sumár'!AE181</f>
        <v>1043</v>
      </c>
      <c r="F267" s="399"/>
    </row>
    <row r="268" spans="1:6" ht="15.75" thickBot="1">
      <c r="A268" s="399"/>
      <c r="B268" s="399"/>
      <c r="C268" s="399"/>
      <c r="D268" s="399"/>
      <c r="E268" s="399"/>
      <c r="F268" s="399"/>
    </row>
    <row r="269" spans="1:6" ht="15" customHeight="1">
      <c r="A269" s="429" t="s">
        <v>655</v>
      </c>
      <c r="B269" s="623" t="s">
        <v>300</v>
      </c>
      <c r="C269" s="623"/>
      <c r="D269" s="623"/>
      <c r="E269" s="623"/>
      <c r="F269" s="624"/>
    </row>
    <row r="270" spans="1:6" ht="24.75" customHeight="1">
      <c r="A270" s="420" t="s">
        <v>657</v>
      </c>
      <c r="B270" s="653" t="s">
        <v>1103</v>
      </c>
      <c r="C270" s="654"/>
      <c r="D270" s="654"/>
      <c r="E270" s="654"/>
      <c r="F270" s="655"/>
    </row>
    <row r="271" spans="1:6" ht="15" customHeight="1">
      <c r="A271" s="420" t="s">
        <v>659</v>
      </c>
      <c r="B271" s="585" t="s">
        <v>660</v>
      </c>
      <c r="C271" s="653" t="s">
        <v>1099</v>
      </c>
      <c r="D271" s="731"/>
      <c r="E271" s="731"/>
      <c r="F271" s="732"/>
    </row>
    <row r="272" spans="1:6" ht="15">
      <c r="A272" s="420" t="s">
        <v>662</v>
      </c>
      <c r="B272" s="412" t="s">
        <v>663</v>
      </c>
      <c r="C272" s="412" t="s">
        <v>664</v>
      </c>
      <c r="D272" s="413" t="s">
        <v>665</v>
      </c>
      <c r="E272" s="412" t="s">
        <v>666</v>
      </c>
      <c r="F272" s="414" t="s">
        <v>667</v>
      </c>
    </row>
    <row r="273" spans="1:6" ht="15">
      <c r="A273" s="420" t="s">
        <v>668</v>
      </c>
      <c r="B273" s="412"/>
      <c r="C273" s="474">
        <v>1800</v>
      </c>
      <c r="D273" s="475">
        <v>1850</v>
      </c>
      <c r="E273" s="474">
        <v>1900</v>
      </c>
      <c r="F273" s="480">
        <v>1950</v>
      </c>
    </row>
    <row r="274" spans="1:6" ht="15.75" thickBot="1">
      <c r="A274" s="430" t="s">
        <v>669</v>
      </c>
      <c r="B274" s="416">
        <v>534</v>
      </c>
      <c r="C274" s="416"/>
      <c r="D274" s="416"/>
      <c r="E274" s="416"/>
      <c r="F274" s="417"/>
    </row>
    <row r="275" spans="1:6" ht="15">
      <c r="A275" s="399"/>
      <c r="B275" s="399"/>
      <c r="C275" s="399"/>
      <c r="D275" s="399"/>
      <c r="E275" s="399"/>
      <c r="F275" s="399"/>
    </row>
    <row r="276" spans="1:6" ht="15">
      <c r="A276" s="403" t="s">
        <v>691</v>
      </c>
      <c r="B276" s="399"/>
      <c r="C276" s="399"/>
      <c r="D276" s="399"/>
      <c r="E276" s="399"/>
      <c r="F276" s="399"/>
    </row>
    <row r="277" spans="1:6" ht="54" customHeight="1">
      <c r="A277" s="616" t="s">
        <v>1302</v>
      </c>
      <c r="B277" s="617"/>
      <c r="C277" s="617"/>
      <c r="D277" s="617"/>
      <c r="E277" s="617"/>
      <c r="F277" s="617"/>
    </row>
    <row r="279" spans="1:6" ht="15.75">
      <c r="A279" s="562" t="s">
        <v>1104</v>
      </c>
      <c r="B279" s="407"/>
      <c r="C279" s="407"/>
      <c r="D279" s="407"/>
      <c r="E279" s="407"/>
      <c r="F279" s="407"/>
    </row>
    <row r="280" spans="1:6" ht="15.75">
      <c r="A280" s="592" t="s">
        <v>1105</v>
      </c>
      <c r="B280" s="399"/>
      <c r="C280" s="399"/>
      <c r="D280" s="399"/>
      <c r="E280" s="399"/>
      <c r="F280" s="399"/>
    </row>
    <row r="281" spans="1:6" ht="15">
      <c r="A281" s="399"/>
      <c r="B281" s="399"/>
      <c r="C281" s="399"/>
      <c r="D281" s="399"/>
      <c r="E281" s="399"/>
      <c r="F281" s="399"/>
    </row>
    <row r="282" spans="1:6" ht="15">
      <c r="A282" s="399"/>
      <c r="B282" s="399"/>
      <c r="C282" s="401">
        <v>2010</v>
      </c>
      <c r="D282" s="401">
        <v>2011</v>
      </c>
      <c r="E282" s="401">
        <v>2012</v>
      </c>
      <c r="F282" s="399"/>
    </row>
    <row r="283" spans="1:6" ht="15">
      <c r="A283" s="608" t="s">
        <v>652</v>
      </c>
      <c r="B283" s="667"/>
      <c r="C283" s="402">
        <f>'Programový rozpočet sumár'!M182</f>
        <v>10000</v>
      </c>
      <c r="D283" s="402">
        <f>'Programový rozpočet sumár'!AA182</f>
        <v>0</v>
      </c>
      <c r="E283" s="402">
        <f>'Programový rozpočet sumár'!AE182</f>
        <v>0</v>
      </c>
      <c r="F283" s="399"/>
    </row>
    <row r="284" spans="1:6" ht="15.75" thickBot="1">
      <c r="A284" s="399"/>
      <c r="B284" s="399"/>
      <c r="C284" s="399"/>
      <c r="D284" s="399"/>
      <c r="E284" s="399"/>
      <c r="F284" s="399"/>
    </row>
    <row r="285" spans="1:6" ht="15" customHeight="1">
      <c r="A285" s="429" t="s">
        <v>655</v>
      </c>
      <c r="B285" s="623" t="s">
        <v>1040</v>
      </c>
      <c r="C285" s="623"/>
      <c r="D285" s="623"/>
      <c r="E285" s="623"/>
      <c r="F285" s="624"/>
    </row>
    <row r="286" spans="1:6" ht="15" customHeight="1">
      <c r="A286" s="420" t="s">
        <v>657</v>
      </c>
      <c r="B286" s="653" t="s">
        <v>1106</v>
      </c>
      <c r="C286" s="654"/>
      <c r="D286" s="654"/>
      <c r="E286" s="654"/>
      <c r="F286" s="655"/>
    </row>
    <row r="287" spans="1:6" ht="15" customHeight="1">
      <c r="A287" s="420" t="s">
        <v>659</v>
      </c>
      <c r="B287" s="585" t="s">
        <v>660</v>
      </c>
      <c r="C287" s="653" t="s">
        <v>1107</v>
      </c>
      <c r="D287" s="731"/>
      <c r="E287" s="731"/>
      <c r="F287" s="732"/>
    </row>
    <row r="288" spans="1:6" ht="15">
      <c r="A288" s="420" t="s">
        <v>662</v>
      </c>
      <c r="B288" s="412" t="s">
        <v>663</v>
      </c>
      <c r="C288" s="412" t="s">
        <v>664</v>
      </c>
      <c r="D288" s="413" t="s">
        <v>665</v>
      </c>
      <c r="E288" s="412" t="s">
        <v>666</v>
      </c>
      <c r="F288" s="414" t="s">
        <v>667</v>
      </c>
    </row>
    <row r="289" spans="1:6" ht="15">
      <c r="A289" s="420" t="s">
        <v>668</v>
      </c>
      <c r="B289" s="412"/>
      <c r="C289" s="474">
        <v>3</v>
      </c>
      <c r="D289" s="475">
        <v>5</v>
      </c>
      <c r="E289" s="474">
        <v>8</v>
      </c>
      <c r="F289" s="480">
        <v>2</v>
      </c>
    </row>
    <row r="290" spans="1:6" ht="15.75" thickBot="1">
      <c r="A290" s="430" t="s">
        <v>669</v>
      </c>
      <c r="B290" s="416">
        <v>3</v>
      </c>
      <c r="C290" s="481">
        <v>3</v>
      </c>
      <c r="D290" s="416"/>
      <c r="E290" s="416"/>
      <c r="F290" s="417"/>
    </row>
    <row r="292" spans="1:6" ht="15">
      <c r="A292" s="403" t="s">
        <v>710</v>
      </c>
      <c r="B292" s="399"/>
      <c r="C292" s="399"/>
      <c r="D292" s="399"/>
      <c r="E292" s="399"/>
      <c r="F292" s="399"/>
    </row>
    <row r="293" spans="1:6" ht="29.25" customHeight="1">
      <c r="A293" s="616" t="s">
        <v>1303</v>
      </c>
      <c r="B293" s="617"/>
      <c r="C293" s="617"/>
      <c r="D293" s="617"/>
      <c r="E293" s="617"/>
      <c r="F293" s="617"/>
    </row>
    <row r="295" spans="1:6" ht="31.5" customHeight="1">
      <c r="A295" s="637" t="s">
        <v>1305</v>
      </c>
      <c r="B295" s="637"/>
      <c r="C295" s="637"/>
      <c r="D295" s="637"/>
      <c r="E295" s="637"/>
      <c r="F295" s="637"/>
    </row>
  </sheetData>
  <sheetProtection/>
  <mergeCells count="93">
    <mergeCell ref="A295:F295"/>
    <mergeCell ref="C40:F40"/>
    <mergeCell ref="A5:B5"/>
    <mergeCell ref="A11:B11"/>
    <mergeCell ref="B13:F13"/>
    <mergeCell ref="B14:F14"/>
    <mergeCell ref="C15:F15"/>
    <mergeCell ref="A21:F21"/>
    <mergeCell ref="A27:B27"/>
    <mergeCell ref="A32:B32"/>
    <mergeCell ref="B34:F34"/>
    <mergeCell ref="B35:F35"/>
    <mergeCell ref="C36:F36"/>
    <mergeCell ref="A81:B81"/>
    <mergeCell ref="C44:F44"/>
    <mergeCell ref="B49:F49"/>
    <mergeCell ref="B50:F50"/>
    <mergeCell ref="C51:F51"/>
    <mergeCell ref="C55:F55"/>
    <mergeCell ref="A61:F61"/>
    <mergeCell ref="A66:B66"/>
    <mergeCell ref="B68:F68"/>
    <mergeCell ref="B69:F69"/>
    <mergeCell ref="C70:F70"/>
    <mergeCell ref="A76:F76"/>
    <mergeCell ref="C112:F112"/>
    <mergeCell ref="B83:F83"/>
    <mergeCell ref="B84:F84"/>
    <mergeCell ref="C85:F85"/>
    <mergeCell ref="C89:F89"/>
    <mergeCell ref="C93:F93"/>
    <mergeCell ref="C97:F97"/>
    <mergeCell ref="A103:F103"/>
    <mergeCell ref="A108:B108"/>
    <mergeCell ref="B110:F110"/>
    <mergeCell ref="B111:F111"/>
    <mergeCell ref="C152:F152"/>
    <mergeCell ref="A118:F118"/>
    <mergeCell ref="A123:B123"/>
    <mergeCell ref="B125:F125"/>
    <mergeCell ref="B126:F126"/>
    <mergeCell ref="C127:F127"/>
    <mergeCell ref="A133:F133"/>
    <mergeCell ref="A139:B139"/>
    <mergeCell ref="A144:B144"/>
    <mergeCell ref="B146:F146"/>
    <mergeCell ref="B147:F147"/>
    <mergeCell ref="C148:F148"/>
    <mergeCell ref="C192:F192"/>
    <mergeCell ref="A158:F158"/>
    <mergeCell ref="A163:B163"/>
    <mergeCell ref="B165:F165"/>
    <mergeCell ref="B166:F166"/>
    <mergeCell ref="C167:F167"/>
    <mergeCell ref="C171:F171"/>
    <mergeCell ref="A183:F183"/>
    <mergeCell ref="C175:F175"/>
    <mergeCell ref="A181:F181"/>
    <mergeCell ref="A188:B188"/>
    <mergeCell ref="B190:F190"/>
    <mergeCell ref="B191:F191"/>
    <mergeCell ref="A232:F232"/>
    <mergeCell ref="C196:F196"/>
    <mergeCell ref="A202:F202"/>
    <mergeCell ref="A207:B207"/>
    <mergeCell ref="B209:F209"/>
    <mergeCell ref="B210:F210"/>
    <mergeCell ref="C211:F211"/>
    <mergeCell ref="C215:F215"/>
    <mergeCell ref="B220:F220"/>
    <mergeCell ref="B221:F221"/>
    <mergeCell ref="C222:F222"/>
    <mergeCell ref="C226:F226"/>
    <mergeCell ref="A267:B267"/>
    <mergeCell ref="A237:B237"/>
    <mergeCell ref="B239:F239"/>
    <mergeCell ref="B240:F240"/>
    <mergeCell ref="C241:F241"/>
    <mergeCell ref="C245:F245"/>
    <mergeCell ref="B250:F250"/>
    <mergeCell ref="B251:F251"/>
    <mergeCell ref="C252:F252"/>
    <mergeCell ref="C256:F256"/>
    <mergeCell ref="A262:F262"/>
    <mergeCell ref="B286:F286"/>
    <mergeCell ref="C287:F287"/>
    <mergeCell ref="A293:F293"/>
    <mergeCell ref="B269:F269"/>
    <mergeCell ref="B270:F270"/>
    <mergeCell ref="C271:F271"/>
    <mergeCell ref="A277:F277"/>
    <mergeCell ref="A283:B283"/>
    <mergeCell ref="B285:F28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6" manualBreakCount="6">
    <brk id="48" max="255" man="1"/>
    <brk id="77" max="255" man="1"/>
    <brk id="104" max="255" man="1"/>
    <brk id="140" max="255" man="1"/>
    <brk id="230" max="255" man="1"/>
    <brk id="263" max="255" man="1"/>
  </rowBreaks>
</worksheet>
</file>

<file path=xl/worksheets/sheet18.xml><?xml version="1.0" encoding="utf-8"?>
<worksheet xmlns="http://schemas.openxmlformats.org/spreadsheetml/2006/main" xmlns:r="http://schemas.openxmlformats.org/officeDocument/2006/relationships">
  <dimension ref="A1:F134"/>
  <sheetViews>
    <sheetView zoomScalePageLayoutView="0" workbookViewId="0" topLeftCell="A105">
      <selection activeCell="A90" sqref="A90"/>
    </sheetView>
  </sheetViews>
  <sheetFormatPr defaultColWidth="9.00390625" defaultRowHeight="12.75"/>
  <cols>
    <col min="1" max="1" width="22.125" style="397" customWidth="1"/>
    <col min="2" max="6" width="12.75390625" style="397" customWidth="1"/>
    <col min="7" max="16384" width="9.125" style="397" customWidth="1"/>
  </cols>
  <sheetData>
    <row r="1" spans="1:6" ht="18">
      <c r="A1" s="590" t="s">
        <v>306</v>
      </c>
      <c r="B1" s="399"/>
      <c r="C1" s="399"/>
      <c r="D1" s="399"/>
      <c r="E1" s="399"/>
      <c r="F1" s="399"/>
    </row>
    <row r="2" spans="1:6" ht="15.75">
      <c r="A2" s="592" t="s">
        <v>1350</v>
      </c>
      <c r="B2" s="399"/>
      <c r="C2" s="399"/>
      <c r="D2" s="399"/>
      <c r="E2" s="399"/>
      <c r="F2" s="399"/>
    </row>
    <row r="3" spans="1:6" ht="15.75">
      <c r="A3" s="400"/>
      <c r="B3" s="399"/>
      <c r="C3" s="399"/>
      <c r="D3" s="399"/>
      <c r="E3" s="399"/>
      <c r="F3" s="399"/>
    </row>
    <row r="4" spans="1:6" ht="15">
      <c r="A4" s="399"/>
      <c r="B4" s="399"/>
      <c r="C4" s="401">
        <v>2010</v>
      </c>
      <c r="D4" s="401">
        <v>2011</v>
      </c>
      <c r="E4" s="401">
        <v>2012</v>
      </c>
      <c r="F4" s="399"/>
    </row>
    <row r="5" spans="1:6" ht="15">
      <c r="A5" s="608" t="s">
        <v>647</v>
      </c>
      <c r="B5" s="667"/>
      <c r="C5" s="402">
        <f>'Programový rozpočet sumár'!M184</f>
        <v>248450</v>
      </c>
      <c r="D5" s="402">
        <f>'Programový rozpočet sumár'!AA184</f>
        <v>223650</v>
      </c>
      <c r="E5" s="402">
        <f>'Programový rozpočet sumár'!AE184</f>
        <v>215800</v>
      </c>
      <c r="F5" s="399"/>
    </row>
    <row r="6" spans="1:6" ht="15">
      <c r="A6" s="399"/>
      <c r="B6" s="399"/>
      <c r="C6" s="399"/>
      <c r="D6" s="399"/>
      <c r="E6" s="399"/>
      <c r="F6" s="399"/>
    </row>
    <row r="7" spans="1:6" ht="15">
      <c r="A7" s="403" t="s">
        <v>648</v>
      </c>
      <c r="B7" s="399"/>
      <c r="C7" s="399"/>
      <c r="D7" s="399"/>
      <c r="E7" s="399"/>
      <c r="F7" s="399"/>
    </row>
    <row r="8" spans="1:6" ht="30" customHeight="1">
      <c r="A8" s="616" t="s">
        <v>1108</v>
      </c>
      <c r="B8" s="617"/>
      <c r="C8" s="617"/>
      <c r="D8" s="617"/>
      <c r="E8" s="617"/>
      <c r="F8" s="617"/>
    </row>
    <row r="9" spans="1:6" ht="15">
      <c r="A9" s="399"/>
      <c r="B9" s="399"/>
      <c r="C9" s="399"/>
      <c r="D9" s="399"/>
      <c r="E9" s="399"/>
      <c r="F9" s="399"/>
    </row>
    <row r="10" spans="1:6" ht="15.75">
      <c r="A10" s="562" t="s">
        <v>1109</v>
      </c>
      <c r="B10" s="399"/>
      <c r="C10" s="399"/>
      <c r="D10" s="399"/>
      <c r="E10" s="399"/>
      <c r="F10" s="399"/>
    </row>
    <row r="11" spans="1:6" ht="15.75">
      <c r="A11" s="592"/>
      <c r="B11" s="399"/>
      <c r="C11" s="399"/>
      <c r="D11" s="399"/>
      <c r="E11" s="399"/>
      <c r="F11" s="399"/>
    </row>
    <row r="12" spans="1:6" ht="15">
      <c r="A12" s="399"/>
      <c r="B12" s="399"/>
      <c r="C12" s="401">
        <v>2010</v>
      </c>
      <c r="D12" s="401">
        <v>2011</v>
      </c>
      <c r="E12" s="401">
        <v>2012</v>
      </c>
      <c r="F12" s="399"/>
    </row>
    <row r="13" spans="1:6" ht="15">
      <c r="A13" s="608" t="s">
        <v>652</v>
      </c>
      <c r="B13" s="667"/>
      <c r="C13" s="402">
        <f>'Programový rozpočet sumár'!M185</f>
        <v>138250</v>
      </c>
      <c r="D13" s="402">
        <f>'Programový rozpočet sumár'!AA185</f>
        <v>148900</v>
      </c>
      <c r="E13" s="402">
        <f>'Programový rozpočet sumár'!AE185</f>
        <v>139000</v>
      </c>
      <c r="F13" s="399"/>
    </row>
    <row r="14" spans="1:6" ht="15">
      <c r="A14" s="399"/>
      <c r="B14" s="399"/>
      <c r="C14" s="399"/>
      <c r="D14" s="399"/>
      <c r="E14" s="399"/>
      <c r="F14" s="399"/>
    </row>
    <row r="15" spans="1:6" ht="15.75">
      <c r="A15" s="400" t="s">
        <v>1110</v>
      </c>
      <c r="B15" s="399"/>
      <c r="C15" s="399"/>
      <c r="D15" s="399"/>
      <c r="E15" s="399"/>
      <c r="F15" s="399"/>
    </row>
    <row r="16" spans="1:6" ht="15">
      <c r="A16" s="399"/>
      <c r="B16" s="399"/>
      <c r="C16" s="399"/>
      <c r="D16" s="399"/>
      <c r="E16" s="399"/>
      <c r="F16" s="399"/>
    </row>
    <row r="17" spans="1:6" ht="15">
      <c r="A17" s="399"/>
      <c r="B17" s="399"/>
      <c r="C17" s="401">
        <v>2010</v>
      </c>
      <c r="D17" s="401">
        <v>2011</v>
      </c>
      <c r="E17" s="401">
        <v>2012</v>
      </c>
      <c r="F17" s="399"/>
    </row>
    <row r="18" spans="1:6" ht="15">
      <c r="A18" s="608" t="s">
        <v>654</v>
      </c>
      <c r="B18" s="667"/>
      <c r="C18" s="402">
        <f>'Programový rozpočet sumár'!M186</f>
        <v>3000</v>
      </c>
      <c r="D18" s="402">
        <f>'Programový rozpočet sumár'!AA186</f>
        <v>3000</v>
      </c>
      <c r="E18" s="402">
        <f>'Programový rozpočet sumár'!AE186</f>
        <v>3000</v>
      </c>
      <c r="F18" s="399"/>
    </row>
    <row r="19" spans="1:6" ht="15.75" thickBot="1">
      <c r="A19" s="399"/>
      <c r="B19" s="399"/>
      <c r="C19" s="399"/>
      <c r="D19" s="399"/>
      <c r="E19" s="399"/>
      <c r="F19" s="399"/>
    </row>
    <row r="20" spans="1:6" ht="15">
      <c r="A20" s="429" t="s">
        <v>655</v>
      </c>
      <c r="B20" s="661" t="s">
        <v>683</v>
      </c>
      <c r="C20" s="661"/>
      <c r="D20" s="661"/>
      <c r="E20" s="661"/>
      <c r="F20" s="662"/>
    </row>
    <row r="21" spans="1:6" ht="15">
      <c r="A21" s="420" t="s">
        <v>657</v>
      </c>
      <c r="B21" s="663" t="s">
        <v>1111</v>
      </c>
      <c r="C21" s="663"/>
      <c r="D21" s="663"/>
      <c r="E21" s="663"/>
      <c r="F21" s="664"/>
    </row>
    <row r="22" spans="1:6" ht="15">
      <c r="A22" s="420" t="s">
        <v>659</v>
      </c>
      <c r="B22" s="411" t="s">
        <v>660</v>
      </c>
      <c r="C22" s="663" t="s">
        <v>1112</v>
      </c>
      <c r="D22" s="665"/>
      <c r="E22" s="665"/>
      <c r="F22" s="666"/>
    </row>
    <row r="23" spans="1:6" ht="15">
      <c r="A23" s="420" t="s">
        <v>662</v>
      </c>
      <c r="B23" s="412" t="s">
        <v>663</v>
      </c>
      <c r="C23" s="412" t="s">
        <v>664</v>
      </c>
      <c r="D23" s="413" t="s">
        <v>665</v>
      </c>
      <c r="E23" s="412" t="s">
        <v>666</v>
      </c>
      <c r="F23" s="414" t="s">
        <v>667</v>
      </c>
    </row>
    <row r="24" spans="1:6" ht="15">
      <c r="A24" s="420" t="s">
        <v>668</v>
      </c>
      <c r="B24" s="412"/>
      <c r="C24" s="412" t="s">
        <v>688</v>
      </c>
      <c r="D24" s="413" t="s">
        <v>688</v>
      </c>
      <c r="E24" s="412" t="s">
        <v>688</v>
      </c>
      <c r="F24" s="414" t="s">
        <v>688</v>
      </c>
    </row>
    <row r="25" spans="1:6" ht="15.75" thickBot="1">
      <c r="A25" s="430" t="s">
        <v>669</v>
      </c>
      <c r="B25" s="416"/>
      <c r="C25" s="416"/>
      <c r="D25" s="416"/>
      <c r="E25" s="416"/>
      <c r="F25" s="417"/>
    </row>
    <row r="26" spans="1:6" ht="15">
      <c r="A26" s="399"/>
      <c r="B26" s="399"/>
      <c r="C26" s="399"/>
      <c r="D26" s="399"/>
      <c r="E26" s="399"/>
      <c r="F26" s="399"/>
    </row>
    <row r="27" spans="1:6" ht="15">
      <c r="A27" s="403" t="s">
        <v>691</v>
      </c>
      <c r="B27" s="399"/>
      <c r="C27" s="399"/>
      <c r="D27" s="399"/>
      <c r="E27" s="399"/>
      <c r="F27" s="399"/>
    </row>
    <row r="28" spans="1:6" ht="15" customHeight="1">
      <c r="A28" s="616" t="s">
        <v>1113</v>
      </c>
      <c r="B28" s="617"/>
      <c r="C28" s="617"/>
      <c r="D28" s="617"/>
      <c r="E28" s="617"/>
      <c r="F28" s="617"/>
    </row>
    <row r="29" spans="1:6" ht="15">
      <c r="A29" s="399"/>
      <c r="B29" s="399"/>
      <c r="C29" s="399"/>
      <c r="D29" s="399"/>
      <c r="E29" s="399"/>
      <c r="F29" s="399"/>
    </row>
    <row r="30" spans="1:6" ht="15.75">
      <c r="A30" s="400" t="s">
        <v>1114</v>
      </c>
      <c r="B30" s="399"/>
      <c r="C30" s="399"/>
      <c r="D30" s="399"/>
      <c r="E30" s="399"/>
      <c r="F30" s="399"/>
    </row>
    <row r="31" spans="1:6" ht="15">
      <c r="A31" s="399"/>
      <c r="B31" s="399"/>
      <c r="C31" s="399"/>
      <c r="D31" s="399"/>
      <c r="E31" s="399"/>
      <c r="F31" s="399"/>
    </row>
    <row r="32" spans="1:6" ht="15">
      <c r="A32" s="399"/>
      <c r="B32" s="399"/>
      <c r="C32" s="401">
        <v>2010</v>
      </c>
      <c r="D32" s="401">
        <v>2011</v>
      </c>
      <c r="E32" s="401">
        <v>2012</v>
      </c>
      <c r="F32" s="399"/>
    </row>
    <row r="33" spans="1:6" ht="15">
      <c r="A33" s="608" t="s">
        <v>654</v>
      </c>
      <c r="B33" s="667"/>
      <c r="C33" s="402">
        <f>'Programový rozpočet sumár'!M187</f>
        <v>129500</v>
      </c>
      <c r="D33" s="402">
        <f>'Programový rozpočet sumár'!AA187</f>
        <v>140000</v>
      </c>
      <c r="E33" s="402">
        <f>'Programový rozpočet sumár'!AE187</f>
        <v>130000</v>
      </c>
      <c r="F33" s="399"/>
    </row>
    <row r="34" spans="1:6" ht="15.75" thickBot="1">
      <c r="A34" s="399"/>
      <c r="B34" s="399"/>
      <c r="C34" s="399"/>
      <c r="D34" s="399"/>
      <c r="E34" s="399"/>
      <c r="F34" s="399"/>
    </row>
    <row r="35" spans="1:6" ht="15">
      <c r="A35" s="429" t="s">
        <v>655</v>
      </c>
      <c r="B35" s="661" t="s">
        <v>683</v>
      </c>
      <c r="C35" s="661"/>
      <c r="D35" s="661"/>
      <c r="E35" s="661"/>
      <c r="F35" s="662"/>
    </row>
    <row r="36" spans="1:6" ht="15">
      <c r="A36" s="420" t="s">
        <v>657</v>
      </c>
      <c r="B36" s="663" t="s">
        <v>1115</v>
      </c>
      <c r="C36" s="663"/>
      <c r="D36" s="663"/>
      <c r="E36" s="663"/>
      <c r="F36" s="664"/>
    </row>
    <row r="37" spans="1:6" ht="15">
      <c r="A37" s="420" t="s">
        <v>659</v>
      </c>
      <c r="B37" s="411" t="s">
        <v>660</v>
      </c>
      <c r="C37" s="663" t="s">
        <v>1116</v>
      </c>
      <c r="D37" s="665"/>
      <c r="E37" s="665"/>
      <c r="F37" s="666"/>
    </row>
    <row r="38" spans="1:6" ht="15">
      <c r="A38" s="420" t="s">
        <v>662</v>
      </c>
      <c r="B38" s="412" t="s">
        <v>663</v>
      </c>
      <c r="C38" s="412" t="s">
        <v>664</v>
      </c>
      <c r="D38" s="413" t="s">
        <v>665</v>
      </c>
      <c r="E38" s="412" t="s">
        <v>666</v>
      </c>
      <c r="F38" s="414" t="s">
        <v>667</v>
      </c>
    </row>
    <row r="39" spans="1:6" ht="15">
      <c r="A39" s="420" t="s">
        <v>668</v>
      </c>
      <c r="B39" s="412"/>
      <c r="C39" s="474">
        <v>254600</v>
      </c>
      <c r="D39" s="475">
        <v>254600</v>
      </c>
      <c r="E39" s="474">
        <v>254600</v>
      </c>
      <c r="F39" s="480">
        <v>254600</v>
      </c>
    </row>
    <row r="40" spans="1:6" ht="15.75" thickBot="1">
      <c r="A40" s="430" t="s">
        <v>669</v>
      </c>
      <c r="B40" s="416"/>
      <c r="C40" s="416"/>
      <c r="D40" s="416"/>
      <c r="E40" s="416"/>
      <c r="F40" s="417"/>
    </row>
    <row r="41" spans="1:6" ht="15">
      <c r="A41" s="399"/>
      <c r="B41" s="399"/>
      <c r="C41" s="399"/>
      <c r="D41" s="399"/>
      <c r="E41" s="399"/>
      <c r="F41" s="399"/>
    </row>
    <row r="42" spans="1:6" ht="15">
      <c r="A42" s="403" t="s">
        <v>691</v>
      </c>
      <c r="B42" s="399"/>
      <c r="C42" s="399"/>
      <c r="D42" s="399"/>
      <c r="E42" s="399"/>
      <c r="F42" s="399"/>
    </row>
    <row r="43" spans="1:6" ht="15" customHeight="1">
      <c r="A43" s="616" t="s">
        <v>1117</v>
      </c>
      <c r="B43" s="617"/>
      <c r="C43" s="617"/>
      <c r="D43" s="617"/>
      <c r="E43" s="617"/>
      <c r="F43" s="617"/>
    </row>
    <row r="44" spans="1:6" ht="15">
      <c r="A44" s="466"/>
      <c r="B44" s="467"/>
      <c r="C44" s="467"/>
      <c r="D44" s="467"/>
      <c r="E44" s="467"/>
      <c r="F44" s="467"/>
    </row>
    <row r="45" spans="1:6" ht="15.75">
      <c r="A45" s="549" t="s">
        <v>1118</v>
      </c>
      <c r="B45" s="485"/>
      <c r="C45" s="485"/>
      <c r="D45" s="485"/>
      <c r="E45" s="485"/>
      <c r="F45" s="485"/>
    </row>
    <row r="46" spans="1:6" ht="15">
      <c r="A46" s="399"/>
      <c r="B46" s="399"/>
      <c r="C46" s="401">
        <v>2010</v>
      </c>
      <c r="D46" s="401">
        <v>2011</v>
      </c>
      <c r="E46" s="401">
        <v>2012</v>
      </c>
      <c r="F46" s="399"/>
    </row>
    <row r="47" spans="1:6" ht="15">
      <c r="A47" s="608" t="s">
        <v>654</v>
      </c>
      <c r="B47" s="609"/>
      <c r="C47" s="402">
        <f>'Programový rozpočet sumár'!M188</f>
        <v>5750</v>
      </c>
      <c r="D47" s="402">
        <f>'Programový rozpočet sumár'!AA188</f>
        <v>5900</v>
      </c>
      <c r="E47" s="402">
        <f>'Programový rozpočet sumár'!AE188</f>
        <v>6000</v>
      </c>
      <c r="F47" s="399"/>
    </row>
    <row r="48" spans="1:6" ht="15.75" thickBot="1">
      <c r="A48" s="399"/>
      <c r="B48" s="399"/>
      <c r="C48" s="399"/>
      <c r="D48" s="399"/>
      <c r="E48" s="399"/>
      <c r="F48" s="399"/>
    </row>
    <row r="49" spans="1:6" ht="15">
      <c r="A49" s="429" t="s">
        <v>655</v>
      </c>
      <c r="B49" s="610" t="s">
        <v>775</v>
      </c>
      <c r="C49" s="611"/>
      <c r="D49" s="611"/>
      <c r="E49" s="611"/>
      <c r="F49" s="612"/>
    </row>
    <row r="50" spans="1:6" ht="15">
      <c r="A50" s="420" t="s">
        <v>657</v>
      </c>
      <c r="B50" s="613" t="s">
        <v>1119</v>
      </c>
      <c r="C50" s="614"/>
      <c r="D50" s="614"/>
      <c r="E50" s="614"/>
      <c r="F50" s="615"/>
    </row>
    <row r="51" spans="1:6" ht="15">
      <c r="A51" s="420" t="s">
        <v>659</v>
      </c>
      <c r="B51" s="411" t="s">
        <v>660</v>
      </c>
      <c r="C51" s="613" t="s">
        <v>1120</v>
      </c>
      <c r="D51" s="614"/>
      <c r="E51" s="614"/>
      <c r="F51" s="615"/>
    </row>
    <row r="52" spans="1:6" ht="15">
      <c r="A52" s="420" t="s">
        <v>662</v>
      </c>
      <c r="B52" s="412" t="s">
        <v>663</v>
      </c>
      <c r="C52" s="412" t="s">
        <v>664</v>
      </c>
      <c r="D52" s="413" t="s">
        <v>665</v>
      </c>
      <c r="E52" s="412" t="s">
        <v>666</v>
      </c>
      <c r="F52" s="414" t="s">
        <v>667</v>
      </c>
    </row>
    <row r="53" spans="1:6" ht="15">
      <c r="A53" s="420" t="s">
        <v>668</v>
      </c>
      <c r="B53" s="412"/>
      <c r="C53" s="474">
        <v>58382</v>
      </c>
      <c r="D53" s="475">
        <v>58382</v>
      </c>
      <c r="E53" s="474">
        <v>58382</v>
      </c>
      <c r="F53" s="480">
        <v>58382</v>
      </c>
    </row>
    <row r="54" spans="1:6" ht="15.75" thickBot="1">
      <c r="A54" s="430" t="s">
        <v>669</v>
      </c>
      <c r="B54" s="481">
        <v>58382</v>
      </c>
      <c r="C54" s="416"/>
      <c r="D54" s="416"/>
      <c r="E54" s="416"/>
      <c r="F54" s="417"/>
    </row>
    <row r="55" spans="1:6" ht="15">
      <c r="A55" s="399"/>
      <c r="B55" s="550"/>
      <c r="C55" s="550"/>
      <c r="D55" s="550"/>
      <c r="E55" s="550"/>
      <c r="F55" s="550"/>
    </row>
    <row r="56" spans="1:6" ht="15">
      <c r="A56" s="551" t="s">
        <v>935</v>
      </c>
      <c r="B56" s="551"/>
      <c r="C56" s="551"/>
      <c r="D56" s="551"/>
      <c r="E56" s="551"/>
      <c r="F56" s="551"/>
    </row>
    <row r="57" spans="1:6" ht="40.5" customHeight="1">
      <c r="A57" s="616" t="s">
        <v>1306</v>
      </c>
      <c r="B57" s="617"/>
      <c r="C57" s="617"/>
      <c r="D57" s="617"/>
      <c r="E57" s="617"/>
      <c r="F57" s="617"/>
    </row>
    <row r="58" spans="1:6" ht="15">
      <c r="A58" s="466"/>
      <c r="B58" s="467"/>
      <c r="C58" s="467"/>
      <c r="D58" s="467"/>
      <c r="E58" s="467"/>
      <c r="F58" s="467"/>
    </row>
    <row r="59" spans="1:6" ht="15.75">
      <c r="A59" s="400" t="s">
        <v>1121</v>
      </c>
      <c r="B59" s="399"/>
      <c r="C59" s="399"/>
      <c r="D59" s="399"/>
      <c r="E59" s="399"/>
      <c r="F59" s="399"/>
    </row>
    <row r="60" spans="1:6" ht="15.75">
      <c r="A60" s="400"/>
      <c r="B60" s="399"/>
      <c r="C60" s="399"/>
      <c r="D60" s="399"/>
      <c r="E60" s="399"/>
      <c r="F60" s="399"/>
    </row>
    <row r="61" spans="1:6" ht="15">
      <c r="A61" s="399"/>
      <c r="B61" s="399"/>
      <c r="C61" s="401">
        <v>2010</v>
      </c>
      <c r="D61" s="401">
        <v>2011</v>
      </c>
      <c r="E61" s="401">
        <v>2012</v>
      </c>
      <c r="F61" s="399"/>
    </row>
    <row r="62" spans="1:6" ht="15">
      <c r="A62" s="608" t="s">
        <v>652</v>
      </c>
      <c r="B62" s="667"/>
      <c r="C62" s="402">
        <f>'Programový rozpočet sumár'!M189</f>
        <v>7500</v>
      </c>
      <c r="D62" s="402">
        <f>'Programový rozpočet sumár'!AA189</f>
        <v>7650</v>
      </c>
      <c r="E62" s="402">
        <f>'Programový rozpočet sumár'!AE189</f>
        <v>7800</v>
      </c>
      <c r="F62" s="491"/>
    </row>
    <row r="63" spans="1:6" ht="15.75" thickBot="1">
      <c r="A63" s="399"/>
      <c r="B63" s="399"/>
      <c r="C63" s="399"/>
      <c r="D63" s="399"/>
      <c r="E63" s="399"/>
      <c r="F63" s="399"/>
    </row>
    <row r="64" spans="1:6" ht="15">
      <c r="A64" s="429" t="s">
        <v>655</v>
      </c>
      <c r="B64" s="610" t="s">
        <v>775</v>
      </c>
      <c r="C64" s="611"/>
      <c r="D64" s="611"/>
      <c r="E64" s="611"/>
      <c r="F64" s="612"/>
    </row>
    <row r="65" spans="1:6" ht="15">
      <c r="A65" s="420" t="s">
        <v>657</v>
      </c>
      <c r="B65" s="613" t="s">
        <v>1122</v>
      </c>
      <c r="C65" s="614"/>
      <c r="D65" s="614"/>
      <c r="E65" s="614"/>
      <c r="F65" s="615"/>
    </row>
    <row r="66" spans="1:6" ht="15">
      <c r="A66" s="420" t="s">
        <v>659</v>
      </c>
      <c r="B66" s="411" t="s">
        <v>660</v>
      </c>
      <c r="C66" s="613" t="s">
        <v>1120</v>
      </c>
      <c r="D66" s="614"/>
      <c r="E66" s="614"/>
      <c r="F66" s="615"/>
    </row>
    <row r="67" spans="1:6" ht="15">
      <c r="A67" s="420" t="s">
        <v>662</v>
      </c>
      <c r="B67" s="412" t="s">
        <v>663</v>
      </c>
      <c r="C67" s="412" t="s">
        <v>664</v>
      </c>
      <c r="D67" s="413" t="s">
        <v>665</v>
      </c>
      <c r="E67" s="412" t="s">
        <v>666</v>
      </c>
      <c r="F67" s="414" t="s">
        <v>667</v>
      </c>
    </row>
    <row r="68" spans="1:6" ht="15">
      <c r="A68" s="420" t="s">
        <v>668</v>
      </c>
      <c r="B68" s="412"/>
      <c r="C68" s="474">
        <v>58382</v>
      </c>
      <c r="D68" s="475">
        <v>58382</v>
      </c>
      <c r="E68" s="474">
        <v>58382</v>
      </c>
      <c r="F68" s="480">
        <v>58382</v>
      </c>
    </row>
    <row r="69" spans="1:6" ht="15.75" thickBot="1">
      <c r="A69" s="430" t="s">
        <v>669</v>
      </c>
      <c r="B69" s="481">
        <v>58382</v>
      </c>
      <c r="C69" s="416"/>
      <c r="D69" s="416"/>
      <c r="E69" s="416"/>
      <c r="F69" s="417"/>
    </row>
    <row r="70" spans="1:6" ht="15">
      <c r="A70" s="399"/>
      <c r="B70" s="399"/>
      <c r="C70" s="399"/>
      <c r="D70" s="399"/>
      <c r="E70" s="399"/>
      <c r="F70" s="399"/>
    </row>
    <row r="71" spans="1:6" ht="15">
      <c r="A71" s="403" t="s">
        <v>965</v>
      </c>
      <c r="B71" s="399"/>
      <c r="C71" s="399"/>
      <c r="D71" s="399"/>
      <c r="E71" s="399"/>
      <c r="F71" s="399"/>
    </row>
    <row r="72" spans="1:6" ht="15">
      <c r="A72" s="616" t="s">
        <v>1308</v>
      </c>
      <c r="B72" s="617"/>
      <c r="C72" s="617"/>
      <c r="D72" s="617"/>
      <c r="E72" s="617"/>
      <c r="F72" s="617"/>
    </row>
    <row r="73" spans="1:6" ht="15">
      <c r="A73" s="466"/>
      <c r="B73" s="467"/>
      <c r="C73" s="467"/>
      <c r="D73" s="467"/>
      <c r="E73" s="467"/>
      <c r="F73" s="467"/>
    </row>
    <row r="74" spans="1:6" ht="15.75">
      <c r="A74" s="562" t="s">
        <v>1123</v>
      </c>
      <c r="B74" s="399"/>
      <c r="C74" s="399"/>
      <c r="D74" s="399"/>
      <c r="E74" s="399"/>
      <c r="F74" s="399"/>
    </row>
    <row r="75" spans="1:6" ht="15.75">
      <c r="A75" s="592" t="s">
        <v>1124</v>
      </c>
      <c r="B75" s="399"/>
      <c r="C75" s="399"/>
      <c r="D75" s="399"/>
      <c r="E75" s="399"/>
      <c r="F75" s="399"/>
    </row>
    <row r="76" spans="1:6" ht="15">
      <c r="A76" s="399"/>
      <c r="B76" s="399"/>
      <c r="C76" s="399"/>
      <c r="D76" s="399"/>
      <c r="E76" s="399"/>
      <c r="F76" s="399"/>
    </row>
    <row r="77" spans="1:6" ht="15" customHeight="1">
      <c r="A77" s="399"/>
      <c r="B77" s="399"/>
      <c r="C77" s="401">
        <v>2010</v>
      </c>
      <c r="D77" s="401">
        <v>2011</v>
      </c>
      <c r="E77" s="401">
        <v>2012</v>
      </c>
      <c r="F77" s="399"/>
    </row>
    <row r="78" spans="1:6" ht="15" customHeight="1">
      <c r="A78" s="608" t="s">
        <v>652</v>
      </c>
      <c r="B78" s="667"/>
      <c r="C78" s="402">
        <f>'Programový rozpočet sumár'!M190</f>
        <v>6600</v>
      </c>
      <c r="D78" s="402">
        <f>'Programový rozpočet sumár'!AA190</f>
        <v>6600</v>
      </c>
      <c r="E78" s="402">
        <f>'Programový rozpočet sumár'!AE190</f>
        <v>6600</v>
      </c>
      <c r="F78" s="399"/>
    </row>
    <row r="79" spans="1:6" ht="15.75" customHeight="1" thickBot="1">
      <c r="A79" s="399"/>
      <c r="B79" s="399"/>
      <c r="C79" s="399"/>
      <c r="D79" s="399"/>
      <c r="E79" s="399"/>
      <c r="F79" s="399"/>
    </row>
    <row r="80" spans="1:6" ht="15">
      <c r="A80" s="429" t="s">
        <v>655</v>
      </c>
      <c r="B80" s="661" t="s">
        <v>683</v>
      </c>
      <c r="C80" s="661"/>
      <c r="D80" s="661"/>
      <c r="E80" s="661"/>
      <c r="F80" s="662"/>
    </row>
    <row r="81" spans="1:6" ht="15">
      <c r="A81" s="420" t="s">
        <v>657</v>
      </c>
      <c r="B81" s="663" t="s">
        <v>1125</v>
      </c>
      <c r="C81" s="663"/>
      <c r="D81" s="663"/>
      <c r="E81" s="663"/>
      <c r="F81" s="664"/>
    </row>
    <row r="82" spans="1:6" ht="15">
      <c r="A82" s="420" t="s">
        <v>659</v>
      </c>
      <c r="B82" s="411" t="s">
        <v>660</v>
      </c>
      <c r="C82" s="663" t="s">
        <v>1126</v>
      </c>
      <c r="D82" s="665"/>
      <c r="E82" s="665"/>
      <c r="F82" s="666"/>
    </row>
    <row r="83" spans="1:6" ht="15">
      <c r="A83" s="420" t="s">
        <v>662</v>
      </c>
      <c r="B83" s="412" t="s">
        <v>663</v>
      </c>
      <c r="C83" s="412" t="s">
        <v>664</v>
      </c>
      <c r="D83" s="413" t="s">
        <v>665</v>
      </c>
      <c r="E83" s="412" t="s">
        <v>666</v>
      </c>
      <c r="F83" s="414" t="s">
        <v>667</v>
      </c>
    </row>
    <row r="84" spans="1:6" ht="15">
      <c r="A84" s="420" t="s">
        <v>668</v>
      </c>
      <c r="B84" s="412"/>
      <c r="C84" s="474">
        <v>16800</v>
      </c>
      <c r="D84" s="475">
        <v>16800</v>
      </c>
      <c r="E84" s="474">
        <v>18000</v>
      </c>
      <c r="F84" s="480">
        <v>18000</v>
      </c>
    </row>
    <row r="85" spans="1:6" ht="15.75" thickBot="1">
      <c r="A85" s="430" t="s">
        <v>669</v>
      </c>
      <c r="B85" s="416"/>
      <c r="C85" s="416"/>
      <c r="D85" s="416"/>
      <c r="E85" s="416"/>
      <c r="F85" s="417"/>
    </row>
    <row r="86" spans="1:6" ht="15">
      <c r="A86" s="399"/>
      <c r="B86" s="399"/>
      <c r="C86" s="399"/>
      <c r="D86" s="399"/>
      <c r="E86" s="399"/>
      <c r="F86" s="399"/>
    </row>
    <row r="87" spans="1:6" ht="15">
      <c r="A87" s="403" t="s">
        <v>710</v>
      </c>
      <c r="B87" s="399"/>
      <c r="C87" s="399"/>
      <c r="D87" s="399"/>
      <c r="E87" s="399"/>
      <c r="F87" s="399"/>
    </row>
    <row r="88" spans="1:6" ht="27.75" customHeight="1">
      <c r="A88" s="616" t="s">
        <v>1307</v>
      </c>
      <c r="B88" s="617"/>
      <c r="C88" s="617"/>
      <c r="D88" s="617"/>
      <c r="E88" s="617"/>
      <c r="F88" s="617"/>
    </row>
    <row r="89" spans="1:6" ht="15">
      <c r="A89" s="399"/>
      <c r="B89" s="399"/>
      <c r="C89" s="399"/>
      <c r="D89" s="399"/>
      <c r="E89" s="399"/>
      <c r="F89" s="399"/>
    </row>
    <row r="90" spans="1:6" ht="15.75">
      <c r="A90" s="562" t="s">
        <v>1127</v>
      </c>
      <c r="B90" s="399"/>
      <c r="C90" s="399"/>
      <c r="D90" s="399"/>
      <c r="E90" s="399"/>
      <c r="F90" s="399"/>
    </row>
    <row r="91" spans="1:6" ht="15.75">
      <c r="A91" s="592" t="s">
        <v>1128</v>
      </c>
      <c r="B91" s="399"/>
      <c r="C91" s="399"/>
      <c r="D91" s="399"/>
      <c r="E91" s="399"/>
      <c r="F91" s="399"/>
    </row>
    <row r="92" spans="1:6" ht="15">
      <c r="A92" s="399"/>
      <c r="B92" s="399"/>
      <c r="C92" s="399"/>
      <c r="D92" s="399"/>
      <c r="E92" s="399"/>
      <c r="F92" s="399"/>
    </row>
    <row r="93" spans="1:6" ht="15">
      <c r="A93" s="399"/>
      <c r="B93" s="399"/>
      <c r="C93" s="401">
        <v>2010</v>
      </c>
      <c r="D93" s="401">
        <v>2011</v>
      </c>
      <c r="E93" s="401">
        <v>2012</v>
      </c>
      <c r="F93" s="399"/>
    </row>
    <row r="94" spans="1:6" ht="15">
      <c r="A94" s="608" t="s">
        <v>652</v>
      </c>
      <c r="B94" s="667"/>
      <c r="C94" s="402">
        <f>'Programový rozpočet sumár'!M191</f>
        <v>3100</v>
      </c>
      <c r="D94" s="402">
        <f>'Programový rozpočet sumár'!AA191</f>
        <v>3100</v>
      </c>
      <c r="E94" s="402">
        <f>'Programový rozpočet sumár'!AE191</f>
        <v>3100</v>
      </c>
      <c r="F94" s="399"/>
    </row>
    <row r="95" spans="1:6" ht="15.75" thickBot="1">
      <c r="A95" s="399"/>
      <c r="B95" s="399"/>
      <c r="C95" s="399"/>
      <c r="D95" s="399"/>
      <c r="E95" s="399"/>
      <c r="F95" s="399"/>
    </row>
    <row r="96" spans="1:6" ht="15">
      <c r="A96" s="429" t="s">
        <v>655</v>
      </c>
      <c r="B96" s="661" t="s">
        <v>683</v>
      </c>
      <c r="C96" s="661"/>
      <c r="D96" s="661"/>
      <c r="E96" s="661"/>
      <c r="F96" s="662"/>
    </row>
    <row r="97" spans="1:6" ht="15">
      <c r="A97" s="420" t="s">
        <v>657</v>
      </c>
      <c r="B97" s="663" t="s">
        <v>1129</v>
      </c>
      <c r="C97" s="663"/>
      <c r="D97" s="663"/>
      <c r="E97" s="663"/>
      <c r="F97" s="664"/>
    </row>
    <row r="98" spans="1:6" ht="15">
      <c r="A98" s="420" t="s">
        <v>659</v>
      </c>
      <c r="B98" s="411" t="s">
        <v>660</v>
      </c>
      <c r="C98" s="663" t="s">
        <v>1130</v>
      </c>
      <c r="D98" s="665"/>
      <c r="E98" s="665"/>
      <c r="F98" s="666"/>
    </row>
    <row r="99" spans="1:6" ht="15">
      <c r="A99" s="420" t="s">
        <v>662</v>
      </c>
      <c r="B99" s="412" t="s">
        <v>663</v>
      </c>
      <c r="C99" s="412" t="s">
        <v>664</v>
      </c>
      <c r="D99" s="413" t="s">
        <v>665</v>
      </c>
      <c r="E99" s="412" t="s">
        <v>666</v>
      </c>
      <c r="F99" s="414" t="s">
        <v>667</v>
      </c>
    </row>
    <row r="100" spans="1:6" ht="15">
      <c r="A100" s="420" t="s">
        <v>668</v>
      </c>
      <c r="B100" s="412"/>
      <c r="C100" s="474">
        <v>175</v>
      </c>
      <c r="D100" s="475">
        <v>190</v>
      </c>
      <c r="E100" s="474">
        <v>190</v>
      </c>
      <c r="F100" s="480">
        <v>190</v>
      </c>
    </row>
    <row r="101" spans="1:6" ht="15.75" thickBot="1">
      <c r="A101" s="430" t="s">
        <v>669</v>
      </c>
      <c r="B101" s="416"/>
      <c r="C101" s="416"/>
      <c r="D101" s="416"/>
      <c r="E101" s="416"/>
      <c r="F101" s="417"/>
    </row>
    <row r="102" spans="1:6" ht="15">
      <c r="A102" s="399"/>
      <c r="B102" s="399"/>
      <c r="C102" s="399"/>
      <c r="D102" s="399"/>
      <c r="E102" s="399"/>
      <c r="F102" s="399"/>
    </row>
    <row r="103" spans="1:6" ht="15">
      <c r="A103" s="403" t="s">
        <v>710</v>
      </c>
      <c r="B103" s="399"/>
      <c r="C103" s="399"/>
      <c r="D103" s="399"/>
      <c r="E103" s="399"/>
      <c r="F103" s="399"/>
    </row>
    <row r="104" spans="1:6" ht="28.5" customHeight="1">
      <c r="A104" s="616" t="s">
        <v>1131</v>
      </c>
      <c r="B104" s="617"/>
      <c r="C104" s="617"/>
      <c r="D104" s="617"/>
      <c r="E104" s="617"/>
      <c r="F104" s="617"/>
    </row>
    <row r="105" spans="1:6" ht="13.5" customHeight="1">
      <c r="A105" s="466"/>
      <c r="B105" s="466"/>
      <c r="C105" s="466"/>
      <c r="D105" s="466"/>
      <c r="E105" s="466"/>
      <c r="F105" s="466"/>
    </row>
    <row r="106" spans="1:6" ht="15" customHeight="1">
      <c r="A106" s="562" t="s">
        <v>1132</v>
      </c>
      <c r="B106" s="399"/>
      <c r="C106" s="399"/>
      <c r="D106" s="399"/>
      <c r="E106" s="399"/>
      <c r="F106" s="399"/>
    </row>
    <row r="107" spans="1:6" ht="15" customHeight="1">
      <c r="A107" s="592"/>
      <c r="B107" s="399"/>
      <c r="C107" s="399"/>
      <c r="D107" s="399"/>
      <c r="E107" s="399"/>
      <c r="F107" s="399"/>
    </row>
    <row r="108" spans="1:6" ht="15.75" customHeight="1">
      <c r="A108" s="399"/>
      <c r="B108" s="399"/>
      <c r="C108" s="401">
        <v>2010</v>
      </c>
      <c r="D108" s="401">
        <v>2011</v>
      </c>
      <c r="E108" s="401">
        <v>2012</v>
      </c>
      <c r="F108" s="399"/>
    </row>
    <row r="109" spans="1:6" ht="13.5" customHeight="1">
      <c r="A109" s="608" t="s">
        <v>652</v>
      </c>
      <c r="B109" s="667"/>
      <c r="C109" s="402">
        <f>'Programový rozpočet sumár'!M193</f>
        <v>0</v>
      </c>
      <c r="D109" s="402">
        <f>'Programový rozpočet sumár'!AA193</f>
        <v>10000</v>
      </c>
      <c r="E109" s="402">
        <f>'Programový rozpočet sumár'!AE193</f>
        <v>10000</v>
      </c>
      <c r="F109" s="399"/>
    </row>
    <row r="110" spans="1:6" ht="15.75" customHeight="1" thickBot="1">
      <c r="A110" s="399"/>
      <c r="B110" s="399"/>
      <c r="C110" s="399"/>
      <c r="D110" s="399"/>
      <c r="E110" s="399"/>
      <c r="F110" s="399"/>
    </row>
    <row r="111" spans="1:6" ht="15.75" customHeight="1">
      <c r="A111" s="429" t="s">
        <v>655</v>
      </c>
      <c r="B111" s="661" t="s">
        <v>683</v>
      </c>
      <c r="C111" s="661"/>
      <c r="D111" s="661"/>
      <c r="E111" s="661"/>
      <c r="F111" s="662"/>
    </row>
    <row r="112" spans="1:6" ht="15">
      <c r="A112" s="420" t="s">
        <v>657</v>
      </c>
      <c r="B112" s="663" t="s">
        <v>1133</v>
      </c>
      <c r="C112" s="663"/>
      <c r="D112" s="663"/>
      <c r="E112" s="663"/>
      <c r="F112" s="664"/>
    </row>
    <row r="113" spans="1:6" ht="15">
      <c r="A113" s="420" t="s">
        <v>659</v>
      </c>
      <c r="B113" s="411" t="s">
        <v>660</v>
      </c>
      <c r="C113" s="663" t="s">
        <v>1134</v>
      </c>
      <c r="D113" s="665"/>
      <c r="E113" s="665"/>
      <c r="F113" s="666"/>
    </row>
    <row r="114" spans="1:6" ht="15">
      <c r="A114" s="420" t="s">
        <v>662</v>
      </c>
      <c r="B114" s="412" t="s">
        <v>663</v>
      </c>
      <c r="C114" s="412" t="s">
        <v>664</v>
      </c>
      <c r="D114" s="413" t="s">
        <v>665</v>
      </c>
      <c r="E114" s="412" t="s">
        <v>666</v>
      </c>
      <c r="F114" s="414" t="s">
        <v>667</v>
      </c>
    </row>
    <row r="115" spans="1:6" ht="15">
      <c r="A115" s="420" t="s">
        <v>668</v>
      </c>
      <c r="B115" s="412"/>
      <c r="C115" s="474" t="s">
        <v>688</v>
      </c>
      <c r="D115" s="475" t="s">
        <v>688</v>
      </c>
      <c r="E115" s="474" t="s">
        <v>688</v>
      </c>
      <c r="F115" s="480" t="s">
        <v>688</v>
      </c>
    </row>
    <row r="116" spans="1:6" ht="15.75" thickBot="1">
      <c r="A116" s="430" t="s">
        <v>669</v>
      </c>
      <c r="B116" s="416"/>
      <c r="C116" s="416"/>
      <c r="D116" s="416"/>
      <c r="E116" s="416"/>
      <c r="F116" s="417"/>
    </row>
    <row r="117" spans="1:6" ht="15">
      <c r="A117" s="399"/>
      <c r="B117" s="399"/>
      <c r="C117" s="399"/>
      <c r="D117" s="399"/>
      <c r="E117" s="399"/>
      <c r="F117" s="399"/>
    </row>
    <row r="118" spans="1:6" ht="15">
      <c r="A118" s="403" t="s">
        <v>1135</v>
      </c>
      <c r="B118" s="399"/>
      <c r="C118" s="399"/>
      <c r="D118" s="399"/>
      <c r="E118" s="399"/>
      <c r="F118" s="399"/>
    </row>
    <row r="119" spans="1:6" ht="15">
      <c r="A119" s="616"/>
      <c r="B119" s="617"/>
      <c r="C119" s="617"/>
      <c r="D119" s="617"/>
      <c r="E119" s="617"/>
      <c r="F119" s="617"/>
    </row>
    <row r="120" spans="1:6" ht="15.75">
      <c r="A120" s="562" t="s">
        <v>1313</v>
      </c>
      <c r="B120" s="563"/>
      <c r="C120" s="563"/>
      <c r="D120" s="563"/>
      <c r="E120" s="563"/>
      <c r="F120" s="563"/>
    </row>
    <row r="121" spans="1:6" ht="15.75">
      <c r="A121" s="592" t="s">
        <v>1309</v>
      </c>
      <c r="B121" s="563"/>
      <c r="C121" s="563"/>
      <c r="D121" s="563"/>
      <c r="E121" s="563"/>
      <c r="F121" s="563"/>
    </row>
    <row r="122" spans="1:6" ht="15">
      <c r="A122" s="563"/>
      <c r="B122" s="563"/>
      <c r="C122" s="563"/>
      <c r="D122" s="563"/>
      <c r="E122" s="563"/>
      <c r="F122" s="563"/>
    </row>
    <row r="123" spans="1:6" ht="15">
      <c r="A123" s="563"/>
      <c r="B123" s="563"/>
      <c r="C123" s="564">
        <v>2010</v>
      </c>
      <c r="D123" s="564">
        <v>2011</v>
      </c>
      <c r="E123" s="564">
        <v>2012</v>
      </c>
      <c r="F123" s="563"/>
    </row>
    <row r="124" spans="1:6" ht="15">
      <c r="A124" s="618" t="s">
        <v>652</v>
      </c>
      <c r="B124" s="619"/>
      <c r="C124" s="565">
        <f>'Programový rozpočet sumár'!M194</f>
        <v>93000</v>
      </c>
      <c r="D124" s="565">
        <f>'Programový rozpočet sumár'!AA194</f>
        <v>47400</v>
      </c>
      <c r="E124" s="565">
        <f>'Programový rozpočet sumár'!AE194</f>
        <v>49300</v>
      </c>
      <c r="F124" s="563"/>
    </row>
    <row r="125" spans="1:6" ht="15.75" thickBot="1">
      <c r="A125" s="563"/>
      <c r="B125" s="563"/>
      <c r="C125" s="563"/>
      <c r="D125" s="563"/>
      <c r="E125" s="563"/>
      <c r="F125" s="563"/>
    </row>
    <row r="126" spans="1:6" ht="15">
      <c r="A126" s="566" t="s">
        <v>655</v>
      </c>
      <c r="B126" s="623" t="s">
        <v>683</v>
      </c>
      <c r="C126" s="623"/>
      <c r="D126" s="623"/>
      <c r="E126" s="623"/>
      <c r="F126" s="624"/>
    </row>
    <row r="127" spans="1:6" ht="15">
      <c r="A127" s="567" t="s">
        <v>657</v>
      </c>
      <c r="B127" s="620" t="s">
        <v>1310</v>
      </c>
      <c r="C127" s="620"/>
      <c r="D127" s="620"/>
      <c r="E127" s="620"/>
      <c r="F127" s="625"/>
    </row>
    <row r="128" spans="1:6" ht="15">
      <c r="A128" s="567" t="s">
        <v>659</v>
      </c>
      <c r="B128" s="568" t="s">
        <v>660</v>
      </c>
      <c r="C128" s="620" t="s">
        <v>1311</v>
      </c>
      <c r="D128" s="738"/>
      <c r="E128" s="738"/>
      <c r="F128" s="739"/>
    </row>
    <row r="129" spans="1:6" ht="15">
      <c r="A129" s="567" t="s">
        <v>662</v>
      </c>
      <c r="B129" s="569" t="s">
        <v>663</v>
      </c>
      <c r="C129" s="569" t="s">
        <v>664</v>
      </c>
      <c r="D129" s="570" t="s">
        <v>665</v>
      </c>
      <c r="E129" s="569" t="s">
        <v>666</v>
      </c>
      <c r="F129" s="571" t="s">
        <v>667</v>
      </c>
    </row>
    <row r="130" spans="1:6" ht="15">
      <c r="A130" s="567" t="s">
        <v>668</v>
      </c>
      <c r="B130" s="569"/>
      <c r="C130" s="580">
        <v>46881</v>
      </c>
      <c r="D130" s="581">
        <v>46881</v>
      </c>
      <c r="E130" s="580">
        <v>46881</v>
      </c>
      <c r="F130" s="586">
        <v>46881</v>
      </c>
    </row>
    <row r="131" spans="1:6" ht="15.75" thickBot="1">
      <c r="A131" s="572" t="s">
        <v>669</v>
      </c>
      <c r="B131" s="582"/>
      <c r="C131" s="582"/>
      <c r="D131" s="582"/>
      <c r="E131" s="582"/>
      <c r="F131" s="583"/>
    </row>
    <row r="132" spans="1:6" ht="15">
      <c r="A132" s="563"/>
      <c r="B132" s="563"/>
      <c r="C132" s="563"/>
      <c r="D132" s="563"/>
      <c r="E132" s="563"/>
      <c r="F132" s="563"/>
    </row>
    <row r="133" spans="1:6" ht="15">
      <c r="A133" s="573" t="s">
        <v>710</v>
      </c>
      <c r="B133" s="563"/>
      <c r="C133" s="563"/>
      <c r="D133" s="563"/>
      <c r="E133" s="563"/>
      <c r="F133" s="563"/>
    </row>
    <row r="134" spans="1:6" ht="29.25" customHeight="1">
      <c r="A134" s="736" t="s">
        <v>1312</v>
      </c>
      <c r="B134" s="737"/>
      <c r="C134" s="737"/>
      <c r="D134" s="737"/>
      <c r="E134" s="737"/>
      <c r="F134" s="737"/>
    </row>
  </sheetData>
  <sheetProtection/>
  <mergeCells count="43">
    <mergeCell ref="A134:F134"/>
    <mergeCell ref="B21:F21"/>
    <mergeCell ref="A124:B124"/>
    <mergeCell ref="B126:F126"/>
    <mergeCell ref="B127:F127"/>
    <mergeCell ref="C128:F128"/>
    <mergeCell ref="A57:F57"/>
    <mergeCell ref="C22:F22"/>
    <mergeCell ref="A28:F28"/>
    <mergeCell ref="A33:B33"/>
    <mergeCell ref="B35:F35"/>
    <mergeCell ref="B36:F36"/>
    <mergeCell ref="C37:F37"/>
    <mergeCell ref="A43:F43"/>
    <mergeCell ref="A47:B47"/>
    <mergeCell ref="B49:F49"/>
    <mergeCell ref="A5:B5"/>
    <mergeCell ref="A8:F8"/>
    <mergeCell ref="A13:B13"/>
    <mergeCell ref="A18:B18"/>
    <mergeCell ref="B20:F20"/>
    <mergeCell ref="B50:F50"/>
    <mergeCell ref="C51:F51"/>
    <mergeCell ref="B97:F97"/>
    <mergeCell ref="A62:B62"/>
    <mergeCell ref="B64:F64"/>
    <mergeCell ref="B65:F65"/>
    <mergeCell ref="C66:F66"/>
    <mergeCell ref="A78:B78"/>
    <mergeCell ref="B80:F80"/>
    <mergeCell ref="A72:F72"/>
    <mergeCell ref="B81:F81"/>
    <mergeCell ref="C82:F82"/>
    <mergeCell ref="A88:F88"/>
    <mergeCell ref="A94:B94"/>
    <mergeCell ref="B96:F96"/>
    <mergeCell ref="A119:F119"/>
    <mergeCell ref="C98:F98"/>
    <mergeCell ref="A104:F104"/>
    <mergeCell ref="A109:B109"/>
    <mergeCell ref="B111:F111"/>
    <mergeCell ref="B112:F112"/>
    <mergeCell ref="C113:F11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2" manualBreakCount="2">
    <brk id="44" max="255" man="1"/>
    <brk id="89" max="255" man="1"/>
  </rowBreaks>
</worksheet>
</file>

<file path=xl/worksheets/sheet19.xml><?xml version="1.0" encoding="utf-8"?>
<worksheet xmlns="http://schemas.openxmlformats.org/spreadsheetml/2006/main" xmlns:r="http://schemas.openxmlformats.org/officeDocument/2006/relationships">
  <dimension ref="A1:F215"/>
  <sheetViews>
    <sheetView zoomScalePageLayoutView="0" workbookViewId="0" topLeftCell="A84">
      <selection activeCell="B107" sqref="B107"/>
    </sheetView>
  </sheetViews>
  <sheetFormatPr defaultColWidth="9.00390625" defaultRowHeight="12.75"/>
  <cols>
    <col min="1" max="1" width="22.125" style="476" customWidth="1"/>
    <col min="2" max="4" width="12.75390625" style="476" customWidth="1"/>
    <col min="5" max="5" width="12.875" style="476" customWidth="1"/>
    <col min="6" max="6" width="12.75390625" style="476" customWidth="1"/>
    <col min="7" max="16384" width="9.125" style="397" customWidth="1"/>
  </cols>
  <sheetData>
    <row r="1" spans="1:6" ht="18">
      <c r="A1" s="590" t="s">
        <v>1136</v>
      </c>
      <c r="B1" s="584"/>
      <c r="C1" s="584"/>
      <c r="D1" s="584"/>
      <c r="E1" s="584"/>
      <c r="F1" s="584"/>
    </row>
    <row r="2" spans="1:6" ht="15.75">
      <c r="A2" s="592" t="s">
        <v>1351</v>
      </c>
      <c r="B2" s="592"/>
      <c r="C2" s="592"/>
      <c r="D2" s="592"/>
      <c r="E2" s="592"/>
      <c r="F2" s="592"/>
    </row>
    <row r="3" spans="1:6" ht="15">
      <c r="A3" s="399"/>
      <c r="B3" s="399"/>
      <c r="C3" s="399"/>
      <c r="D3" s="399"/>
      <c r="E3" s="399"/>
      <c r="F3" s="399"/>
    </row>
    <row r="4" spans="1:6" ht="15">
      <c r="A4" s="399"/>
      <c r="B4" s="399"/>
      <c r="C4" s="401">
        <v>2010</v>
      </c>
      <c r="D4" s="401">
        <v>2011</v>
      </c>
      <c r="E4" s="401">
        <v>2012</v>
      </c>
      <c r="F4" s="399"/>
    </row>
    <row r="5" spans="1:6" ht="15">
      <c r="A5" s="608" t="s">
        <v>647</v>
      </c>
      <c r="B5" s="667"/>
      <c r="C5" s="402">
        <f>'Programový rozpočet sumár'!M195</f>
        <v>1311329</v>
      </c>
      <c r="D5" s="402">
        <f>'Programový rozpočet sumár'!AA195</f>
        <v>1233326</v>
      </c>
      <c r="E5" s="402">
        <f>'Programový rozpočet sumár'!AE195</f>
        <v>1275386</v>
      </c>
      <c r="F5" s="399"/>
    </row>
    <row r="6" spans="1:6" ht="15">
      <c r="A6" s="399"/>
      <c r="B6" s="399"/>
      <c r="C6" s="399"/>
      <c r="D6" s="399"/>
      <c r="E6" s="399"/>
      <c r="F6" s="399"/>
    </row>
    <row r="7" spans="1:6" ht="15">
      <c r="A7" s="403" t="s">
        <v>648</v>
      </c>
      <c r="B7" s="399"/>
      <c r="C7" s="399"/>
      <c r="D7" s="399"/>
      <c r="E7" s="399"/>
      <c r="F7" s="399"/>
    </row>
    <row r="8" spans="1:6" ht="43.5" customHeight="1">
      <c r="A8" s="717" t="s">
        <v>1314</v>
      </c>
      <c r="B8" s="743"/>
      <c r="C8" s="743"/>
      <c r="D8" s="743"/>
      <c r="E8" s="743"/>
      <c r="F8" s="743"/>
    </row>
    <row r="9" spans="1:6" ht="15">
      <c r="A9" s="486"/>
      <c r="B9" s="487"/>
      <c r="C9" s="487"/>
      <c r="D9" s="487"/>
      <c r="E9" s="487"/>
      <c r="F9" s="487"/>
    </row>
    <row r="10" spans="1:6" ht="15.75">
      <c r="A10" s="562" t="s">
        <v>1137</v>
      </c>
      <c r="B10" s="562"/>
      <c r="C10" s="562"/>
      <c r="D10" s="562"/>
      <c r="E10" s="562"/>
      <c r="F10" s="399"/>
    </row>
    <row r="11" spans="1:6" ht="15.75">
      <c r="A11" s="592"/>
      <c r="B11" s="399"/>
      <c r="C11" s="399"/>
      <c r="D11" s="399"/>
      <c r="E11" s="399"/>
      <c r="F11" s="399"/>
    </row>
    <row r="12" spans="1:6" ht="15">
      <c r="A12" s="399"/>
      <c r="B12" s="399"/>
      <c r="C12" s="401">
        <v>2010</v>
      </c>
      <c r="D12" s="401">
        <v>2011</v>
      </c>
      <c r="E12" s="401">
        <v>2012</v>
      </c>
      <c r="F12" s="399"/>
    </row>
    <row r="13" spans="1:6" ht="15">
      <c r="A13" s="608" t="s">
        <v>652</v>
      </c>
      <c r="B13" s="667"/>
      <c r="C13" s="402">
        <f>'Programový rozpočet sumár'!M196</f>
        <v>960484</v>
      </c>
      <c r="D13" s="402">
        <f>'Programový rozpočet sumár'!AA196</f>
        <v>993376</v>
      </c>
      <c r="E13" s="402">
        <f>'Programový rozpočet sumár'!AE196</f>
        <v>1032436</v>
      </c>
      <c r="F13" s="399"/>
    </row>
    <row r="14" spans="1:6" ht="15">
      <c r="A14" s="399"/>
      <c r="B14" s="399"/>
      <c r="C14" s="399"/>
      <c r="D14" s="399"/>
      <c r="E14" s="399"/>
      <c r="F14" s="399"/>
    </row>
    <row r="15" spans="1:6" ht="15.75">
      <c r="A15" s="740" t="s">
        <v>1138</v>
      </c>
      <c r="B15" s="740"/>
      <c r="C15" s="740"/>
      <c r="D15" s="740"/>
      <c r="E15" s="740"/>
      <c r="F15" s="399"/>
    </row>
    <row r="16" spans="1:6" ht="15">
      <c r="A16" s="399"/>
      <c r="B16" s="399"/>
      <c r="C16" s="399"/>
      <c r="D16" s="399"/>
      <c r="E16" s="399"/>
      <c r="F16" s="399"/>
    </row>
    <row r="17" spans="1:6" ht="15">
      <c r="A17" s="399"/>
      <c r="B17" s="399"/>
      <c r="C17" s="401">
        <v>2010</v>
      </c>
      <c r="D17" s="401">
        <v>2011</v>
      </c>
      <c r="E17" s="401">
        <v>2012</v>
      </c>
      <c r="F17" s="399"/>
    </row>
    <row r="18" spans="1:6" ht="15">
      <c r="A18" s="608" t="s">
        <v>654</v>
      </c>
      <c r="B18" s="667"/>
      <c r="C18" s="402">
        <f>'Programový rozpočet sumár'!M197</f>
        <v>940484</v>
      </c>
      <c r="D18" s="402">
        <f>'Programový rozpočet sumár'!AA197</f>
        <v>973976</v>
      </c>
      <c r="E18" s="402">
        <f>'Programový rozpočet sumár'!AE197</f>
        <v>1012936</v>
      </c>
      <c r="F18" s="399"/>
    </row>
    <row r="19" spans="1:6" ht="15.75" thickBot="1">
      <c r="A19" s="399"/>
      <c r="B19" s="399"/>
      <c r="C19" s="399"/>
      <c r="D19" s="399"/>
      <c r="E19" s="399"/>
      <c r="F19" s="399"/>
    </row>
    <row r="20" spans="1:6" ht="15">
      <c r="A20" s="429" t="s">
        <v>655</v>
      </c>
      <c r="B20" s="661" t="s">
        <v>1139</v>
      </c>
      <c r="C20" s="661"/>
      <c r="D20" s="661"/>
      <c r="E20" s="661"/>
      <c r="F20" s="662"/>
    </row>
    <row r="21" spans="1:6" ht="15">
      <c r="A21" s="420" t="s">
        <v>657</v>
      </c>
      <c r="B21" s="663" t="s">
        <v>1140</v>
      </c>
      <c r="C21" s="663"/>
      <c r="D21" s="663"/>
      <c r="E21" s="663"/>
      <c r="F21" s="664"/>
    </row>
    <row r="22" spans="1:6" ht="24" customHeight="1">
      <c r="A22" s="420" t="s">
        <v>659</v>
      </c>
      <c r="B22" s="457" t="s">
        <v>660</v>
      </c>
      <c r="C22" s="638" t="s">
        <v>1141</v>
      </c>
      <c r="D22" s="741"/>
      <c r="E22" s="741"/>
      <c r="F22" s="742"/>
    </row>
    <row r="23" spans="1:6" ht="15">
      <c r="A23" s="420" t="s">
        <v>662</v>
      </c>
      <c r="B23" s="412" t="s">
        <v>663</v>
      </c>
      <c r="C23" s="412" t="s">
        <v>664</v>
      </c>
      <c r="D23" s="413" t="s">
        <v>665</v>
      </c>
      <c r="E23" s="412" t="s">
        <v>666</v>
      </c>
      <c r="F23" s="414" t="s">
        <v>667</v>
      </c>
    </row>
    <row r="24" spans="1:6" ht="15">
      <c r="A24" s="420" t="s">
        <v>668</v>
      </c>
      <c r="B24" s="412"/>
      <c r="C24" s="412">
        <v>15</v>
      </c>
      <c r="D24" s="413">
        <v>130</v>
      </c>
      <c r="E24" s="412">
        <v>10</v>
      </c>
      <c r="F24" s="414">
        <v>15</v>
      </c>
    </row>
    <row r="25" spans="1:6" ht="15.75" thickBot="1">
      <c r="A25" s="430" t="s">
        <v>669</v>
      </c>
      <c r="B25" s="416">
        <v>10</v>
      </c>
      <c r="C25" s="416"/>
      <c r="D25" s="416"/>
      <c r="E25" s="416"/>
      <c r="F25" s="417"/>
    </row>
    <row r="26" spans="1:6" ht="15">
      <c r="A26" s="399"/>
      <c r="B26" s="399"/>
      <c r="C26" s="399"/>
      <c r="D26" s="399"/>
      <c r="E26" s="399"/>
      <c r="F26" s="399"/>
    </row>
    <row r="27" spans="1:6" ht="15">
      <c r="A27" s="403" t="s">
        <v>691</v>
      </c>
      <c r="B27" s="399"/>
      <c r="C27" s="399"/>
      <c r="D27" s="399"/>
      <c r="E27" s="399"/>
      <c r="F27" s="399"/>
    </row>
    <row r="28" spans="1:6" ht="53.25" customHeight="1">
      <c r="A28" s="616" t="s">
        <v>1315</v>
      </c>
      <c r="B28" s="617"/>
      <c r="C28" s="617"/>
      <c r="D28" s="617"/>
      <c r="E28" s="617"/>
      <c r="F28" s="617"/>
    </row>
    <row r="29" spans="1:6" ht="13.5" customHeight="1">
      <c r="A29" s="399"/>
      <c r="B29" s="399"/>
      <c r="C29" s="399"/>
      <c r="D29" s="399"/>
      <c r="E29" s="399"/>
      <c r="F29" s="399"/>
    </row>
    <row r="30" spans="1:6" ht="13.5" customHeight="1">
      <c r="A30" s="740" t="s">
        <v>1316</v>
      </c>
      <c r="B30" s="740"/>
      <c r="C30" s="740"/>
      <c r="D30" s="740"/>
      <c r="E30" s="740"/>
      <c r="F30" s="399"/>
    </row>
    <row r="31" spans="1:6" ht="13.5" customHeight="1">
      <c r="A31" s="399"/>
      <c r="B31" s="399"/>
      <c r="C31" s="399"/>
      <c r="D31" s="399"/>
      <c r="E31" s="399"/>
      <c r="F31" s="399"/>
    </row>
    <row r="32" spans="1:6" ht="13.5" customHeight="1">
      <c r="A32" s="399"/>
      <c r="B32" s="399"/>
      <c r="C32" s="401">
        <v>2010</v>
      </c>
      <c r="D32" s="401">
        <v>2011</v>
      </c>
      <c r="E32" s="401">
        <v>2012</v>
      </c>
      <c r="F32" s="399"/>
    </row>
    <row r="33" spans="1:6" ht="13.5" customHeight="1">
      <c r="A33" s="608" t="s">
        <v>654</v>
      </c>
      <c r="B33" s="667"/>
      <c r="C33" s="402">
        <f>'Programový rozpočet sumár'!M198</f>
        <v>5000</v>
      </c>
      <c r="D33" s="402">
        <f>'Programový rozpočet sumár'!AA198</f>
        <v>4400</v>
      </c>
      <c r="E33" s="402">
        <f>'Programový rozpočet sumár'!AE198</f>
        <v>4500</v>
      </c>
      <c r="F33" s="399"/>
    </row>
    <row r="34" spans="1:6" ht="13.5" customHeight="1" thickBot="1">
      <c r="A34" s="399"/>
      <c r="B34" s="399"/>
      <c r="C34" s="399"/>
      <c r="D34" s="399"/>
      <c r="E34" s="399"/>
      <c r="F34" s="399"/>
    </row>
    <row r="35" spans="1:6" ht="13.5" customHeight="1">
      <c r="A35" s="429" t="s">
        <v>655</v>
      </c>
      <c r="B35" s="661" t="s">
        <v>1317</v>
      </c>
      <c r="C35" s="661"/>
      <c r="D35" s="661"/>
      <c r="E35" s="661"/>
      <c r="F35" s="662"/>
    </row>
    <row r="36" spans="1:6" ht="13.5" customHeight="1">
      <c r="A36" s="420" t="s">
        <v>657</v>
      </c>
      <c r="B36" s="663" t="s">
        <v>1318</v>
      </c>
      <c r="C36" s="663"/>
      <c r="D36" s="663"/>
      <c r="E36" s="663"/>
      <c r="F36" s="664"/>
    </row>
    <row r="37" spans="1:6" ht="13.5" customHeight="1">
      <c r="A37" s="420" t="s">
        <v>659</v>
      </c>
      <c r="B37" s="457" t="s">
        <v>660</v>
      </c>
      <c r="C37" s="638" t="s">
        <v>1319</v>
      </c>
      <c r="D37" s="741"/>
      <c r="E37" s="741"/>
      <c r="F37" s="742"/>
    </row>
    <row r="38" spans="1:6" ht="13.5" customHeight="1">
      <c r="A38" s="420" t="s">
        <v>662</v>
      </c>
      <c r="B38" s="412" t="s">
        <v>663</v>
      </c>
      <c r="C38" s="412" t="s">
        <v>664</v>
      </c>
      <c r="D38" s="413" t="s">
        <v>665</v>
      </c>
      <c r="E38" s="412" t="s">
        <v>666</v>
      </c>
      <c r="F38" s="414" t="s">
        <v>667</v>
      </c>
    </row>
    <row r="39" spans="1:6" ht="13.5" customHeight="1">
      <c r="A39" s="420" t="s">
        <v>668</v>
      </c>
      <c r="B39" s="412"/>
      <c r="C39" s="412">
        <v>200</v>
      </c>
      <c r="D39" s="413">
        <v>200</v>
      </c>
      <c r="E39" s="412">
        <v>200</v>
      </c>
      <c r="F39" s="414">
        <v>200</v>
      </c>
    </row>
    <row r="40" spans="1:6" ht="13.5" customHeight="1" thickBot="1">
      <c r="A40" s="430" t="s">
        <v>669</v>
      </c>
      <c r="B40" s="416"/>
      <c r="C40" s="416"/>
      <c r="D40" s="416"/>
      <c r="E40" s="416"/>
      <c r="F40" s="417"/>
    </row>
    <row r="41" spans="1:6" ht="13.5" customHeight="1">
      <c r="A41" s="399"/>
      <c r="B41" s="399"/>
      <c r="C41" s="399"/>
      <c r="D41" s="399"/>
      <c r="E41" s="399"/>
      <c r="F41" s="399"/>
    </row>
    <row r="42" spans="1:6" ht="13.5" customHeight="1">
      <c r="A42" s="403" t="s">
        <v>691</v>
      </c>
      <c r="B42" s="399"/>
      <c r="C42" s="399"/>
      <c r="D42" s="399"/>
      <c r="E42" s="399"/>
      <c r="F42" s="399"/>
    </row>
    <row r="43" spans="1:6" ht="28.5" customHeight="1">
      <c r="A43" s="616" t="s">
        <v>1320</v>
      </c>
      <c r="B43" s="617"/>
      <c r="C43" s="617"/>
      <c r="D43" s="617"/>
      <c r="E43" s="617"/>
      <c r="F43" s="617"/>
    </row>
    <row r="44" spans="1:6" ht="15">
      <c r="A44" s="399"/>
      <c r="B44" s="399"/>
      <c r="C44" s="399"/>
      <c r="D44" s="399"/>
      <c r="E44" s="399"/>
      <c r="F44" s="399"/>
    </row>
    <row r="45" spans="1:6" ht="15.75">
      <c r="A45" s="400" t="s">
        <v>1142</v>
      </c>
      <c r="B45" s="399"/>
      <c r="C45" s="399"/>
      <c r="D45" s="399"/>
      <c r="E45" s="399"/>
      <c r="F45" s="399"/>
    </row>
    <row r="46" spans="1:6" ht="15">
      <c r="A46" s="399"/>
      <c r="B46" s="399"/>
      <c r="C46" s="399"/>
      <c r="D46" s="399"/>
      <c r="E46" s="399"/>
      <c r="F46" s="399"/>
    </row>
    <row r="47" spans="1:6" ht="15">
      <c r="A47" s="399"/>
      <c r="B47" s="399"/>
      <c r="C47" s="401">
        <v>2010</v>
      </c>
      <c r="D47" s="401">
        <v>2011</v>
      </c>
      <c r="E47" s="401">
        <v>2012</v>
      </c>
      <c r="F47" s="399"/>
    </row>
    <row r="48" spans="1:6" ht="15">
      <c r="A48" s="608" t="s">
        <v>654</v>
      </c>
      <c r="B48" s="667"/>
      <c r="C48" s="402">
        <f>'Programový rozpočet sumár'!M199</f>
        <v>15000</v>
      </c>
      <c r="D48" s="402">
        <f>'Programový rozpočet sumár'!AA199</f>
        <v>15000</v>
      </c>
      <c r="E48" s="402">
        <f>'Programový rozpočet sumár'!AE199</f>
        <v>15000</v>
      </c>
      <c r="F48" s="399"/>
    </row>
    <row r="49" spans="1:6" ht="15.75" thickBot="1">
      <c r="A49" s="399"/>
      <c r="B49" s="399"/>
      <c r="C49" s="399"/>
      <c r="D49" s="399"/>
      <c r="E49" s="399"/>
      <c r="F49" s="399"/>
    </row>
    <row r="50" spans="1:6" ht="15">
      <c r="A50" s="429" t="s">
        <v>655</v>
      </c>
      <c r="B50" s="661" t="s">
        <v>1143</v>
      </c>
      <c r="C50" s="661"/>
      <c r="D50" s="661"/>
      <c r="E50" s="661"/>
      <c r="F50" s="662"/>
    </row>
    <row r="51" spans="1:6" ht="15">
      <c r="A51" s="420" t="s">
        <v>657</v>
      </c>
      <c r="B51" s="663" t="s">
        <v>1144</v>
      </c>
      <c r="C51" s="663"/>
      <c r="D51" s="663"/>
      <c r="E51" s="663"/>
      <c r="F51" s="664"/>
    </row>
    <row r="52" spans="1:6" ht="15">
      <c r="A52" s="420" t="s">
        <v>659</v>
      </c>
      <c r="B52" s="411" t="s">
        <v>660</v>
      </c>
      <c r="C52" s="663" t="s">
        <v>1145</v>
      </c>
      <c r="D52" s="715"/>
      <c r="E52" s="715"/>
      <c r="F52" s="716"/>
    </row>
    <row r="53" spans="1:6" ht="15">
      <c r="A53" s="420" t="s">
        <v>662</v>
      </c>
      <c r="B53" s="412" t="s">
        <v>663</v>
      </c>
      <c r="C53" s="412" t="s">
        <v>664</v>
      </c>
      <c r="D53" s="413" t="s">
        <v>665</v>
      </c>
      <c r="E53" s="412" t="s">
        <v>666</v>
      </c>
      <c r="F53" s="414" t="s">
        <v>667</v>
      </c>
    </row>
    <row r="54" spans="1:6" ht="15">
      <c r="A54" s="420" t="s">
        <v>668</v>
      </c>
      <c r="B54" s="412"/>
      <c r="C54" s="412">
        <v>45</v>
      </c>
      <c r="D54" s="413">
        <v>50</v>
      </c>
      <c r="E54" s="412">
        <v>55</v>
      </c>
      <c r="F54" s="414">
        <v>60</v>
      </c>
    </row>
    <row r="55" spans="1:6" ht="15.75" thickBot="1">
      <c r="A55" s="430" t="s">
        <v>669</v>
      </c>
      <c r="B55" s="416">
        <v>45</v>
      </c>
      <c r="C55" s="416"/>
      <c r="D55" s="416"/>
      <c r="E55" s="416"/>
      <c r="F55" s="417"/>
    </row>
    <row r="56" spans="1:6" ht="15">
      <c r="A56" s="399"/>
      <c r="B56" s="399"/>
      <c r="C56" s="399"/>
      <c r="D56" s="399"/>
      <c r="E56" s="399"/>
      <c r="F56" s="399"/>
    </row>
    <row r="57" spans="1:6" ht="15">
      <c r="A57" s="403" t="s">
        <v>691</v>
      </c>
      <c r="B57" s="399"/>
      <c r="C57" s="399"/>
      <c r="D57" s="399"/>
      <c r="E57" s="399"/>
      <c r="F57" s="399"/>
    </row>
    <row r="58" spans="1:6" ht="15" customHeight="1">
      <c r="A58" s="616" t="s">
        <v>1321</v>
      </c>
      <c r="B58" s="617"/>
      <c r="C58" s="617"/>
      <c r="D58" s="617"/>
      <c r="E58" s="617"/>
      <c r="F58" s="617"/>
    </row>
    <row r="59" spans="1:6" ht="15">
      <c r="A59" s="399"/>
      <c r="B59" s="399"/>
      <c r="C59" s="399"/>
      <c r="D59" s="399"/>
      <c r="E59" s="399"/>
      <c r="F59" s="399"/>
    </row>
    <row r="60" spans="1:6" ht="15.75">
      <c r="A60" s="562" t="s">
        <v>1146</v>
      </c>
      <c r="B60" s="562"/>
      <c r="C60" s="562"/>
      <c r="D60" s="562"/>
      <c r="E60" s="562"/>
      <c r="F60" s="399"/>
    </row>
    <row r="61" spans="1:6" ht="15.75">
      <c r="A61" s="592" t="s">
        <v>1147</v>
      </c>
      <c r="B61" s="562"/>
      <c r="C61" s="562"/>
      <c r="D61" s="562"/>
      <c r="E61" s="562"/>
      <c r="F61" s="399"/>
    </row>
    <row r="62" spans="1:6" ht="15">
      <c r="A62" s="399"/>
      <c r="B62" s="399"/>
      <c r="C62" s="399"/>
      <c r="D62" s="399"/>
      <c r="E62" s="399"/>
      <c r="F62" s="399"/>
    </row>
    <row r="63" spans="1:6" ht="15">
      <c r="A63" s="399"/>
      <c r="B63" s="399"/>
      <c r="C63" s="401">
        <v>2010</v>
      </c>
      <c r="D63" s="401">
        <v>2011</v>
      </c>
      <c r="E63" s="401">
        <v>2012</v>
      </c>
      <c r="F63" s="399"/>
    </row>
    <row r="64" spans="1:6" ht="15">
      <c r="A64" s="608" t="s">
        <v>652</v>
      </c>
      <c r="B64" s="667"/>
      <c r="C64" s="402">
        <f>'Programový rozpočet sumár'!M201</f>
        <v>124195</v>
      </c>
      <c r="D64" s="402">
        <f>'Programový rozpočet sumár'!AA201</f>
        <v>38700</v>
      </c>
      <c r="E64" s="402">
        <f>'Programový rozpočet sumár'!AE201</f>
        <v>38700</v>
      </c>
      <c r="F64" s="399"/>
    </row>
    <row r="65" spans="1:6" ht="15">
      <c r="A65" s="399"/>
      <c r="B65" s="399"/>
      <c r="C65" s="399"/>
      <c r="D65" s="399"/>
      <c r="E65" s="399"/>
      <c r="F65" s="399"/>
    </row>
    <row r="66" spans="1:6" ht="15.75">
      <c r="A66" s="740" t="s">
        <v>1148</v>
      </c>
      <c r="B66" s="740"/>
      <c r="C66" s="740"/>
      <c r="D66" s="740"/>
      <c r="E66" s="740"/>
      <c r="F66" s="399"/>
    </row>
    <row r="67" spans="1:6" ht="15">
      <c r="A67" s="399"/>
      <c r="B67" s="399"/>
      <c r="C67" s="399"/>
      <c r="D67" s="399"/>
      <c r="E67" s="399"/>
      <c r="F67" s="399"/>
    </row>
    <row r="68" spans="1:6" ht="15">
      <c r="A68" s="399"/>
      <c r="B68" s="399"/>
      <c r="C68" s="401">
        <v>2010</v>
      </c>
      <c r="D68" s="401">
        <v>2011</v>
      </c>
      <c r="E68" s="401">
        <v>2012</v>
      </c>
      <c r="F68" s="399"/>
    </row>
    <row r="69" spans="1:6" ht="15">
      <c r="A69" s="608" t="s">
        <v>654</v>
      </c>
      <c r="B69" s="667"/>
      <c r="C69" s="402">
        <f>'Programový rozpočet sumár'!M202</f>
        <v>700</v>
      </c>
      <c r="D69" s="402">
        <f>'Programový rozpočet sumár'!AA202</f>
        <v>700</v>
      </c>
      <c r="E69" s="402">
        <f>'Programový rozpočet sumár'!AE202</f>
        <v>700</v>
      </c>
      <c r="F69" s="399"/>
    </row>
    <row r="70" spans="1:6" ht="15.75" thickBot="1">
      <c r="A70" s="399"/>
      <c r="B70" s="399"/>
      <c r="C70" s="399"/>
      <c r="D70" s="399"/>
      <c r="E70" s="399"/>
      <c r="F70" s="399"/>
    </row>
    <row r="71" spans="1:6" ht="15">
      <c r="A71" s="429" t="s">
        <v>655</v>
      </c>
      <c r="B71" s="661" t="s">
        <v>838</v>
      </c>
      <c r="C71" s="661"/>
      <c r="D71" s="661"/>
      <c r="E71" s="661"/>
      <c r="F71" s="662"/>
    </row>
    <row r="72" spans="1:6" ht="15">
      <c r="A72" s="420" t="s">
        <v>657</v>
      </c>
      <c r="B72" s="663" t="s">
        <v>1149</v>
      </c>
      <c r="C72" s="663"/>
      <c r="D72" s="663"/>
      <c r="E72" s="663"/>
      <c r="F72" s="664"/>
    </row>
    <row r="73" spans="1:6" ht="24.75" customHeight="1">
      <c r="A73" s="420" t="s">
        <v>659</v>
      </c>
      <c r="B73" s="457" t="s">
        <v>660</v>
      </c>
      <c r="C73" s="638" t="s">
        <v>1150</v>
      </c>
      <c r="D73" s="741"/>
      <c r="E73" s="741"/>
      <c r="F73" s="742"/>
    </row>
    <row r="74" spans="1:6" ht="15">
      <c r="A74" s="420" t="s">
        <v>662</v>
      </c>
      <c r="B74" s="412" t="s">
        <v>663</v>
      </c>
      <c r="C74" s="412" t="s">
        <v>664</v>
      </c>
      <c r="D74" s="413" t="s">
        <v>665</v>
      </c>
      <c r="E74" s="412" t="s">
        <v>666</v>
      </c>
      <c r="F74" s="414" t="s">
        <v>667</v>
      </c>
    </row>
    <row r="75" spans="1:6" ht="15">
      <c r="A75" s="420" t="s">
        <v>668</v>
      </c>
      <c r="B75" s="412"/>
      <c r="C75" s="412">
        <v>4</v>
      </c>
      <c r="D75" s="413">
        <v>6</v>
      </c>
      <c r="E75" s="412">
        <v>6</v>
      </c>
      <c r="F75" s="414">
        <v>6</v>
      </c>
    </row>
    <row r="76" spans="1:6" ht="15.75" thickBot="1">
      <c r="A76" s="430" t="s">
        <v>669</v>
      </c>
      <c r="B76" s="416">
        <v>6</v>
      </c>
      <c r="C76" s="416"/>
      <c r="D76" s="416"/>
      <c r="E76" s="416"/>
      <c r="F76" s="417"/>
    </row>
    <row r="77" spans="1:6" ht="15">
      <c r="A77" s="399"/>
      <c r="B77" s="399"/>
      <c r="C77" s="399"/>
      <c r="D77" s="399"/>
      <c r="E77" s="399"/>
      <c r="F77" s="399"/>
    </row>
    <row r="78" spans="1:6" ht="15">
      <c r="A78" s="403" t="s">
        <v>691</v>
      </c>
      <c r="B78" s="399"/>
      <c r="C78" s="399"/>
      <c r="D78" s="399"/>
      <c r="E78" s="399"/>
      <c r="F78" s="399"/>
    </row>
    <row r="79" spans="1:6" ht="42.75" customHeight="1">
      <c r="A79" s="616" t="s">
        <v>1151</v>
      </c>
      <c r="B79" s="617"/>
      <c r="C79" s="617"/>
      <c r="D79" s="617"/>
      <c r="E79" s="617"/>
      <c r="F79" s="617"/>
    </row>
    <row r="80" spans="1:6" ht="15">
      <c r="A80" s="399"/>
      <c r="B80" s="399"/>
      <c r="C80" s="399"/>
      <c r="D80" s="399"/>
      <c r="E80" s="399"/>
      <c r="F80" s="399"/>
    </row>
    <row r="81" spans="1:6" ht="15.75">
      <c r="A81" s="740" t="s">
        <v>1152</v>
      </c>
      <c r="B81" s="740"/>
      <c r="C81" s="740"/>
      <c r="D81" s="740"/>
      <c r="E81" s="740"/>
      <c r="F81" s="399"/>
    </row>
    <row r="82" spans="1:6" ht="15">
      <c r="A82" s="399"/>
      <c r="B82" s="399"/>
      <c r="C82" s="399"/>
      <c r="D82" s="399"/>
      <c r="E82" s="399"/>
      <c r="F82" s="399"/>
    </row>
    <row r="83" spans="1:6" ht="15">
      <c r="A83" s="399"/>
      <c r="B83" s="399"/>
      <c r="C83" s="401">
        <v>2010</v>
      </c>
      <c r="D83" s="401">
        <v>2011</v>
      </c>
      <c r="E83" s="401">
        <v>2012</v>
      </c>
      <c r="F83" s="399"/>
    </row>
    <row r="84" spans="1:6" ht="15">
      <c r="A84" s="608" t="s">
        <v>654</v>
      </c>
      <c r="B84" s="667"/>
      <c r="C84" s="402">
        <f>'Programový rozpočet sumár'!M203</f>
        <v>85495</v>
      </c>
      <c r="D84" s="402">
        <f>'Programový rozpočet sumár'!AA203</f>
        <v>0</v>
      </c>
      <c r="E84" s="402">
        <f>'Programový rozpočet sumár'!AE203</f>
        <v>0</v>
      </c>
      <c r="F84" s="399"/>
    </row>
    <row r="85" spans="1:6" ht="15.75" thickBot="1">
      <c r="A85" s="399"/>
      <c r="B85" s="399"/>
      <c r="C85" s="399"/>
      <c r="D85" s="399"/>
      <c r="E85" s="399"/>
      <c r="F85" s="399"/>
    </row>
    <row r="86" spans="1:6" ht="15">
      <c r="A86" s="429" t="s">
        <v>655</v>
      </c>
      <c r="B86" s="661" t="s">
        <v>838</v>
      </c>
      <c r="C86" s="661"/>
      <c r="D86" s="661"/>
      <c r="E86" s="661"/>
      <c r="F86" s="662"/>
    </row>
    <row r="87" spans="1:6" ht="15">
      <c r="A87" s="420" t="s">
        <v>657</v>
      </c>
      <c r="B87" s="663" t="s">
        <v>1153</v>
      </c>
      <c r="C87" s="663"/>
      <c r="D87" s="663"/>
      <c r="E87" s="663"/>
      <c r="F87" s="664"/>
    </row>
    <row r="88" spans="1:6" ht="15">
      <c r="A88" s="420" t="s">
        <v>659</v>
      </c>
      <c r="B88" s="411" t="s">
        <v>660</v>
      </c>
      <c r="C88" s="663" t="s">
        <v>1154</v>
      </c>
      <c r="D88" s="715"/>
      <c r="E88" s="715"/>
      <c r="F88" s="716"/>
    </row>
    <row r="89" spans="1:6" ht="15">
      <c r="A89" s="420" t="s">
        <v>662</v>
      </c>
      <c r="B89" s="412" t="s">
        <v>663</v>
      </c>
      <c r="C89" s="412" t="s">
        <v>664</v>
      </c>
      <c r="D89" s="413" t="s">
        <v>665</v>
      </c>
      <c r="E89" s="412" t="s">
        <v>666</v>
      </c>
      <c r="F89" s="414" t="s">
        <v>667</v>
      </c>
    </row>
    <row r="90" spans="1:6" ht="15">
      <c r="A90" s="420" t="s">
        <v>668</v>
      </c>
      <c r="B90" s="412"/>
      <c r="C90" s="412">
        <v>4</v>
      </c>
      <c r="D90" s="413">
        <v>24</v>
      </c>
      <c r="E90" s="412">
        <v>2</v>
      </c>
      <c r="F90" s="414">
        <v>2</v>
      </c>
    </row>
    <row r="91" spans="1:6" ht="15.75" thickBot="1">
      <c r="A91" s="430" t="s">
        <v>669</v>
      </c>
      <c r="B91" s="416">
        <v>23</v>
      </c>
      <c r="C91" s="416"/>
      <c r="D91" s="416"/>
      <c r="E91" s="416"/>
      <c r="F91" s="417"/>
    </row>
    <row r="92" spans="1:6" ht="15">
      <c r="A92" s="399"/>
      <c r="B92" s="399"/>
      <c r="C92" s="399"/>
      <c r="D92" s="399"/>
      <c r="E92" s="399"/>
      <c r="F92" s="399"/>
    </row>
    <row r="93" spans="1:6" ht="15">
      <c r="A93" s="403" t="s">
        <v>691</v>
      </c>
      <c r="B93" s="399"/>
      <c r="C93" s="399"/>
      <c r="D93" s="399"/>
      <c r="E93" s="399"/>
      <c r="F93" s="399"/>
    </row>
    <row r="94" spans="1:6" ht="28.5" customHeight="1">
      <c r="A94" s="616" t="s">
        <v>1322</v>
      </c>
      <c r="B94" s="617"/>
      <c r="C94" s="617"/>
      <c r="D94" s="617"/>
      <c r="E94" s="617"/>
      <c r="F94" s="617"/>
    </row>
    <row r="95" spans="1:6" ht="15">
      <c r="A95" s="399"/>
      <c r="B95" s="399"/>
      <c r="C95" s="399"/>
      <c r="D95" s="399"/>
      <c r="E95" s="399"/>
      <c r="F95" s="399"/>
    </row>
    <row r="96" spans="1:6" ht="15.75">
      <c r="A96" s="740" t="s">
        <v>1155</v>
      </c>
      <c r="B96" s="740"/>
      <c r="C96" s="740"/>
      <c r="D96" s="740"/>
      <c r="E96" s="740"/>
      <c r="F96" s="399"/>
    </row>
    <row r="97" spans="1:6" ht="15">
      <c r="A97" s="399"/>
      <c r="B97" s="399"/>
      <c r="C97" s="399"/>
      <c r="D97" s="399"/>
      <c r="E97" s="399"/>
      <c r="F97" s="399"/>
    </row>
    <row r="98" spans="1:6" ht="15">
      <c r="A98" s="399"/>
      <c r="B98" s="399"/>
      <c r="C98" s="401">
        <v>2010</v>
      </c>
      <c r="D98" s="401">
        <v>2011</v>
      </c>
      <c r="E98" s="401">
        <v>2012</v>
      </c>
      <c r="F98" s="399"/>
    </row>
    <row r="99" spans="1:6" ht="15">
      <c r="A99" s="608" t="s">
        <v>654</v>
      </c>
      <c r="B99" s="667"/>
      <c r="C99" s="402">
        <f>'Programový rozpočet sumár'!M204</f>
        <v>37000</v>
      </c>
      <c r="D99" s="402">
        <f>'Programový rozpočet sumár'!AA204</f>
        <v>37000</v>
      </c>
      <c r="E99" s="402">
        <f>'Programový rozpočet sumár'!AE204</f>
        <v>37000</v>
      </c>
      <c r="F99" s="399"/>
    </row>
    <row r="100" spans="1:6" ht="15.75" thickBot="1">
      <c r="A100" s="399"/>
      <c r="B100" s="399"/>
      <c r="C100" s="399"/>
      <c r="D100" s="399"/>
      <c r="E100" s="399"/>
      <c r="F100" s="399"/>
    </row>
    <row r="101" spans="1:6" ht="15">
      <c r="A101" s="429" t="s">
        <v>655</v>
      </c>
      <c r="B101" s="661" t="s">
        <v>838</v>
      </c>
      <c r="C101" s="661"/>
      <c r="D101" s="661"/>
      <c r="E101" s="661"/>
      <c r="F101" s="662"/>
    </row>
    <row r="102" spans="1:6" ht="15">
      <c r="A102" s="420" t="s">
        <v>657</v>
      </c>
      <c r="B102" s="663" t="s">
        <v>1156</v>
      </c>
      <c r="C102" s="663"/>
      <c r="D102" s="663"/>
      <c r="E102" s="663"/>
      <c r="F102" s="664"/>
    </row>
    <row r="103" spans="1:6" ht="27" customHeight="1">
      <c r="A103" s="420" t="s">
        <v>659</v>
      </c>
      <c r="B103" s="457" t="s">
        <v>660</v>
      </c>
      <c r="C103" s="638" t="s">
        <v>1157</v>
      </c>
      <c r="D103" s="741"/>
      <c r="E103" s="741"/>
      <c r="F103" s="742"/>
    </row>
    <row r="104" spans="1:6" ht="15">
      <c r="A104" s="420" t="s">
        <v>662</v>
      </c>
      <c r="B104" s="412" t="s">
        <v>663</v>
      </c>
      <c r="C104" s="412" t="s">
        <v>664</v>
      </c>
      <c r="D104" s="413" t="s">
        <v>665</v>
      </c>
      <c r="E104" s="412" t="s">
        <v>666</v>
      </c>
      <c r="F104" s="414" t="s">
        <v>667</v>
      </c>
    </row>
    <row r="105" spans="1:6" ht="15">
      <c r="A105" s="420" t="s">
        <v>668</v>
      </c>
      <c r="B105" s="412"/>
      <c r="C105" s="412">
        <v>10</v>
      </c>
      <c r="D105" s="413">
        <v>50</v>
      </c>
      <c r="E105" s="412">
        <v>5</v>
      </c>
      <c r="F105" s="414">
        <v>5</v>
      </c>
    </row>
    <row r="106" spans="1:6" ht="15.75" thickBot="1">
      <c r="A106" s="430" t="s">
        <v>669</v>
      </c>
      <c r="B106" s="416">
        <v>45</v>
      </c>
      <c r="C106" s="416"/>
      <c r="D106" s="416"/>
      <c r="E106" s="416"/>
      <c r="F106" s="417"/>
    </row>
    <row r="107" spans="1:6" ht="15">
      <c r="A107" s="399"/>
      <c r="B107" s="399"/>
      <c r="C107" s="399"/>
      <c r="D107" s="399"/>
      <c r="E107" s="399"/>
      <c r="F107" s="399"/>
    </row>
    <row r="108" spans="1:6" ht="15">
      <c r="A108" s="403" t="s">
        <v>691</v>
      </c>
      <c r="B108" s="399"/>
      <c r="C108" s="399"/>
      <c r="D108" s="399"/>
      <c r="E108" s="399"/>
      <c r="F108" s="399"/>
    </row>
    <row r="109" spans="1:6" ht="29.25" customHeight="1">
      <c r="A109" s="616" t="s">
        <v>1380</v>
      </c>
      <c r="B109" s="617"/>
      <c r="C109" s="617"/>
      <c r="D109" s="617"/>
      <c r="E109" s="617"/>
      <c r="F109" s="617"/>
    </row>
    <row r="110" spans="1:6" ht="15">
      <c r="A110" s="399"/>
      <c r="B110" s="399"/>
      <c r="C110" s="399"/>
      <c r="D110" s="399"/>
      <c r="E110" s="399"/>
      <c r="F110" s="399"/>
    </row>
    <row r="111" spans="1:6" ht="15.75">
      <c r="A111" s="740" t="s">
        <v>1158</v>
      </c>
      <c r="B111" s="740"/>
      <c r="C111" s="740"/>
      <c r="D111" s="740"/>
      <c r="E111" s="740"/>
      <c r="F111" s="399"/>
    </row>
    <row r="112" spans="1:6" ht="15">
      <c r="A112" s="399"/>
      <c r="B112" s="399"/>
      <c r="C112" s="399"/>
      <c r="D112" s="399"/>
      <c r="E112" s="399"/>
      <c r="F112" s="399"/>
    </row>
    <row r="113" spans="1:6" ht="15">
      <c r="A113" s="399"/>
      <c r="B113" s="399"/>
      <c r="C113" s="401">
        <v>2010</v>
      </c>
      <c r="D113" s="401">
        <v>2011</v>
      </c>
      <c r="E113" s="401">
        <v>2012</v>
      </c>
      <c r="F113" s="399"/>
    </row>
    <row r="114" spans="1:6" ht="15">
      <c r="A114" s="608" t="s">
        <v>654</v>
      </c>
      <c r="B114" s="667"/>
      <c r="C114" s="402">
        <f>'Programový rozpočet sumár'!M205</f>
        <v>1000</v>
      </c>
      <c r="D114" s="402">
        <f>'Programový rozpočet sumár'!AA205</f>
        <v>1000</v>
      </c>
      <c r="E114" s="402">
        <f>'Programový rozpočet sumár'!AE205</f>
        <v>1000</v>
      </c>
      <c r="F114" s="399"/>
    </row>
    <row r="115" spans="1:6" ht="15.75" thickBot="1">
      <c r="A115" s="399"/>
      <c r="B115" s="399"/>
      <c r="C115" s="399"/>
      <c r="D115" s="399"/>
      <c r="E115" s="399"/>
      <c r="F115" s="399"/>
    </row>
    <row r="116" spans="1:6" ht="15">
      <c r="A116" s="429" t="s">
        <v>655</v>
      </c>
      <c r="B116" s="661" t="s">
        <v>838</v>
      </c>
      <c r="C116" s="661"/>
      <c r="D116" s="661"/>
      <c r="E116" s="661"/>
      <c r="F116" s="662"/>
    </row>
    <row r="117" spans="1:6" ht="15">
      <c r="A117" s="420" t="s">
        <v>657</v>
      </c>
      <c r="B117" s="663" t="s">
        <v>1159</v>
      </c>
      <c r="C117" s="663"/>
      <c r="D117" s="663"/>
      <c r="E117" s="663"/>
      <c r="F117" s="664"/>
    </row>
    <row r="118" spans="1:6" ht="15">
      <c r="A118" s="420" t="s">
        <v>659</v>
      </c>
      <c r="B118" s="411" t="s">
        <v>660</v>
      </c>
      <c r="C118" s="663" t="s">
        <v>1160</v>
      </c>
      <c r="D118" s="715"/>
      <c r="E118" s="715"/>
      <c r="F118" s="716"/>
    </row>
    <row r="119" spans="1:6" ht="15">
      <c r="A119" s="420" t="s">
        <v>662</v>
      </c>
      <c r="B119" s="412" t="s">
        <v>663</v>
      </c>
      <c r="C119" s="412" t="s">
        <v>664</v>
      </c>
      <c r="D119" s="413" t="s">
        <v>665</v>
      </c>
      <c r="E119" s="412" t="s">
        <v>666</v>
      </c>
      <c r="F119" s="414" t="s">
        <v>667</v>
      </c>
    </row>
    <row r="120" spans="1:6" ht="15">
      <c r="A120" s="420" t="s">
        <v>668</v>
      </c>
      <c r="B120" s="412"/>
      <c r="C120" s="412">
        <v>4</v>
      </c>
      <c r="D120" s="413">
        <v>10</v>
      </c>
      <c r="E120" s="412">
        <v>2</v>
      </c>
      <c r="F120" s="414">
        <v>2</v>
      </c>
    </row>
    <row r="121" spans="1:6" ht="15.75" thickBot="1">
      <c r="A121" s="430" t="s">
        <v>669</v>
      </c>
      <c r="B121" s="416">
        <v>6</v>
      </c>
      <c r="C121" s="416"/>
      <c r="D121" s="416"/>
      <c r="E121" s="416"/>
      <c r="F121" s="417"/>
    </row>
    <row r="122" spans="1:6" ht="15">
      <c r="A122" s="399"/>
      <c r="B122" s="399"/>
      <c r="C122" s="399"/>
      <c r="D122" s="399"/>
      <c r="E122" s="399"/>
      <c r="F122" s="399"/>
    </row>
    <row r="123" spans="1:6" ht="15">
      <c r="A123" s="403" t="s">
        <v>691</v>
      </c>
      <c r="B123" s="399"/>
      <c r="C123" s="399"/>
      <c r="D123" s="399"/>
      <c r="E123" s="399"/>
      <c r="F123" s="399"/>
    </row>
    <row r="124" spans="1:6" ht="27.75" customHeight="1">
      <c r="A124" s="616" t="s">
        <v>1323</v>
      </c>
      <c r="B124" s="617"/>
      <c r="C124" s="617"/>
      <c r="D124" s="617"/>
      <c r="E124" s="617"/>
      <c r="F124" s="617"/>
    </row>
    <row r="125" spans="1:6" ht="14.25" customHeight="1">
      <c r="A125" s="574"/>
      <c r="B125" s="575"/>
      <c r="C125" s="575"/>
      <c r="D125" s="575"/>
      <c r="E125" s="575"/>
      <c r="F125" s="575"/>
    </row>
    <row r="126" spans="1:6" ht="15.75">
      <c r="A126" s="562" t="s">
        <v>1161</v>
      </c>
      <c r="B126" s="562"/>
      <c r="C126" s="562"/>
      <c r="D126" s="562"/>
      <c r="E126" s="562"/>
      <c r="F126" s="399"/>
    </row>
    <row r="127" spans="1:6" ht="15.75">
      <c r="A127" s="592" t="s">
        <v>1360</v>
      </c>
      <c r="B127" s="592"/>
      <c r="C127" s="592"/>
      <c r="D127" s="592"/>
      <c r="E127" s="592"/>
      <c r="F127" s="399"/>
    </row>
    <row r="128" spans="1:6" ht="15.75">
      <c r="A128" s="740"/>
      <c r="B128" s="740"/>
      <c r="C128" s="740"/>
      <c r="D128" s="740"/>
      <c r="E128" s="740"/>
      <c r="F128" s="399"/>
    </row>
    <row r="129" spans="1:6" ht="15">
      <c r="A129" s="399"/>
      <c r="B129" s="399"/>
      <c r="C129" s="401">
        <v>2010</v>
      </c>
      <c r="D129" s="401">
        <v>2011</v>
      </c>
      <c r="E129" s="401">
        <v>2012</v>
      </c>
      <c r="F129" s="399"/>
    </row>
    <row r="130" spans="1:6" ht="15">
      <c r="A130" s="608" t="s">
        <v>652</v>
      </c>
      <c r="B130" s="667"/>
      <c r="C130" s="402">
        <f>'Programový rozpočet sumár'!M207</f>
        <v>1500</v>
      </c>
      <c r="D130" s="402">
        <f>'Programový rozpočet sumár'!AA207</f>
        <v>1500</v>
      </c>
      <c r="E130" s="402">
        <f>'Programový rozpočet sumár'!AE207</f>
        <v>1000</v>
      </c>
      <c r="F130" s="399"/>
    </row>
    <row r="131" spans="1:6" ht="15">
      <c r="A131" s="399"/>
      <c r="B131" s="399"/>
      <c r="C131" s="399"/>
      <c r="D131" s="399"/>
      <c r="E131" s="399"/>
      <c r="F131" s="399"/>
    </row>
    <row r="132" spans="1:6" ht="15.75">
      <c r="A132" s="740" t="s">
        <v>1162</v>
      </c>
      <c r="B132" s="740"/>
      <c r="C132" s="740"/>
      <c r="D132" s="740"/>
      <c r="E132" s="740"/>
      <c r="F132" s="399"/>
    </row>
    <row r="133" spans="1:6" ht="15">
      <c r="A133" s="399"/>
      <c r="B133" s="399"/>
      <c r="C133" s="399"/>
      <c r="D133" s="399"/>
      <c r="E133" s="399"/>
      <c r="F133" s="399"/>
    </row>
    <row r="134" spans="1:6" ht="15">
      <c r="A134" s="399"/>
      <c r="B134" s="399"/>
      <c r="C134" s="401">
        <v>2010</v>
      </c>
      <c r="D134" s="401">
        <v>2011</v>
      </c>
      <c r="E134" s="401">
        <v>2012</v>
      </c>
      <c r="F134" s="399"/>
    </row>
    <row r="135" spans="1:6" ht="15">
      <c r="A135" s="608" t="s">
        <v>654</v>
      </c>
      <c r="B135" s="667"/>
      <c r="C135" s="402">
        <f>'Programový rozpočet sumár'!M208</f>
        <v>500</v>
      </c>
      <c r="D135" s="402">
        <f>'Programový rozpočet sumár'!AA208</f>
        <v>500</v>
      </c>
      <c r="E135" s="402">
        <f>'Programový rozpočet sumár'!AE208</f>
        <v>0</v>
      </c>
      <c r="F135" s="399"/>
    </row>
    <row r="136" spans="1:6" ht="15.75" thickBot="1">
      <c r="A136" s="399"/>
      <c r="B136" s="399"/>
      <c r="C136" s="399"/>
      <c r="D136" s="399"/>
      <c r="E136" s="399"/>
      <c r="F136" s="399"/>
    </row>
    <row r="137" spans="1:6" ht="15">
      <c r="A137" s="429" t="s">
        <v>655</v>
      </c>
      <c r="B137" s="661" t="s">
        <v>838</v>
      </c>
      <c r="C137" s="661"/>
      <c r="D137" s="661"/>
      <c r="E137" s="661"/>
      <c r="F137" s="662"/>
    </row>
    <row r="138" spans="1:6" ht="15">
      <c r="A138" s="420" t="s">
        <v>657</v>
      </c>
      <c r="B138" s="663" t="s">
        <v>1163</v>
      </c>
      <c r="C138" s="663"/>
      <c r="D138" s="663"/>
      <c r="E138" s="663"/>
      <c r="F138" s="664"/>
    </row>
    <row r="139" spans="1:6" ht="15">
      <c r="A139" s="420" t="s">
        <v>659</v>
      </c>
      <c r="B139" s="411" t="s">
        <v>660</v>
      </c>
      <c r="C139" s="663" t="s">
        <v>1164</v>
      </c>
      <c r="D139" s="715"/>
      <c r="E139" s="715"/>
      <c r="F139" s="716"/>
    </row>
    <row r="140" spans="1:6" ht="15">
      <c r="A140" s="420" t="s">
        <v>662</v>
      </c>
      <c r="B140" s="412" t="s">
        <v>663</v>
      </c>
      <c r="C140" s="412" t="s">
        <v>664</v>
      </c>
      <c r="D140" s="413" t="s">
        <v>665</v>
      </c>
      <c r="E140" s="412" t="s">
        <v>666</v>
      </c>
      <c r="F140" s="414" t="s">
        <v>667</v>
      </c>
    </row>
    <row r="141" spans="1:6" ht="15">
      <c r="A141" s="420" t="s">
        <v>668</v>
      </c>
      <c r="B141" s="412"/>
      <c r="C141" s="412">
        <v>5</v>
      </c>
      <c r="D141" s="413">
        <v>10</v>
      </c>
      <c r="E141" s="412">
        <v>12</v>
      </c>
      <c r="F141" s="414">
        <v>12</v>
      </c>
    </row>
    <row r="142" spans="1:6" ht="15.75" thickBot="1">
      <c r="A142" s="430" t="s">
        <v>669</v>
      </c>
      <c r="B142" s="416">
        <v>3</v>
      </c>
      <c r="C142" s="416"/>
      <c r="D142" s="416"/>
      <c r="E142" s="416"/>
      <c r="F142" s="417"/>
    </row>
    <row r="143" spans="1:6" ht="15">
      <c r="A143" s="399"/>
      <c r="B143" s="399"/>
      <c r="C143" s="399"/>
      <c r="D143" s="399"/>
      <c r="E143" s="399"/>
      <c r="F143" s="399"/>
    </row>
    <row r="144" spans="1:6" ht="15">
      <c r="A144" s="403" t="s">
        <v>691</v>
      </c>
      <c r="B144" s="399"/>
      <c r="C144" s="399"/>
      <c r="D144" s="399"/>
      <c r="E144" s="399"/>
      <c r="F144" s="399"/>
    </row>
    <row r="145" spans="1:6" ht="30.75" customHeight="1">
      <c r="A145" s="616" t="s">
        <v>1324</v>
      </c>
      <c r="B145" s="617"/>
      <c r="C145" s="617"/>
      <c r="D145" s="617"/>
      <c r="E145" s="617"/>
      <c r="F145" s="617"/>
    </row>
    <row r="146" spans="1:6" ht="15">
      <c r="A146" s="399"/>
      <c r="B146" s="399"/>
      <c r="C146" s="399"/>
      <c r="D146" s="399"/>
      <c r="E146" s="399"/>
      <c r="F146" s="399"/>
    </row>
    <row r="147" spans="1:6" ht="15.75">
      <c r="A147" s="740" t="s">
        <v>1165</v>
      </c>
      <c r="B147" s="740"/>
      <c r="C147" s="740"/>
      <c r="D147" s="740"/>
      <c r="E147" s="740"/>
      <c r="F147" s="399"/>
    </row>
    <row r="148" spans="1:6" ht="15">
      <c r="A148" s="399"/>
      <c r="B148" s="399"/>
      <c r="C148" s="399"/>
      <c r="D148" s="399"/>
      <c r="E148" s="399"/>
      <c r="F148" s="399"/>
    </row>
    <row r="149" spans="1:6" ht="15">
      <c r="A149" s="399"/>
      <c r="B149" s="399"/>
      <c r="C149" s="401">
        <v>2010</v>
      </c>
      <c r="D149" s="401">
        <v>2011</v>
      </c>
      <c r="E149" s="401">
        <v>2012</v>
      </c>
      <c r="F149" s="399"/>
    </row>
    <row r="150" spans="1:6" ht="15">
      <c r="A150" s="608" t="s">
        <v>654</v>
      </c>
      <c r="B150" s="667"/>
      <c r="C150" s="402">
        <f>'Programový rozpočet sumár'!M209</f>
        <v>1000</v>
      </c>
      <c r="D150" s="402">
        <f>'Programový rozpočet sumár'!AA209</f>
        <v>1000</v>
      </c>
      <c r="E150" s="402">
        <f>'Programový rozpočet sumár'!AE209</f>
        <v>1000</v>
      </c>
      <c r="F150" s="399"/>
    </row>
    <row r="151" spans="1:6" ht="15.75" thickBot="1">
      <c r="A151" s="399"/>
      <c r="B151" s="399"/>
      <c r="C151" s="399"/>
      <c r="D151" s="399"/>
      <c r="E151" s="399"/>
      <c r="F151" s="399"/>
    </row>
    <row r="152" spans="1:6" ht="15">
      <c r="A152" s="429" t="s">
        <v>655</v>
      </c>
      <c r="B152" s="661" t="s">
        <v>838</v>
      </c>
      <c r="C152" s="661"/>
      <c r="D152" s="661"/>
      <c r="E152" s="661"/>
      <c r="F152" s="662"/>
    </row>
    <row r="153" spans="1:6" ht="15">
      <c r="A153" s="420" t="s">
        <v>657</v>
      </c>
      <c r="B153" s="663" t="s">
        <v>1166</v>
      </c>
      <c r="C153" s="663"/>
      <c r="D153" s="663"/>
      <c r="E153" s="663"/>
      <c r="F153" s="664"/>
    </row>
    <row r="154" spans="1:6" ht="15">
      <c r="A154" s="420" t="s">
        <v>659</v>
      </c>
      <c r="B154" s="411" t="s">
        <v>660</v>
      </c>
      <c r="C154" s="663" t="s">
        <v>1167</v>
      </c>
      <c r="D154" s="715"/>
      <c r="E154" s="715"/>
      <c r="F154" s="716"/>
    </row>
    <row r="155" spans="1:6" ht="15">
      <c r="A155" s="420" t="s">
        <v>662</v>
      </c>
      <c r="B155" s="412" t="s">
        <v>663</v>
      </c>
      <c r="C155" s="412" t="s">
        <v>664</v>
      </c>
      <c r="D155" s="413" t="s">
        <v>665</v>
      </c>
      <c r="E155" s="412" t="s">
        <v>666</v>
      </c>
      <c r="F155" s="414" t="s">
        <v>667</v>
      </c>
    </row>
    <row r="156" spans="1:6" ht="15">
      <c r="A156" s="420" t="s">
        <v>668</v>
      </c>
      <c r="B156" s="412"/>
      <c r="C156" s="412">
        <v>0</v>
      </c>
      <c r="D156" s="413">
        <v>4</v>
      </c>
      <c r="E156" s="412">
        <v>1</v>
      </c>
      <c r="F156" s="414">
        <v>1</v>
      </c>
    </row>
    <row r="157" spans="1:6" ht="15.75" thickBot="1">
      <c r="A157" s="430" t="s">
        <v>669</v>
      </c>
      <c r="B157" s="416">
        <v>0</v>
      </c>
      <c r="C157" s="416"/>
      <c r="D157" s="416"/>
      <c r="E157" s="416"/>
      <c r="F157" s="417"/>
    </row>
    <row r="158" spans="1:6" ht="15">
      <c r="A158" s="399"/>
      <c r="B158" s="399"/>
      <c r="C158" s="399"/>
      <c r="D158" s="399"/>
      <c r="E158" s="399"/>
      <c r="F158" s="399"/>
    </row>
    <row r="159" spans="1:6" ht="15">
      <c r="A159" s="403" t="s">
        <v>691</v>
      </c>
      <c r="B159" s="399"/>
      <c r="C159" s="399"/>
      <c r="D159" s="399"/>
      <c r="E159" s="399"/>
      <c r="F159" s="399"/>
    </row>
    <row r="160" spans="1:6" ht="27" customHeight="1">
      <c r="A160" s="616" t="s">
        <v>1325</v>
      </c>
      <c r="B160" s="617"/>
      <c r="C160" s="617"/>
      <c r="D160" s="617"/>
      <c r="E160" s="617"/>
      <c r="F160" s="617"/>
    </row>
    <row r="161" spans="1:6" ht="15">
      <c r="A161" s="399"/>
      <c r="B161" s="399"/>
      <c r="C161" s="399"/>
      <c r="D161" s="399"/>
      <c r="E161" s="399"/>
      <c r="F161" s="399"/>
    </row>
    <row r="162" spans="1:6" ht="15.75">
      <c r="A162" s="562" t="s">
        <v>1168</v>
      </c>
      <c r="B162" s="562"/>
      <c r="C162" s="562"/>
      <c r="D162" s="562"/>
      <c r="E162" s="562"/>
      <c r="F162" s="562"/>
    </row>
    <row r="163" spans="1:6" ht="15.75">
      <c r="A163" s="592" t="s">
        <v>1169</v>
      </c>
      <c r="B163" s="592"/>
      <c r="C163" s="592"/>
      <c r="D163" s="592"/>
      <c r="E163" s="592"/>
      <c r="F163" s="592"/>
    </row>
    <row r="164" spans="1:6" ht="15">
      <c r="A164" s="399"/>
      <c r="B164" s="399"/>
      <c r="C164" s="399"/>
      <c r="D164" s="399"/>
      <c r="E164" s="399"/>
      <c r="F164" s="399"/>
    </row>
    <row r="165" spans="1:6" ht="15">
      <c r="A165" s="399"/>
      <c r="B165" s="399"/>
      <c r="C165" s="401">
        <v>2010</v>
      </c>
      <c r="D165" s="401">
        <v>2011</v>
      </c>
      <c r="E165" s="401">
        <v>2012</v>
      </c>
      <c r="F165" s="399"/>
    </row>
    <row r="166" spans="1:6" ht="15">
      <c r="A166" s="608" t="s">
        <v>652</v>
      </c>
      <c r="B166" s="667"/>
      <c r="C166" s="402">
        <f>'Programový rozpočet sumár'!M210</f>
        <v>159900</v>
      </c>
      <c r="D166" s="402">
        <f>'Programový rozpočet sumár'!AA210</f>
        <v>162900</v>
      </c>
      <c r="E166" s="402">
        <f>'Programový rozpočet sumár'!AE210</f>
        <v>166400</v>
      </c>
      <c r="F166" s="399"/>
    </row>
    <row r="167" spans="1:6" ht="15">
      <c r="A167" s="399"/>
      <c r="B167" s="399"/>
      <c r="C167" s="399"/>
      <c r="D167" s="399"/>
      <c r="E167" s="399"/>
      <c r="F167" s="399"/>
    </row>
    <row r="168" spans="1:6" ht="15.75">
      <c r="A168" s="740" t="s">
        <v>1170</v>
      </c>
      <c r="B168" s="740"/>
      <c r="C168" s="740"/>
      <c r="D168" s="740"/>
      <c r="E168" s="740"/>
      <c r="F168" s="399"/>
    </row>
    <row r="169" spans="1:6" ht="15">
      <c r="A169" s="399"/>
      <c r="B169" s="399"/>
      <c r="C169" s="399"/>
      <c r="D169" s="399"/>
      <c r="E169" s="399"/>
      <c r="F169" s="399"/>
    </row>
    <row r="170" spans="1:6" ht="15">
      <c r="A170" s="399"/>
      <c r="B170" s="399"/>
      <c r="C170" s="401">
        <v>2010</v>
      </c>
      <c r="D170" s="401">
        <v>2011</v>
      </c>
      <c r="E170" s="401">
        <v>2012</v>
      </c>
      <c r="F170" s="399"/>
    </row>
    <row r="171" spans="1:6" ht="15">
      <c r="A171" s="608" t="s">
        <v>654</v>
      </c>
      <c r="B171" s="667"/>
      <c r="C171" s="402">
        <f>'Programový rozpočet sumár'!M211</f>
        <v>1900</v>
      </c>
      <c r="D171" s="402">
        <f>'Programový rozpočet sumár'!AA211</f>
        <v>1900</v>
      </c>
      <c r="E171" s="402">
        <f>'Programový rozpočet sumár'!AE211</f>
        <v>1900</v>
      </c>
      <c r="F171" s="399"/>
    </row>
    <row r="172" spans="1:6" ht="15.75" thickBot="1">
      <c r="A172" s="399"/>
      <c r="B172" s="399"/>
      <c r="C172" s="399"/>
      <c r="D172" s="399"/>
      <c r="E172" s="399"/>
      <c r="F172" s="399"/>
    </row>
    <row r="173" spans="1:6" ht="15">
      <c r="A173" s="429" t="s">
        <v>655</v>
      </c>
      <c r="B173" s="661" t="s">
        <v>838</v>
      </c>
      <c r="C173" s="661"/>
      <c r="D173" s="661"/>
      <c r="E173" s="661"/>
      <c r="F173" s="662"/>
    </row>
    <row r="174" spans="1:6" ht="15">
      <c r="A174" s="420" t="s">
        <v>657</v>
      </c>
      <c r="B174" s="663" t="s">
        <v>1171</v>
      </c>
      <c r="C174" s="663"/>
      <c r="D174" s="663"/>
      <c r="E174" s="663"/>
      <c r="F174" s="664"/>
    </row>
    <row r="175" spans="1:6" ht="15">
      <c r="A175" s="420" t="s">
        <v>659</v>
      </c>
      <c r="B175" s="411" t="s">
        <v>660</v>
      </c>
      <c r="C175" s="663" t="s">
        <v>1172</v>
      </c>
      <c r="D175" s="715"/>
      <c r="E175" s="715"/>
      <c r="F175" s="716"/>
    </row>
    <row r="176" spans="1:6" ht="15">
      <c r="A176" s="420" t="s">
        <v>662</v>
      </c>
      <c r="B176" s="412" t="s">
        <v>663</v>
      </c>
      <c r="C176" s="412" t="s">
        <v>664</v>
      </c>
      <c r="D176" s="413" t="s">
        <v>665</v>
      </c>
      <c r="E176" s="412" t="s">
        <v>666</v>
      </c>
      <c r="F176" s="414" t="s">
        <v>667</v>
      </c>
    </row>
    <row r="177" spans="1:6" ht="15">
      <c r="A177" s="420" t="s">
        <v>668</v>
      </c>
      <c r="B177" s="412"/>
      <c r="C177" s="412">
        <v>2</v>
      </c>
      <c r="D177" s="413">
        <v>26</v>
      </c>
      <c r="E177" s="412">
        <v>30</v>
      </c>
      <c r="F177" s="414">
        <v>30</v>
      </c>
    </row>
    <row r="178" spans="1:6" ht="15.75" thickBot="1">
      <c r="A178" s="430" t="s">
        <v>669</v>
      </c>
      <c r="B178" s="416">
        <v>26</v>
      </c>
      <c r="C178" s="416"/>
      <c r="D178" s="416"/>
      <c r="E178" s="416"/>
      <c r="F178" s="417"/>
    </row>
    <row r="179" spans="1:6" ht="15">
      <c r="A179" s="399"/>
      <c r="B179" s="399"/>
      <c r="C179" s="399"/>
      <c r="D179" s="399"/>
      <c r="E179" s="399"/>
      <c r="F179" s="399"/>
    </row>
    <row r="180" spans="1:6" ht="15">
      <c r="A180" s="403" t="s">
        <v>691</v>
      </c>
      <c r="B180" s="399"/>
      <c r="C180" s="399"/>
      <c r="D180" s="399"/>
      <c r="E180" s="399"/>
      <c r="F180" s="399"/>
    </row>
    <row r="181" spans="1:6" ht="30.75" customHeight="1">
      <c r="A181" s="616" t="s">
        <v>1326</v>
      </c>
      <c r="B181" s="617"/>
      <c r="C181" s="617"/>
      <c r="D181" s="617"/>
      <c r="E181" s="617"/>
      <c r="F181" s="617"/>
    </row>
    <row r="182" spans="1:6" ht="15">
      <c r="A182" s="399"/>
      <c r="B182" s="399"/>
      <c r="C182" s="399"/>
      <c r="D182" s="399"/>
      <c r="E182" s="399"/>
      <c r="F182" s="399"/>
    </row>
    <row r="183" spans="1:6" ht="15.75">
      <c r="A183" s="740" t="s">
        <v>1173</v>
      </c>
      <c r="B183" s="740"/>
      <c r="C183" s="740"/>
      <c r="D183" s="740"/>
      <c r="E183" s="740"/>
      <c r="F183" s="399"/>
    </row>
    <row r="184" spans="1:6" ht="15">
      <c r="A184" s="399"/>
      <c r="B184" s="399"/>
      <c r="C184" s="399"/>
      <c r="D184" s="399"/>
      <c r="E184" s="399"/>
      <c r="F184" s="399"/>
    </row>
    <row r="185" spans="1:6" ht="15">
      <c r="A185" s="399"/>
      <c r="B185" s="399"/>
      <c r="C185" s="401">
        <v>2010</v>
      </c>
      <c r="D185" s="401">
        <v>2011</v>
      </c>
      <c r="E185" s="401">
        <v>2012</v>
      </c>
      <c r="F185" s="399"/>
    </row>
    <row r="186" spans="1:6" ht="15">
      <c r="A186" s="608" t="s">
        <v>654</v>
      </c>
      <c r="B186" s="667"/>
      <c r="C186" s="402">
        <v>158000</v>
      </c>
      <c r="D186" s="402">
        <v>161000</v>
      </c>
      <c r="E186" s="402">
        <v>164500</v>
      </c>
      <c r="F186" s="399"/>
    </row>
    <row r="187" spans="1:6" ht="15.75" thickBot="1">
      <c r="A187" s="399"/>
      <c r="B187" s="399"/>
      <c r="C187" s="399"/>
      <c r="D187" s="399"/>
      <c r="E187" s="399"/>
      <c r="F187" s="399"/>
    </row>
    <row r="188" spans="1:6" ht="15">
      <c r="A188" s="429" t="s">
        <v>655</v>
      </c>
      <c r="B188" s="661" t="s">
        <v>838</v>
      </c>
      <c r="C188" s="661"/>
      <c r="D188" s="661"/>
      <c r="E188" s="661"/>
      <c r="F188" s="662"/>
    </row>
    <row r="189" spans="1:6" ht="15">
      <c r="A189" s="420" t="s">
        <v>657</v>
      </c>
      <c r="B189" s="663" t="s">
        <v>1174</v>
      </c>
      <c r="C189" s="663"/>
      <c r="D189" s="663"/>
      <c r="E189" s="663"/>
      <c r="F189" s="664"/>
    </row>
    <row r="190" spans="1:6" ht="15">
      <c r="A190" s="420" t="s">
        <v>659</v>
      </c>
      <c r="B190" s="411" t="s">
        <v>660</v>
      </c>
      <c r="C190" s="663" t="s">
        <v>1175</v>
      </c>
      <c r="D190" s="715"/>
      <c r="E190" s="715"/>
      <c r="F190" s="716"/>
    </row>
    <row r="191" spans="1:6" ht="15">
      <c r="A191" s="420" t="s">
        <v>662</v>
      </c>
      <c r="B191" s="412" t="s">
        <v>663</v>
      </c>
      <c r="C191" s="412" t="s">
        <v>664</v>
      </c>
      <c r="D191" s="413" t="s">
        <v>665</v>
      </c>
      <c r="E191" s="412" t="s">
        <v>666</v>
      </c>
      <c r="F191" s="414" t="s">
        <v>667</v>
      </c>
    </row>
    <row r="192" spans="1:6" ht="15">
      <c r="A192" s="420" t="s">
        <v>668</v>
      </c>
      <c r="B192" s="412"/>
      <c r="C192" s="412">
        <v>5</v>
      </c>
      <c r="D192" s="413">
        <v>60</v>
      </c>
      <c r="E192" s="412">
        <v>10</v>
      </c>
      <c r="F192" s="414">
        <v>15</v>
      </c>
    </row>
    <row r="193" spans="1:6" ht="15.75" thickBot="1">
      <c r="A193" s="430" t="s">
        <v>669</v>
      </c>
      <c r="B193" s="416">
        <v>55</v>
      </c>
      <c r="C193" s="416"/>
      <c r="D193" s="416"/>
      <c r="E193" s="416"/>
      <c r="F193" s="417"/>
    </row>
    <row r="194" spans="1:6" ht="15">
      <c r="A194" s="399"/>
      <c r="B194" s="399"/>
      <c r="C194" s="399"/>
      <c r="D194" s="399"/>
      <c r="E194" s="399"/>
      <c r="F194" s="399"/>
    </row>
    <row r="195" spans="1:6" ht="15">
      <c r="A195" s="403" t="s">
        <v>691</v>
      </c>
      <c r="B195" s="399"/>
      <c r="C195" s="399"/>
      <c r="D195" s="399"/>
      <c r="E195" s="399"/>
      <c r="F195" s="399"/>
    </row>
    <row r="196" spans="1:6" ht="41.25" customHeight="1">
      <c r="A196" s="616" t="s">
        <v>1327</v>
      </c>
      <c r="B196" s="617"/>
      <c r="C196" s="617"/>
      <c r="D196" s="617"/>
      <c r="E196" s="617"/>
      <c r="F196" s="617"/>
    </row>
    <row r="197" spans="1:6" ht="15">
      <c r="A197" s="399"/>
      <c r="B197" s="399"/>
      <c r="C197" s="399"/>
      <c r="D197" s="399"/>
      <c r="E197" s="399"/>
      <c r="F197" s="399"/>
    </row>
    <row r="198" spans="1:6" ht="15.75">
      <c r="A198" s="562" t="s">
        <v>1176</v>
      </c>
      <c r="B198" s="562"/>
      <c r="C198" s="562"/>
      <c r="D198" s="562"/>
      <c r="E198" s="562"/>
      <c r="F198" s="562"/>
    </row>
    <row r="199" spans="1:6" ht="15.75">
      <c r="A199" s="562" t="s">
        <v>1177</v>
      </c>
      <c r="B199" s="592"/>
      <c r="C199" s="592"/>
      <c r="D199" s="592"/>
      <c r="E199" s="592"/>
      <c r="F199" s="592"/>
    </row>
    <row r="200" spans="1:6" ht="15.75">
      <c r="A200" s="592" t="s">
        <v>1361</v>
      </c>
      <c r="B200" s="592"/>
      <c r="C200" s="592"/>
      <c r="D200" s="592"/>
      <c r="E200" s="592"/>
      <c r="F200" s="592"/>
    </row>
    <row r="201" spans="1:6" ht="15.75">
      <c r="A201" s="592" t="s">
        <v>1362</v>
      </c>
      <c r="B201" s="592"/>
      <c r="C201" s="592"/>
      <c r="D201" s="592"/>
      <c r="E201" s="592"/>
      <c r="F201" s="592"/>
    </row>
    <row r="202" spans="1:6" ht="15">
      <c r="A202" s="399"/>
      <c r="B202" s="399"/>
      <c r="C202" s="401">
        <v>2010</v>
      </c>
      <c r="D202" s="401">
        <v>2011</v>
      </c>
      <c r="E202" s="401">
        <v>2012</v>
      </c>
      <c r="F202" s="399"/>
    </row>
    <row r="203" spans="1:6" ht="15">
      <c r="A203" s="608" t="s">
        <v>652</v>
      </c>
      <c r="B203" s="667"/>
      <c r="C203" s="402">
        <f>'Programový rozpočet sumár'!M213</f>
        <v>36850</v>
      </c>
      <c r="D203" s="402">
        <f>'Programový rozpočet sumár'!AA213</f>
        <v>36850</v>
      </c>
      <c r="E203" s="402">
        <f>'Programový rozpočet sumár'!AE213</f>
        <v>36850</v>
      </c>
      <c r="F203" s="399"/>
    </row>
    <row r="204" spans="1:6" ht="15.75" thickBot="1">
      <c r="A204" s="399"/>
      <c r="B204" s="399"/>
      <c r="C204" s="399"/>
      <c r="D204" s="399"/>
      <c r="E204" s="399"/>
      <c r="F204" s="399"/>
    </row>
    <row r="205" spans="1:6" ht="15">
      <c r="A205" s="429" t="s">
        <v>655</v>
      </c>
      <c r="B205" s="661" t="s">
        <v>838</v>
      </c>
      <c r="C205" s="661"/>
      <c r="D205" s="661"/>
      <c r="E205" s="661"/>
      <c r="F205" s="662"/>
    </row>
    <row r="206" spans="1:6" ht="15">
      <c r="A206" s="420" t="s">
        <v>657</v>
      </c>
      <c r="B206" s="663" t="s">
        <v>1178</v>
      </c>
      <c r="C206" s="663"/>
      <c r="D206" s="663"/>
      <c r="E206" s="663"/>
      <c r="F206" s="664"/>
    </row>
    <row r="207" spans="1:6" ht="15">
      <c r="A207" s="420" t="s">
        <v>659</v>
      </c>
      <c r="B207" s="411" t="s">
        <v>660</v>
      </c>
      <c r="C207" s="663" t="s">
        <v>1179</v>
      </c>
      <c r="D207" s="715"/>
      <c r="E207" s="715"/>
      <c r="F207" s="716"/>
    </row>
    <row r="208" spans="1:6" ht="15">
      <c r="A208" s="420" t="s">
        <v>662</v>
      </c>
      <c r="B208" s="412" t="s">
        <v>663</v>
      </c>
      <c r="C208" s="412" t="s">
        <v>664</v>
      </c>
      <c r="D208" s="413" t="s">
        <v>665</v>
      </c>
      <c r="E208" s="412" t="s">
        <v>666</v>
      </c>
      <c r="F208" s="414" t="s">
        <v>667</v>
      </c>
    </row>
    <row r="209" spans="1:6" ht="15">
      <c r="A209" s="420" t="s">
        <v>668</v>
      </c>
      <c r="B209" s="412"/>
      <c r="C209" s="412">
        <v>10</v>
      </c>
      <c r="D209" s="413">
        <v>30</v>
      </c>
      <c r="E209" s="412">
        <v>5</v>
      </c>
      <c r="F209" s="414">
        <v>5</v>
      </c>
    </row>
    <row r="210" spans="1:6" ht="15.75" thickBot="1">
      <c r="A210" s="430" t="s">
        <v>669</v>
      </c>
      <c r="B210" s="416">
        <v>28</v>
      </c>
      <c r="C210" s="416"/>
      <c r="D210" s="416"/>
      <c r="E210" s="416"/>
      <c r="F210" s="417"/>
    </row>
    <row r="211" spans="1:6" ht="15">
      <c r="A211" s="399"/>
      <c r="B211" s="399"/>
      <c r="C211" s="399"/>
      <c r="D211" s="399"/>
      <c r="E211" s="399"/>
      <c r="F211" s="399"/>
    </row>
    <row r="212" spans="1:6" ht="15">
      <c r="A212" s="403" t="s">
        <v>710</v>
      </c>
      <c r="B212" s="399"/>
      <c r="C212" s="399"/>
      <c r="D212" s="399"/>
      <c r="E212" s="399"/>
      <c r="F212" s="399"/>
    </row>
    <row r="213" spans="1:6" ht="41.25" customHeight="1">
      <c r="A213" s="616" t="s">
        <v>1328</v>
      </c>
      <c r="B213" s="617"/>
      <c r="C213" s="617"/>
      <c r="D213" s="617"/>
      <c r="E213" s="617"/>
      <c r="F213" s="617"/>
    </row>
    <row r="215" spans="1:6" ht="31.5" customHeight="1">
      <c r="A215" s="637" t="s">
        <v>1329</v>
      </c>
      <c r="B215" s="637"/>
      <c r="C215" s="637"/>
      <c r="D215" s="637"/>
      <c r="E215" s="637"/>
      <c r="F215" s="637"/>
    </row>
  </sheetData>
  <sheetProtection/>
  <mergeCells count="78">
    <mergeCell ref="A215:F215"/>
    <mergeCell ref="A30:E30"/>
    <mergeCell ref="A33:B33"/>
    <mergeCell ref="B35:F35"/>
    <mergeCell ref="B36:F36"/>
    <mergeCell ref="A84:B84"/>
    <mergeCell ref="A58:F58"/>
    <mergeCell ref="A64:B64"/>
    <mergeCell ref="A66:E66"/>
    <mergeCell ref="A69:B69"/>
    <mergeCell ref="B71:F71"/>
    <mergeCell ref="B72:F72"/>
    <mergeCell ref="C73:F73"/>
    <mergeCell ref="A79:F79"/>
    <mergeCell ref="A81:E81"/>
    <mergeCell ref="A111:E111"/>
    <mergeCell ref="A5:B5"/>
    <mergeCell ref="A8:F8"/>
    <mergeCell ref="C52:F52"/>
    <mergeCell ref="A13:B13"/>
    <mergeCell ref="A15:E15"/>
    <mergeCell ref="A18:B18"/>
    <mergeCell ref="B20:F20"/>
    <mergeCell ref="B21:F21"/>
    <mergeCell ref="C22:F22"/>
    <mergeCell ref="C37:F37"/>
    <mergeCell ref="A43:F43"/>
    <mergeCell ref="A28:F28"/>
    <mergeCell ref="A48:B48"/>
    <mergeCell ref="B50:F50"/>
    <mergeCell ref="B51:F51"/>
    <mergeCell ref="B86:F86"/>
    <mergeCell ref="B87:F87"/>
    <mergeCell ref="C88:F88"/>
    <mergeCell ref="A96:E96"/>
    <mergeCell ref="A99:B99"/>
    <mergeCell ref="B101:F101"/>
    <mergeCell ref="B102:F102"/>
    <mergeCell ref="C103:F103"/>
    <mergeCell ref="A109:F109"/>
    <mergeCell ref="A135:B135"/>
    <mergeCell ref="A114:B114"/>
    <mergeCell ref="B116:F116"/>
    <mergeCell ref="B117:F117"/>
    <mergeCell ref="C118:F118"/>
    <mergeCell ref="A124:F124"/>
    <mergeCell ref="A128:E128"/>
    <mergeCell ref="A130:B130"/>
    <mergeCell ref="A132:E132"/>
    <mergeCell ref="B137:F137"/>
    <mergeCell ref="B138:F138"/>
    <mergeCell ref="C139:F139"/>
    <mergeCell ref="A145:F145"/>
    <mergeCell ref="A147:E147"/>
    <mergeCell ref="A181:F181"/>
    <mergeCell ref="A183:E183"/>
    <mergeCell ref="A186:B186"/>
    <mergeCell ref="A150:B150"/>
    <mergeCell ref="B152:F152"/>
    <mergeCell ref="B153:F153"/>
    <mergeCell ref="C154:F154"/>
    <mergeCell ref="A160:F160"/>
    <mergeCell ref="A213:F213"/>
    <mergeCell ref="A94:F94"/>
    <mergeCell ref="A203:B203"/>
    <mergeCell ref="B205:F205"/>
    <mergeCell ref="B206:F206"/>
    <mergeCell ref="C207:F207"/>
    <mergeCell ref="B189:F189"/>
    <mergeCell ref="C190:F190"/>
    <mergeCell ref="A196:F196"/>
    <mergeCell ref="B188:F188"/>
    <mergeCell ref="A166:B166"/>
    <mergeCell ref="A168:E168"/>
    <mergeCell ref="A171:B171"/>
    <mergeCell ref="B173:F173"/>
    <mergeCell ref="B174:F174"/>
    <mergeCell ref="C175:F17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5" manualBreakCount="5">
    <brk id="44" max="255" man="1"/>
    <brk id="80" max="255" man="1"/>
    <brk id="125" max="255" man="1"/>
    <brk id="167" max="255" man="1"/>
    <brk id="197" max="255" man="1"/>
  </rowBreaks>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B11" sqref="B11"/>
    </sheetView>
  </sheetViews>
  <sheetFormatPr defaultColWidth="9.00390625" defaultRowHeight="12.75" customHeight="1"/>
  <cols>
    <col min="1" max="1" width="7.625" style="2" bestFit="1" customWidth="1"/>
    <col min="2" max="2" width="45.375" style="2" customWidth="1"/>
    <col min="3" max="5" width="10.25390625" style="0" customWidth="1"/>
    <col min="7" max="7" width="0" style="376" hidden="1" customWidth="1"/>
  </cols>
  <sheetData>
    <row r="1" spans="1:7" ht="18">
      <c r="A1" s="392" t="s">
        <v>640</v>
      </c>
      <c r="C1" s="194" t="s">
        <v>66</v>
      </c>
      <c r="D1" s="194" t="s">
        <v>66</v>
      </c>
      <c r="E1" s="194" t="s">
        <v>66</v>
      </c>
      <c r="G1" s="138" t="s">
        <v>612</v>
      </c>
    </row>
    <row r="2" spans="1:7" ht="12.75" customHeight="1">
      <c r="A2" s="4" t="s">
        <v>0</v>
      </c>
      <c r="B2" s="17" t="s">
        <v>11</v>
      </c>
      <c r="C2" s="387">
        <v>2010</v>
      </c>
      <c r="D2" s="63">
        <v>2011</v>
      </c>
      <c r="E2" s="63">
        <v>2012</v>
      </c>
      <c r="G2" s="138"/>
    </row>
    <row r="3" spans="1:7" s="12" customFormat="1" ht="12.75" customHeight="1">
      <c r="A3" s="388">
        <v>100</v>
      </c>
      <c r="B3" s="388" t="s">
        <v>33</v>
      </c>
      <c r="C3" s="389">
        <f>Bežné!E3</f>
        <v>5341452</v>
      </c>
      <c r="D3" s="301">
        <f>Bežné!J3</f>
        <v>6084502</v>
      </c>
      <c r="E3" s="301">
        <f>Bežné!K3</f>
        <v>6857905</v>
      </c>
      <c r="G3" s="142" t="e">
        <f>C3-#REF!</f>
        <v>#REF!</v>
      </c>
    </row>
    <row r="4" spans="1:7" s="12" customFormat="1" ht="12.75" customHeight="1">
      <c r="A4" s="388">
        <v>200</v>
      </c>
      <c r="B4" s="388" t="s">
        <v>107</v>
      </c>
      <c r="C4" s="389">
        <f>Bežné!E20+Kapitálové!D15-Kapitálové!D12-Kapitálové!D13</f>
        <v>1557853</v>
      </c>
      <c r="D4" s="301">
        <f>Bežné!J20+Kapitálové!B31-Kapitálové!B28-Kapitálové!B29</f>
        <v>894940</v>
      </c>
      <c r="E4" s="301">
        <f>Bežné!K20+Kapitálové!C31-Kapitálové!C28-Kapitálové!C29</f>
        <v>1128571</v>
      </c>
      <c r="G4" s="142" t="e">
        <f>C4-#REF!</f>
        <v>#REF!</v>
      </c>
    </row>
    <row r="5" spans="1:7" ht="12.75" customHeight="1">
      <c r="A5" s="388">
        <v>300</v>
      </c>
      <c r="B5" s="388" t="s">
        <v>47</v>
      </c>
      <c r="C5" s="389">
        <f>Bežné!E76+Kapitálové!D12+Kapitálové!D13</f>
        <v>3302232</v>
      </c>
      <c r="D5" s="301">
        <f>Bežné!J76+Kapitálové!B28+Kapitálové!B29</f>
        <v>3259500</v>
      </c>
      <c r="E5" s="301">
        <f>Bežné!K76+Kapitálové!C28+Kapitálové!C29</f>
        <v>3298781</v>
      </c>
      <c r="G5" s="142" t="e">
        <f>C5-#REF!</f>
        <v>#REF!</v>
      </c>
    </row>
    <row r="6" spans="1:7" s="58" customFormat="1" ht="12.75" customHeight="1">
      <c r="A6" s="388">
        <v>400</v>
      </c>
      <c r="B6" s="388" t="s">
        <v>636</v>
      </c>
      <c r="C6" s="389">
        <f>Finančné!D14-Finančné!D7-Finančné!D8-Finančné!D9</f>
        <v>1643936</v>
      </c>
      <c r="D6" s="301">
        <f>Finančné!B29-Finančné!B22-Finančné!B23-Finančné!B24</f>
        <v>82985</v>
      </c>
      <c r="E6" s="301">
        <f>Finančné!C29-Finančné!C22-Finančné!C23-Finančné!C24</f>
        <v>82985</v>
      </c>
      <c r="G6" s="375"/>
    </row>
    <row r="7" spans="1:7" s="58" customFormat="1" ht="12.75" customHeight="1">
      <c r="A7" s="388">
        <v>500</v>
      </c>
      <c r="B7" s="388" t="s">
        <v>637</v>
      </c>
      <c r="C7" s="389">
        <f>Finančné!D14-C6</f>
        <v>713195</v>
      </c>
      <c r="D7" s="301">
        <f>Finančné!B29-D6</f>
        <v>200000</v>
      </c>
      <c r="E7" s="301">
        <f>Finančné!C29-E6</f>
        <v>550000</v>
      </c>
      <c r="G7" s="375"/>
    </row>
    <row r="8" spans="1:5" ht="12.75" customHeight="1">
      <c r="A8" s="388"/>
      <c r="B8" s="388" t="s">
        <v>67</v>
      </c>
      <c r="C8" s="389">
        <f>Bežné!E118</f>
        <v>541303</v>
      </c>
      <c r="D8" s="301">
        <f>Bežné!J118</f>
        <v>543626</v>
      </c>
      <c r="E8" s="301">
        <f>Bežné!K118</f>
        <v>545075</v>
      </c>
    </row>
    <row r="9" spans="1:5" ht="12.75" customHeight="1">
      <c r="A9" s="390"/>
      <c r="B9" s="390" t="s">
        <v>638</v>
      </c>
      <c r="C9" s="391">
        <f>SUM(C3:C8)</f>
        <v>13099971</v>
      </c>
      <c r="D9" s="391">
        <f>SUM(D3:D8)</f>
        <v>11065553</v>
      </c>
      <c r="E9" s="391">
        <f>SUM(E3:E8)</f>
        <v>12463317</v>
      </c>
    </row>
    <row r="11" spans="1:5" ht="18">
      <c r="A11" s="392" t="s">
        <v>641</v>
      </c>
      <c r="C11" s="194" t="s">
        <v>66</v>
      </c>
      <c r="D11" s="194" t="s">
        <v>66</v>
      </c>
      <c r="E11" s="194" t="s">
        <v>66</v>
      </c>
    </row>
    <row r="12" spans="1:5" ht="12.75" customHeight="1">
      <c r="A12" s="393" t="s">
        <v>639</v>
      </c>
      <c r="B12" s="394"/>
      <c r="C12" s="387">
        <v>2010</v>
      </c>
      <c r="D12" s="63">
        <v>2011</v>
      </c>
      <c r="E12" s="63">
        <v>2012</v>
      </c>
    </row>
    <row r="13" spans="1:5" ht="12.75" customHeight="1">
      <c r="A13" s="393" t="s">
        <v>139</v>
      </c>
      <c r="B13" s="394"/>
      <c r="C13" s="8">
        <f>'Programový rozpočet sumár'!M7</f>
        <v>435314</v>
      </c>
      <c r="D13" s="8">
        <f>'Programový rozpočet sumár'!AA7</f>
        <v>218750</v>
      </c>
      <c r="E13" s="8">
        <f>'Programový rozpočet sumár'!AE7</f>
        <v>359300</v>
      </c>
    </row>
    <row r="14" spans="1:5" ht="12.75" customHeight="1">
      <c r="A14" s="393" t="s">
        <v>165</v>
      </c>
      <c r="B14" s="394"/>
      <c r="C14" s="8">
        <f>'Programový rozpočet sumár'!M26</f>
        <v>133835</v>
      </c>
      <c r="D14" s="8">
        <f>'Programový rozpočet sumár'!AA26</f>
        <v>133994</v>
      </c>
      <c r="E14" s="8">
        <f>'Programový rozpočet sumár'!AE26</f>
        <v>142784</v>
      </c>
    </row>
    <row r="15" spans="1:5" ht="12.75" customHeight="1">
      <c r="A15" s="393" t="s">
        <v>179</v>
      </c>
      <c r="B15" s="394"/>
      <c r="C15" s="8">
        <f>'Programový rozpočet sumár'!M39</f>
        <v>366106</v>
      </c>
      <c r="D15" s="8">
        <f>'Programový rozpočet sumár'!AA39</f>
        <v>202576</v>
      </c>
      <c r="E15" s="8">
        <f>'Programový rozpočet sumár'!AE39</f>
        <v>214126</v>
      </c>
    </row>
    <row r="16" spans="1:5" ht="12.75" customHeight="1">
      <c r="A16" s="393" t="s">
        <v>189</v>
      </c>
      <c r="B16" s="394"/>
      <c r="C16" s="8">
        <f>'Programový rozpočet sumár'!M50</f>
        <v>163896</v>
      </c>
      <c r="D16" s="8">
        <f>'Programový rozpočet sumár'!AA50</f>
        <v>174946</v>
      </c>
      <c r="E16" s="8">
        <f>'Programový rozpočet sumár'!AE50</f>
        <v>176896</v>
      </c>
    </row>
    <row r="17" spans="1:5" ht="12.75" customHeight="1">
      <c r="A17" s="393" t="s">
        <v>195</v>
      </c>
      <c r="B17" s="394"/>
      <c r="C17" s="8">
        <f>'Programový rozpočet sumár'!M56</f>
        <v>497901</v>
      </c>
      <c r="D17" s="8">
        <f>'Programový rozpočet sumár'!AA56</f>
        <v>452610</v>
      </c>
      <c r="E17" s="8">
        <f>'Programový rozpočet sumár'!AE56</f>
        <v>464760</v>
      </c>
    </row>
    <row r="18" spans="1:5" ht="12.75" customHeight="1">
      <c r="A18" s="393" t="s">
        <v>209</v>
      </c>
      <c r="B18" s="394"/>
      <c r="C18" s="8">
        <f>'Programový rozpočet sumár'!M71</f>
        <v>709910</v>
      </c>
      <c r="D18" s="8">
        <f>'Programový rozpočet sumár'!AA71</f>
        <v>731800</v>
      </c>
      <c r="E18" s="8">
        <f>'Programový rozpočet sumár'!AE71</f>
        <v>756800</v>
      </c>
    </row>
    <row r="19" spans="1:5" ht="12.75" customHeight="1">
      <c r="A19" s="393" t="s">
        <v>222</v>
      </c>
      <c r="B19" s="394"/>
      <c r="C19" s="8">
        <f>'Programový rozpočet sumár'!M83</f>
        <v>769100</v>
      </c>
      <c r="D19" s="8">
        <f>'Programový rozpočet sumár'!AA83</f>
        <v>147300</v>
      </c>
      <c r="E19" s="8">
        <f>'Programový rozpočet sumár'!AE83</f>
        <v>151500</v>
      </c>
    </row>
    <row r="20" spans="1:5" ht="12.75" customHeight="1">
      <c r="A20" s="393" t="s">
        <v>231</v>
      </c>
      <c r="B20" s="394"/>
      <c r="C20" s="8">
        <f>'Programový rozpočet sumár'!M112</f>
        <v>49000</v>
      </c>
      <c r="D20" s="8">
        <f>'Programový rozpočet sumár'!AA112</f>
        <v>61300</v>
      </c>
      <c r="E20" s="8">
        <f>'Programový rozpočet sumár'!AE112</f>
        <v>62300</v>
      </c>
    </row>
    <row r="21" spans="1:5" ht="12.75" customHeight="1">
      <c r="A21" s="393" t="s">
        <v>236</v>
      </c>
      <c r="B21" s="394"/>
      <c r="C21" s="8">
        <f>'Programový rozpočet sumár'!M115</f>
        <v>5009419</v>
      </c>
      <c r="D21" s="8">
        <f>'Programový rozpočet sumár'!AA115</f>
        <v>5246765</v>
      </c>
      <c r="E21" s="8">
        <f>'Programový rozpočet sumár'!AE115</f>
        <v>5634445</v>
      </c>
    </row>
    <row r="22" spans="1:5" ht="12.75" customHeight="1">
      <c r="A22" s="393" t="s">
        <v>268</v>
      </c>
      <c r="B22" s="394"/>
      <c r="C22" s="8">
        <f>'Programový rozpočet sumár'!M144</f>
        <v>523250</v>
      </c>
      <c r="D22" s="8">
        <f>'Programový rozpočet sumár'!AA144</f>
        <v>383380</v>
      </c>
      <c r="E22" s="8">
        <f>'Programový rozpočet sumár'!AE144</f>
        <v>394030</v>
      </c>
    </row>
    <row r="23" spans="1:5" ht="12.75" customHeight="1">
      <c r="A23" s="393" t="s">
        <v>286</v>
      </c>
      <c r="B23" s="394"/>
      <c r="C23" s="8">
        <f>'Programový rozpočet sumár'!M166</f>
        <v>214940</v>
      </c>
      <c r="D23" s="8">
        <f>'Programový rozpočet sumár'!AA166</f>
        <v>208085</v>
      </c>
      <c r="E23" s="8">
        <f>'Programový rozpočet sumár'!AE166</f>
        <v>205736</v>
      </c>
    </row>
    <row r="24" spans="1:5" ht="12.75" customHeight="1">
      <c r="A24" s="393" t="s">
        <v>306</v>
      </c>
      <c r="B24" s="394"/>
      <c r="C24" s="8">
        <f>'Programový rozpočet sumár'!M184</f>
        <v>248450</v>
      </c>
      <c r="D24" s="8">
        <f>'Programový rozpočet sumár'!AA184</f>
        <v>223650</v>
      </c>
      <c r="E24" s="8">
        <f>'Programový rozpočet sumár'!AE184</f>
        <v>215800</v>
      </c>
    </row>
    <row r="25" spans="1:5" ht="12.75" customHeight="1">
      <c r="A25" s="393" t="s">
        <v>355</v>
      </c>
      <c r="B25" s="394"/>
      <c r="C25" s="8">
        <f>'Programový rozpočet sumár'!M195</f>
        <v>1311329</v>
      </c>
      <c r="D25" s="8">
        <f>'Programový rozpočet sumár'!AA195</f>
        <v>1233326</v>
      </c>
      <c r="E25" s="8">
        <f>'Programový rozpočet sumár'!AE195</f>
        <v>1275386</v>
      </c>
    </row>
    <row r="26" spans="1:5" ht="12.75" customHeight="1">
      <c r="A26" s="393" t="s">
        <v>340</v>
      </c>
      <c r="B26" s="394"/>
      <c r="C26" s="8">
        <f>'Programový rozpočet sumár'!M216</f>
        <v>1595499.32</v>
      </c>
      <c r="D26" s="8">
        <f>'Programový rozpočet sumár'!AA216</f>
        <v>470116.32</v>
      </c>
      <c r="E26" s="8">
        <f>'Programový rozpočet sumár'!AE216</f>
        <v>1130349.32</v>
      </c>
    </row>
    <row r="27" spans="1:5" ht="12.75" customHeight="1">
      <c r="A27" s="393" t="s">
        <v>346</v>
      </c>
      <c r="B27" s="394"/>
      <c r="C27" s="8">
        <f>'Programový rozpočet sumár'!M225</f>
        <v>132913</v>
      </c>
      <c r="D27" s="8">
        <f>'Programový rozpočet sumár'!AA225</f>
        <v>207713</v>
      </c>
      <c r="E27" s="8">
        <f>'Programový rozpočet sumár'!AE225</f>
        <v>122713</v>
      </c>
    </row>
    <row r="28" spans="1:5" ht="12.75" customHeight="1">
      <c r="A28" s="393" t="s">
        <v>351</v>
      </c>
      <c r="B28" s="394"/>
      <c r="C28" s="8">
        <f>'Programový rozpočet sumár'!M228</f>
        <v>939109</v>
      </c>
      <c r="D28" s="8">
        <f>'Programový rozpočet sumár'!AA228</f>
        <v>957387</v>
      </c>
      <c r="E28" s="8">
        <f>'Programový rozpočet sumár'!AE228</f>
        <v>986766</v>
      </c>
    </row>
    <row r="29" spans="1:5" ht="12.75" customHeight="1">
      <c r="A29" s="390" t="s">
        <v>642</v>
      </c>
      <c r="B29" s="4"/>
      <c r="C29" s="395">
        <f>SUM(C13:C28)</f>
        <v>13099971.32</v>
      </c>
      <c r="D29" s="395">
        <f>SUM(D13:D28)</f>
        <v>11053698.32</v>
      </c>
      <c r="E29" s="395">
        <f>SUM(E13:E28)</f>
        <v>12293691.32</v>
      </c>
    </row>
    <row r="31" spans="1:5" ht="12.75" customHeight="1">
      <c r="A31" s="390" t="s">
        <v>643</v>
      </c>
      <c r="B31" s="4"/>
      <c r="C31" s="395">
        <f>C9-C29</f>
        <v>-0.3200000002980232</v>
      </c>
      <c r="D31" s="395">
        <f>D9-D29</f>
        <v>11854.679999999702</v>
      </c>
      <c r="E31" s="395">
        <f>E9-E29</f>
        <v>169625.6799999997</v>
      </c>
    </row>
  </sheetData>
  <sheetProtection formatCells="0"/>
  <printOptions/>
  <pageMargins left="0.7874015748031497" right="0.5511811023622047" top="0.8267716535433072" bottom="0.984251968503937" header="0.5118110236220472" footer="0.5118110236220472"/>
  <pageSetup horizontalDpi="300" verticalDpi="300" orientation="portrait" paperSize="9" r:id="rId1"/>
  <headerFooter alignWithMargins="0">
    <oddHeader>&amp;C&amp;"Arial,Tučné"&amp;14Sumár rozpočtu v €</oddHeader>
    <oddFooter>&amp;CStránka &amp;P</oddFooter>
  </headerFooter>
</worksheet>
</file>

<file path=xl/worksheets/sheet20.xml><?xml version="1.0" encoding="utf-8"?>
<worksheet xmlns="http://schemas.openxmlformats.org/spreadsheetml/2006/main" xmlns:r="http://schemas.openxmlformats.org/officeDocument/2006/relationships">
  <dimension ref="A1:F65"/>
  <sheetViews>
    <sheetView zoomScalePageLayoutView="0" workbookViewId="0" topLeftCell="A38">
      <selection activeCell="A30" sqref="A30"/>
    </sheetView>
  </sheetViews>
  <sheetFormatPr defaultColWidth="9.00390625" defaultRowHeight="12.75"/>
  <cols>
    <col min="1" max="1" width="21.125" style="397" customWidth="1"/>
    <col min="2" max="6" width="12.75390625" style="397" customWidth="1"/>
    <col min="7" max="16384" width="9.125" style="397" customWidth="1"/>
  </cols>
  <sheetData>
    <row r="1" spans="1:6" ht="18">
      <c r="A1" s="590" t="s">
        <v>340</v>
      </c>
      <c r="B1" s="399"/>
      <c r="C1" s="399"/>
      <c r="D1" s="399"/>
      <c r="E1" s="399"/>
      <c r="F1" s="399"/>
    </row>
    <row r="2" spans="1:6" ht="15.75">
      <c r="A2" s="592" t="s">
        <v>1352</v>
      </c>
      <c r="B2" s="592"/>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09"/>
      <c r="C5" s="402">
        <f>'Programový rozpočet sumár'!M216</f>
        <v>1595499.32</v>
      </c>
      <c r="D5" s="402">
        <f>'Programový rozpočet sumár'!AA216</f>
        <v>470116.32</v>
      </c>
      <c r="E5" s="402">
        <f>'Programový rozpočet sumár'!AE216</f>
        <v>1130349.32</v>
      </c>
      <c r="F5" s="399"/>
    </row>
    <row r="6" spans="1:6" ht="15">
      <c r="A6" s="399"/>
      <c r="B6" s="399"/>
      <c r="C6" s="399"/>
      <c r="D6" s="399"/>
      <c r="E6" s="399"/>
      <c r="F6" s="399"/>
    </row>
    <row r="7" spans="1:6" ht="15.75">
      <c r="A7" s="400" t="s">
        <v>1364</v>
      </c>
      <c r="B7" s="399"/>
      <c r="C7" s="399"/>
      <c r="D7" s="399"/>
      <c r="E7" s="399"/>
      <c r="F7" s="399"/>
    </row>
    <row r="8" spans="1:6" ht="15.75">
      <c r="A8" s="400"/>
      <c r="B8" s="399"/>
      <c r="C8" s="399"/>
      <c r="D8" s="399"/>
      <c r="E8" s="399"/>
      <c r="F8" s="399"/>
    </row>
    <row r="9" spans="1:6" ht="15">
      <c r="A9" s="399"/>
      <c r="B9" s="399"/>
      <c r="C9" s="401">
        <v>2010</v>
      </c>
      <c r="D9" s="401">
        <v>2011</v>
      </c>
      <c r="E9" s="401">
        <v>2012</v>
      </c>
      <c r="F9" s="399"/>
    </row>
    <row r="10" spans="1:6" ht="15">
      <c r="A10" s="608" t="s">
        <v>652</v>
      </c>
      <c r="B10" s="609"/>
      <c r="C10" s="402">
        <f>'Programový rozpočet sumár'!M217</f>
        <v>1533579.32</v>
      </c>
      <c r="D10" s="402">
        <f>'Programový rozpočet sumár'!AA217</f>
        <v>415376.32</v>
      </c>
      <c r="E10" s="402">
        <f>'Programový rozpočet sumár'!AE217</f>
        <v>1073779.32</v>
      </c>
      <c r="F10" s="399"/>
    </row>
    <row r="11" spans="1:6" ht="15.75" thickBot="1">
      <c r="A11" s="399"/>
      <c r="B11" s="399"/>
      <c r="C11" s="399"/>
      <c r="D11" s="399"/>
      <c r="E11" s="399"/>
      <c r="F11" s="399"/>
    </row>
    <row r="12" spans="1:6" ht="15">
      <c r="A12" s="429" t="s">
        <v>655</v>
      </c>
      <c r="B12" s="661" t="s">
        <v>683</v>
      </c>
      <c r="C12" s="661"/>
      <c r="D12" s="661"/>
      <c r="E12" s="661"/>
      <c r="F12" s="662"/>
    </row>
    <row r="13" spans="1:6" ht="14.25" customHeight="1">
      <c r="A13" s="420" t="s">
        <v>657</v>
      </c>
      <c r="B13" s="663" t="s">
        <v>1180</v>
      </c>
      <c r="C13" s="663"/>
      <c r="D13" s="663"/>
      <c r="E13" s="663"/>
      <c r="F13" s="664"/>
    </row>
    <row r="14" spans="1:6" ht="13.5" customHeight="1">
      <c r="A14" s="420" t="s">
        <v>659</v>
      </c>
      <c r="B14" s="411" t="s">
        <v>660</v>
      </c>
      <c r="C14" s="663" t="s">
        <v>1181</v>
      </c>
      <c r="D14" s="665"/>
      <c r="E14" s="665"/>
      <c r="F14" s="666"/>
    </row>
    <row r="15" spans="1:6" ht="15">
      <c r="A15" s="420" t="s">
        <v>662</v>
      </c>
      <c r="B15" s="412" t="s">
        <v>663</v>
      </c>
      <c r="C15" s="412" t="s">
        <v>664</v>
      </c>
      <c r="D15" s="413" t="s">
        <v>665</v>
      </c>
      <c r="E15" s="412" t="s">
        <v>666</v>
      </c>
      <c r="F15" s="414" t="s">
        <v>667</v>
      </c>
    </row>
    <row r="16" spans="1:6" ht="15" customHeight="1">
      <c r="A16" s="420" t="s">
        <v>668</v>
      </c>
      <c r="B16" s="412"/>
      <c r="C16" s="412">
        <v>18</v>
      </c>
      <c r="D16" s="413">
        <v>54</v>
      </c>
      <c r="E16" s="412">
        <v>18</v>
      </c>
      <c r="F16" s="414">
        <v>0</v>
      </c>
    </row>
    <row r="17" spans="1:6" ht="15.75" thickBot="1">
      <c r="A17" s="430" t="s">
        <v>669</v>
      </c>
      <c r="B17" s="416"/>
      <c r="C17" s="416"/>
      <c r="D17" s="416"/>
      <c r="E17" s="416"/>
      <c r="F17" s="417"/>
    </row>
    <row r="18" spans="1:6" ht="26.25">
      <c r="A18" s="420" t="s">
        <v>659</v>
      </c>
      <c r="B18" s="411" t="s">
        <v>660</v>
      </c>
      <c r="C18" s="663" t="s">
        <v>1330</v>
      </c>
      <c r="D18" s="665"/>
      <c r="E18" s="665"/>
      <c r="F18" s="666"/>
    </row>
    <row r="19" spans="1:6" ht="15">
      <c r="A19" s="420" t="s">
        <v>662</v>
      </c>
      <c r="B19" s="412" t="s">
        <v>663</v>
      </c>
      <c r="C19" s="412" t="s">
        <v>664</v>
      </c>
      <c r="D19" s="413" t="s">
        <v>665</v>
      </c>
      <c r="E19" s="412" t="s">
        <v>666</v>
      </c>
      <c r="F19" s="414" t="s">
        <v>667</v>
      </c>
    </row>
    <row r="20" spans="1:6" ht="15" customHeight="1">
      <c r="A20" s="420" t="s">
        <v>668</v>
      </c>
      <c r="B20" s="412"/>
      <c r="C20" s="412">
        <v>829</v>
      </c>
      <c r="D20" s="413">
        <v>846</v>
      </c>
      <c r="E20" s="412">
        <v>863</v>
      </c>
      <c r="F20" s="414">
        <v>880</v>
      </c>
    </row>
    <row r="21" spans="1:6" ht="15.75" thickBot="1">
      <c r="A21" s="430" t="s">
        <v>669</v>
      </c>
      <c r="B21" s="416"/>
      <c r="C21" s="416"/>
      <c r="D21" s="416"/>
      <c r="E21" s="416"/>
      <c r="F21" s="417"/>
    </row>
    <row r="22" spans="1:6" ht="13.5" customHeight="1">
      <c r="A22" s="420" t="s">
        <v>659</v>
      </c>
      <c r="B22" s="411" t="s">
        <v>660</v>
      </c>
      <c r="C22" s="663" t="s">
        <v>1182</v>
      </c>
      <c r="D22" s="665"/>
      <c r="E22" s="665"/>
      <c r="F22" s="666"/>
    </row>
    <row r="23" spans="1:6" ht="15">
      <c r="A23" s="420" t="s">
        <v>662</v>
      </c>
      <c r="B23" s="412" t="s">
        <v>663</v>
      </c>
      <c r="C23" s="412" t="s">
        <v>664</v>
      </c>
      <c r="D23" s="413" t="s">
        <v>665</v>
      </c>
      <c r="E23" s="412" t="s">
        <v>666</v>
      </c>
      <c r="F23" s="414" t="s">
        <v>667</v>
      </c>
    </row>
    <row r="24" spans="1:6" ht="13.5" customHeight="1">
      <c r="A24" s="420" t="s">
        <v>668</v>
      </c>
      <c r="B24" s="412"/>
      <c r="C24" s="412">
        <v>27</v>
      </c>
      <c r="D24" s="413">
        <v>18</v>
      </c>
      <c r="E24" s="412">
        <v>0</v>
      </c>
      <c r="F24" s="414">
        <v>18</v>
      </c>
    </row>
    <row r="25" spans="1:6" ht="15.75" thickBot="1">
      <c r="A25" s="430" t="s">
        <v>669</v>
      </c>
      <c r="B25" s="416"/>
      <c r="C25" s="416"/>
      <c r="D25" s="416"/>
      <c r="E25" s="416"/>
      <c r="F25" s="417"/>
    </row>
    <row r="26" spans="1:6" ht="15">
      <c r="A26" s="399"/>
      <c r="B26" s="399"/>
      <c r="C26" s="399"/>
      <c r="D26" s="399"/>
      <c r="E26" s="399"/>
      <c r="F26" s="399"/>
    </row>
    <row r="27" spans="1:6" ht="15">
      <c r="A27" s="403" t="s">
        <v>710</v>
      </c>
      <c r="B27" s="399"/>
      <c r="C27" s="399"/>
      <c r="D27" s="399"/>
      <c r="E27" s="399"/>
      <c r="F27" s="399"/>
    </row>
    <row r="28" spans="1:6" ht="27.75" customHeight="1">
      <c r="A28" s="616" t="s">
        <v>1183</v>
      </c>
      <c r="B28" s="617"/>
      <c r="C28" s="617"/>
      <c r="D28" s="617"/>
      <c r="E28" s="617"/>
      <c r="F28" s="617"/>
    </row>
    <row r="29" spans="1:6" ht="15">
      <c r="A29" s="399"/>
      <c r="B29" s="399"/>
      <c r="C29" s="399"/>
      <c r="D29" s="399"/>
      <c r="E29" s="399"/>
      <c r="F29" s="399"/>
    </row>
    <row r="30" spans="1:6" ht="15.75">
      <c r="A30" s="400" t="s">
        <v>1363</v>
      </c>
      <c r="B30" s="399"/>
      <c r="C30" s="399"/>
      <c r="D30" s="399"/>
      <c r="E30" s="399"/>
      <c r="F30" s="399"/>
    </row>
    <row r="31" spans="1:6" ht="15.75">
      <c r="A31" s="400"/>
      <c r="B31" s="399"/>
      <c r="C31" s="399"/>
      <c r="D31" s="399"/>
      <c r="E31" s="399"/>
      <c r="F31" s="399"/>
    </row>
    <row r="32" spans="1:6" ht="15">
      <c r="A32" s="399"/>
      <c r="B32" s="399"/>
      <c r="C32" s="401">
        <v>2010</v>
      </c>
      <c r="D32" s="401">
        <v>2011</v>
      </c>
      <c r="E32" s="401">
        <v>2012</v>
      </c>
      <c r="F32" s="399"/>
    </row>
    <row r="33" spans="1:6" ht="15">
      <c r="A33" s="608" t="s">
        <v>652</v>
      </c>
      <c r="B33" s="609"/>
      <c r="C33" s="402">
        <f>'Programový rozpočet sumár'!M222</f>
        <v>46000</v>
      </c>
      <c r="D33" s="402">
        <f>'Programový rozpočet sumár'!AA222</f>
        <v>38500</v>
      </c>
      <c r="E33" s="402">
        <f>'Programový rozpočet sumár'!AE222</f>
        <v>40000</v>
      </c>
      <c r="F33" s="399"/>
    </row>
    <row r="34" spans="1:6" ht="15.75" thickBot="1">
      <c r="A34" s="399"/>
      <c r="B34" s="399"/>
      <c r="C34" s="399"/>
      <c r="D34" s="399"/>
      <c r="E34" s="399"/>
      <c r="F34" s="399"/>
    </row>
    <row r="35" spans="1:6" ht="15">
      <c r="A35" s="429" t="s">
        <v>655</v>
      </c>
      <c r="B35" s="610" t="s">
        <v>775</v>
      </c>
      <c r="C35" s="611"/>
      <c r="D35" s="611"/>
      <c r="E35" s="611"/>
      <c r="F35" s="612"/>
    </row>
    <row r="36" spans="1:6" ht="15">
      <c r="A36" s="420" t="s">
        <v>657</v>
      </c>
      <c r="B36" s="613" t="s">
        <v>1184</v>
      </c>
      <c r="C36" s="614"/>
      <c r="D36" s="614"/>
      <c r="E36" s="614"/>
      <c r="F36" s="615"/>
    </row>
    <row r="37" spans="1:6" ht="14.25" customHeight="1">
      <c r="A37" s="420" t="s">
        <v>659</v>
      </c>
      <c r="B37" s="411" t="s">
        <v>660</v>
      </c>
      <c r="C37" s="613" t="s">
        <v>1185</v>
      </c>
      <c r="D37" s="614"/>
      <c r="E37" s="614"/>
      <c r="F37" s="615"/>
    </row>
    <row r="38" spans="1:6" ht="15">
      <c r="A38" s="420" t="s">
        <v>662</v>
      </c>
      <c r="B38" s="412" t="s">
        <v>663</v>
      </c>
      <c r="C38" s="412" t="s">
        <v>664</v>
      </c>
      <c r="D38" s="413" t="s">
        <v>665</v>
      </c>
      <c r="E38" s="412" t="s">
        <v>666</v>
      </c>
      <c r="F38" s="414" t="s">
        <v>667</v>
      </c>
    </row>
    <row r="39" spans="1:6" ht="15">
      <c r="A39" s="420" t="s">
        <v>668</v>
      </c>
      <c r="B39" s="412"/>
      <c r="C39" s="474">
        <v>431</v>
      </c>
      <c r="D39" s="475">
        <v>345</v>
      </c>
      <c r="E39" s="474">
        <v>323</v>
      </c>
      <c r="F39" s="480">
        <v>331</v>
      </c>
    </row>
    <row r="40" spans="1:6" ht="15.75" thickBot="1">
      <c r="A40" s="430" t="s">
        <v>669</v>
      </c>
      <c r="B40" s="481">
        <v>415</v>
      </c>
      <c r="C40" s="416"/>
      <c r="D40" s="416"/>
      <c r="E40" s="416"/>
      <c r="F40" s="417"/>
    </row>
    <row r="41" spans="1:6" ht="15.75" thickBot="1">
      <c r="A41" s="399"/>
      <c r="B41" s="399"/>
      <c r="C41" s="399"/>
      <c r="D41" s="399"/>
      <c r="E41" s="399"/>
      <c r="F41" s="399"/>
    </row>
    <row r="42" spans="1:6" ht="15">
      <c r="A42" s="429" t="s">
        <v>655</v>
      </c>
      <c r="B42" s="610" t="s">
        <v>775</v>
      </c>
      <c r="C42" s="611"/>
      <c r="D42" s="611"/>
      <c r="E42" s="611"/>
      <c r="F42" s="612"/>
    </row>
    <row r="43" spans="1:6" ht="15">
      <c r="A43" s="420" t="s">
        <v>657</v>
      </c>
      <c r="B43" s="613" t="s">
        <v>1186</v>
      </c>
      <c r="C43" s="614"/>
      <c r="D43" s="614"/>
      <c r="E43" s="614"/>
      <c r="F43" s="615"/>
    </row>
    <row r="44" spans="1:6" ht="26.25">
      <c r="A44" s="420" t="s">
        <v>659</v>
      </c>
      <c r="B44" s="411" t="s">
        <v>660</v>
      </c>
      <c r="C44" s="613" t="s">
        <v>1187</v>
      </c>
      <c r="D44" s="614"/>
      <c r="E44" s="614"/>
      <c r="F44" s="615"/>
    </row>
    <row r="45" spans="1:6" ht="15">
      <c r="A45" s="420" t="s">
        <v>662</v>
      </c>
      <c r="B45" s="412" t="s">
        <v>663</v>
      </c>
      <c r="C45" s="412" t="s">
        <v>664</v>
      </c>
      <c r="D45" s="413" t="s">
        <v>665</v>
      </c>
      <c r="E45" s="412" t="s">
        <v>666</v>
      </c>
      <c r="F45" s="414" t="s">
        <v>667</v>
      </c>
    </row>
    <row r="46" spans="1:6" ht="15">
      <c r="A46" s="420" t="s">
        <v>668</v>
      </c>
      <c r="B46" s="412"/>
      <c r="C46" s="474">
        <v>0</v>
      </c>
      <c r="D46" s="475">
        <v>70</v>
      </c>
      <c r="E46" s="474">
        <v>90</v>
      </c>
      <c r="F46" s="480">
        <v>95</v>
      </c>
    </row>
    <row r="47" spans="1:6" ht="15.75" thickBot="1">
      <c r="A47" s="430" t="s">
        <v>669</v>
      </c>
      <c r="B47" s="481">
        <v>0</v>
      </c>
      <c r="C47" s="416"/>
      <c r="D47" s="416"/>
      <c r="E47" s="416"/>
      <c r="F47" s="417"/>
    </row>
    <row r="48" spans="1:6" ht="15">
      <c r="A48" s="399"/>
      <c r="B48" s="399"/>
      <c r="C48" s="399"/>
      <c r="D48" s="399"/>
      <c r="E48" s="399"/>
      <c r="F48" s="399"/>
    </row>
    <row r="49" spans="1:6" ht="15">
      <c r="A49" s="403" t="s">
        <v>965</v>
      </c>
      <c r="B49" s="399"/>
      <c r="C49" s="399"/>
      <c r="D49" s="399"/>
      <c r="E49" s="399"/>
      <c r="F49" s="399"/>
    </row>
    <row r="50" spans="1:6" ht="40.5" customHeight="1">
      <c r="A50" s="616" t="s">
        <v>1188</v>
      </c>
      <c r="B50" s="617"/>
      <c r="C50" s="617"/>
      <c r="D50" s="617"/>
      <c r="E50" s="617"/>
      <c r="F50" s="617"/>
    </row>
    <row r="51" spans="1:6" ht="15">
      <c r="A51" s="399"/>
      <c r="B51" s="399"/>
      <c r="C51" s="399"/>
      <c r="D51" s="399"/>
      <c r="E51" s="399"/>
      <c r="F51" s="399"/>
    </row>
    <row r="52" spans="1:6" ht="15.75">
      <c r="A52" s="400" t="s">
        <v>1189</v>
      </c>
      <c r="B52" s="399"/>
      <c r="C52" s="399"/>
      <c r="D52" s="399"/>
      <c r="E52" s="399"/>
      <c r="F52" s="399"/>
    </row>
    <row r="53" spans="1:6" ht="15">
      <c r="A53" s="399"/>
      <c r="B53" s="399"/>
      <c r="C53" s="399"/>
      <c r="D53" s="399"/>
      <c r="E53" s="399"/>
      <c r="F53" s="399"/>
    </row>
    <row r="54" spans="1:6" ht="15">
      <c r="A54" s="399"/>
      <c r="B54" s="399"/>
      <c r="C54" s="401">
        <v>2010</v>
      </c>
      <c r="D54" s="401">
        <v>2011</v>
      </c>
      <c r="E54" s="401">
        <v>2012</v>
      </c>
      <c r="F54" s="399"/>
    </row>
    <row r="55" spans="1:6" ht="15">
      <c r="A55" s="608" t="s">
        <v>652</v>
      </c>
      <c r="B55" s="667"/>
      <c r="C55" s="402">
        <f>'Programový rozpočet sumár'!M223</f>
        <v>15920</v>
      </c>
      <c r="D55" s="402">
        <f>'Programový rozpočet sumár'!AA223</f>
        <v>16240</v>
      </c>
      <c r="E55" s="402">
        <f>'Programový rozpočet sumár'!AE223</f>
        <v>16570</v>
      </c>
      <c r="F55" s="399"/>
    </row>
    <row r="56" spans="1:6" ht="15.75" thickBot="1">
      <c r="A56" s="399"/>
      <c r="B56" s="399"/>
      <c r="C56" s="399"/>
      <c r="D56" s="399"/>
      <c r="E56" s="399"/>
      <c r="F56" s="399"/>
    </row>
    <row r="57" spans="1:6" ht="15">
      <c r="A57" s="429" t="s">
        <v>655</v>
      </c>
      <c r="B57" s="661" t="s">
        <v>683</v>
      </c>
      <c r="C57" s="661"/>
      <c r="D57" s="661"/>
      <c r="E57" s="661"/>
      <c r="F57" s="662"/>
    </row>
    <row r="58" spans="1:6" ht="24" customHeight="1">
      <c r="A58" s="420" t="s">
        <v>657</v>
      </c>
      <c r="B58" s="663" t="s">
        <v>1190</v>
      </c>
      <c r="C58" s="663"/>
      <c r="D58" s="663"/>
      <c r="E58" s="663"/>
      <c r="F58" s="664"/>
    </row>
    <row r="59" spans="1:6" ht="26.25">
      <c r="A59" s="420" t="s">
        <v>659</v>
      </c>
      <c r="B59" s="411" t="s">
        <v>660</v>
      </c>
      <c r="C59" s="663" t="s">
        <v>1191</v>
      </c>
      <c r="D59" s="665"/>
      <c r="E59" s="665"/>
      <c r="F59" s="666"/>
    </row>
    <row r="60" spans="1:6" ht="15">
      <c r="A60" s="420" t="s">
        <v>662</v>
      </c>
      <c r="B60" s="412" t="s">
        <v>663</v>
      </c>
      <c r="C60" s="412" t="s">
        <v>664</v>
      </c>
      <c r="D60" s="413" t="s">
        <v>665</v>
      </c>
      <c r="E60" s="412" t="s">
        <v>666</v>
      </c>
      <c r="F60" s="414" t="s">
        <v>667</v>
      </c>
    </row>
    <row r="61" spans="1:6" ht="14.25" customHeight="1">
      <c r="A61" s="420" t="s">
        <v>668</v>
      </c>
      <c r="B61" s="412"/>
      <c r="C61" s="474">
        <v>26</v>
      </c>
      <c r="D61" s="475">
        <v>26</v>
      </c>
      <c r="E61" s="474">
        <v>26</v>
      </c>
      <c r="F61" s="474">
        <v>26</v>
      </c>
    </row>
    <row r="62" spans="1:6" ht="15.75" thickBot="1">
      <c r="A62" s="430" t="s">
        <v>669</v>
      </c>
      <c r="B62" s="416"/>
      <c r="C62" s="416"/>
      <c r="D62" s="416"/>
      <c r="E62" s="416"/>
      <c r="F62" s="417"/>
    </row>
    <row r="63" spans="1:6" ht="15">
      <c r="A63" s="399"/>
      <c r="B63" s="399"/>
      <c r="C63" s="399"/>
      <c r="D63" s="399"/>
      <c r="E63" s="399"/>
      <c r="F63" s="399"/>
    </row>
    <row r="64" spans="1:6" ht="15">
      <c r="A64" s="403" t="s">
        <v>710</v>
      </c>
      <c r="B64" s="399"/>
      <c r="C64" s="399"/>
      <c r="D64" s="399"/>
      <c r="E64" s="399"/>
      <c r="F64" s="399"/>
    </row>
    <row r="65" spans="1:6" ht="15" customHeight="1">
      <c r="A65" s="616" t="s">
        <v>1192</v>
      </c>
      <c r="B65" s="617"/>
      <c r="C65" s="617"/>
      <c r="D65" s="617"/>
      <c r="E65" s="617"/>
      <c r="F65" s="617"/>
    </row>
  </sheetData>
  <sheetProtection/>
  <mergeCells count="21">
    <mergeCell ref="C37:F37"/>
    <mergeCell ref="A5:B5"/>
    <mergeCell ref="A10:B10"/>
    <mergeCell ref="B12:F12"/>
    <mergeCell ref="B13:F13"/>
    <mergeCell ref="C14:F14"/>
    <mergeCell ref="C18:F18"/>
    <mergeCell ref="C22:F22"/>
    <mergeCell ref="A28:F28"/>
    <mergeCell ref="A33:B33"/>
    <mergeCell ref="B35:F35"/>
    <mergeCell ref="B36:F36"/>
    <mergeCell ref="B58:F58"/>
    <mergeCell ref="C59:F59"/>
    <mergeCell ref="A65:F65"/>
    <mergeCell ref="B42:F42"/>
    <mergeCell ref="B43:F43"/>
    <mergeCell ref="C44:F44"/>
    <mergeCell ref="A50:F50"/>
    <mergeCell ref="A55:B55"/>
    <mergeCell ref="B57:F57"/>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29" max="255" man="1"/>
  </rowBreaks>
</worksheet>
</file>

<file path=xl/worksheets/sheet21.xml><?xml version="1.0" encoding="utf-8"?>
<worksheet xmlns="http://schemas.openxmlformats.org/spreadsheetml/2006/main" xmlns:r="http://schemas.openxmlformats.org/officeDocument/2006/relationships">
  <dimension ref="A1:F45"/>
  <sheetViews>
    <sheetView zoomScalePageLayoutView="0" workbookViewId="0" topLeftCell="A15">
      <selection activeCell="A25" sqref="A25"/>
    </sheetView>
  </sheetViews>
  <sheetFormatPr defaultColWidth="9.00390625" defaultRowHeight="12.75"/>
  <cols>
    <col min="1" max="1" width="22.125" style="563" customWidth="1"/>
    <col min="2" max="6" width="12.75390625" style="563" customWidth="1"/>
    <col min="7" max="16384" width="9.125" style="563" customWidth="1"/>
  </cols>
  <sheetData>
    <row r="1" ht="18">
      <c r="A1" s="590" t="s">
        <v>346</v>
      </c>
    </row>
    <row r="2" ht="15">
      <c r="A2" s="592" t="s">
        <v>1331</v>
      </c>
    </row>
    <row r="4" spans="3:5" ht="12.75">
      <c r="C4" s="564">
        <v>2010</v>
      </c>
      <c r="D4" s="564">
        <v>2011</v>
      </c>
      <c r="E4" s="564">
        <v>2012</v>
      </c>
    </row>
    <row r="5" spans="1:5" ht="15">
      <c r="A5" s="618" t="s">
        <v>647</v>
      </c>
      <c r="B5" s="619"/>
      <c r="C5" s="565">
        <f>'Programový rozpočet sumár'!M225</f>
        <v>132913</v>
      </c>
      <c r="D5" s="565">
        <f>'Programový rozpočet sumár'!AA225</f>
        <v>207713</v>
      </c>
      <c r="E5" s="565">
        <f>'Programový rozpočet sumár'!AE225</f>
        <v>122713</v>
      </c>
    </row>
    <row r="7" ht="14.25">
      <c r="A7" s="573" t="s">
        <v>648</v>
      </c>
    </row>
    <row r="8" spans="1:6" ht="28.5" customHeight="1">
      <c r="A8" s="744" t="s">
        <v>1332</v>
      </c>
      <c r="B8" s="745"/>
      <c r="C8" s="745"/>
      <c r="D8" s="745"/>
      <c r="E8" s="745"/>
      <c r="F8" s="745"/>
    </row>
    <row r="10" ht="15.75">
      <c r="A10" s="562" t="s">
        <v>1193</v>
      </c>
    </row>
    <row r="12" spans="3:5" ht="12.75">
      <c r="C12" s="564">
        <v>2010</v>
      </c>
      <c r="D12" s="564">
        <v>2011</v>
      </c>
      <c r="E12" s="564">
        <v>2012</v>
      </c>
    </row>
    <row r="13" spans="1:5" ht="15">
      <c r="A13" s="618" t="s">
        <v>652</v>
      </c>
      <c r="B13" s="619"/>
      <c r="C13" s="565">
        <f>'Programový rozpočet sumár'!M226</f>
        <v>22713</v>
      </c>
      <c r="D13" s="565">
        <f>'Programový rozpočet sumár'!AA226</f>
        <v>22713</v>
      </c>
      <c r="E13" s="565">
        <f>'Programový rozpočet sumár'!AE226</f>
        <v>22713</v>
      </c>
    </row>
    <row r="14" ht="13.5" thickBot="1"/>
    <row r="15" spans="1:6" ht="12.75">
      <c r="A15" s="566" t="s">
        <v>655</v>
      </c>
      <c r="B15" s="623" t="s">
        <v>706</v>
      </c>
      <c r="C15" s="623"/>
      <c r="D15" s="623"/>
      <c r="E15" s="623"/>
      <c r="F15" s="624"/>
    </row>
    <row r="16" spans="1:6" ht="12.75">
      <c r="A16" s="567" t="s">
        <v>657</v>
      </c>
      <c r="B16" s="620" t="s">
        <v>1333</v>
      </c>
      <c r="C16" s="620"/>
      <c r="D16" s="620"/>
      <c r="E16" s="620"/>
      <c r="F16" s="625"/>
    </row>
    <row r="17" spans="1:6" ht="25.5" customHeight="1">
      <c r="A17" s="567" t="s">
        <v>659</v>
      </c>
      <c r="B17" s="585" t="s">
        <v>660</v>
      </c>
      <c r="C17" s="620" t="s">
        <v>1334</v>
      </c>
      <c r="D17" s="621"/>
      <c r="E17" s="621"/>
      <c r="F17" s="622"/>
    </row>
    <row r="18" spans="1:6" ht="12.75">
      <c r="A18" s="567" t="s">
        <v>662</v>
      </c>
      <c r="B18" s="569" t="s">
        <v>663</v>
      </c>
      <c r="C18" s="569" t="s">
        <v>664</v>
      </c>
      <c r="D18" s="570" t="s">
        <v>665</v>
      </c>
      <c r="E18" s="569" t="s">
        <v>666</v>
      </c>
      <c r="F18" s="571" t="s">
        <v>667</v>
      </c>
    </row>
    <row r="19" spans="1:6" ht="12.75">
      <c r="A19" s="567" t="s">
        <v>668</v>
      </c>
      <c r="B19" s="554"/>
      <c r="C19" s="580">
        <v>6744</v>
      </c>
      <c r="D19" s="581">
        <v>7530</v>
      </c>
      <c r="E19" s="580">
        <v>7670</v>
      </c>
      <c r="F19" s="586">
        <v>7960</v>
      </c>
    </row>
    <row r="20" spans="1:6" ht="13.5" thickBot="1">
      <c r="A20" s="572" t="s">
        <v>669</v>
      </c>
      <c r="B20" s="587">
        <v>7714</v>
      </c>
      <c r="C20" s="588"/>
      <c r="D20" s="588"/>
      <c r="E20" s="588"/>
      <c r="F20" s="589"/>
    </row>
    <row r="22" ht="14.25">
      <c r="A22" s="573" t="s">
        <v>710</v>
      </c>
    </row>
    <row r="23" spans="1:6" ht="42" customHeight="1">
      <c r="A23" s="744" t="s">
        <v>1335</v>
      </c>
      <c r="B23" s="745"/>
      <c r="C23" s="745"/>
      <c r="D23" s="745"/>
      <c r="E23" s="745"/>
      <c r="F23" s="745"/>
    </row>
    <row r="25" ht="15.75">
      <c r="A25" s="562" t="s">
        <v>1365</v>
      </c>
    </row>
    <row r="27" spans="3:5" ht="12.75">
      <c r="C27" s="564">
        <v>2010</v>
      </c>
      <c r="D27" s="564">
        <v>2011</v>
      </c>
      <c r="E27" s="564">
        <v>2012</v>
      </c>
    </row>
    <row r="28" spans="1:5" ht="15">
      <c r="A28" s="618" t="s">
        <v>652</v>
      </c>
      <c r="B28" s="619"/>
      <c r="C28" s="565">
        <f>'Programový rozpočet sumár'!M227</f>
        <v>110200</v>
      </c>
      <c r="D28" s="565">
        <f>'Programový rozpočet sumár'!AA227</f>
        <v>185000</v>
      </c>
      <c r="E28" s="565">
        <f>'Programový rozpočet sumár'!AE227</f>
        <v>100000</v>
      </c>
    </row>
    <row r="29" ht="13.5" thickBot="1"/>
    <row r="30" spans="1:6" ht="12.75">
      <c r="A30" s="566" t="s">
        <v>655</v>
      </c>
      <c r="B30" s="650" t="s">
        <v>775</v>
      </c>
      <c r="C30" s="651"/>
      <c r="D30" s="651"/>
      <c r="E30" s="651"/>
      <c r="F30" s="652"/>
    </row>
    <row r="31" spans="1:6" ht="12.75">
      <c r="A31" s="567" t="s">
        <v>657</v>
      </c>
      <c r="B31" s="656" t="s">
        <v>1336</v>
      </c>
      <c r="C31" s="657"/>
      <c r="D31" s="657"/>
      <c r="E31" s="657"/>
      <c r="F31" s="658"/>
    </row>
    <row r="32" spans="1:6" ht="12.75">
      <c r="A32" s="567" t="s">
        <v>659</v>
      </c>
      <c r="B32" s="568" t="s">
        <v>660</v>
      </c>
      <c r="C32" s="656" t="s">
        <v>1337</v>
      </c>
      <c r="D32" s="657"/>
      <c r="E32" s="657"/>
      <c r="F32" s="658"/>
    </row>
    <row r="33" spans="1:6" ht="12.75">
      <c r="A33" s="567" t="s">
        <v>662</v>
      </c>
      <c r="B33" s="569" t="s">
        <v>663</v>
      </c>
      <c r="C33" s="569" t="s">
        <v>664</v>
      </c>
      <c r="D33" s="570" t="s">
        <v>665</v>
      </c>
      <c r="E33" s="569" t="s">
        <v>666</v>
      </c>
      <c r="F33" s="571" t="s">
        <v>667</v>
      </c>
    </row>
    <row r="34" spans="1:6" ht="12.75">
      <c r="A34" s="567" t="s">
        <v>668</v>
      </c>
      <c r="B34" s="569"/>
      <c r="C34" s="580">
        <v>4937</v>
      </c>
      <c r="D34" s="581">
        <v>4937</v>
      </c>
      <c r="E34" s="580">
        <v>4937</v>
      </c>
      <c r="F34" s="586">
        <v>4937</v>
      </c>
    </row>
    <row r="35" spans="1:6" ht="13.5" thickBot="1">
      <c r="A35" s="572" t="s">
        <v>669</v>
      </c>
      <c r="B35" s="587">
        <v>4937</v>
      </c>
      <c r="C35" s="582"/>
      <c r="D35" s="582"/>
      <c r="E35" s="582"/>
      <c r="F35" s="583"/>
    </row>
    <row r="36" ht="13.5" thickBot="1"/>
    <row r="37" spans="1:6" ht="12.75">
      <c r="A37" s="566" t="s">
        <v>655</v>
      </c>
      <c r="B37" s="650" t="s">
        <v>775</v>
      </c>
      <c r="C37" s="651"/>
      <c r="D37" s="651"/>
      <c r="E37" s="651"/>
      <c r="F37" s="652"/>
    </row>
    <row r="38" spans="1:6" ht="12.75">
      <c r="A38" s="567" t="s">
        <v>657</v>
      </c>
      <c r="B38" s="656" t="s">
        <v>1338</v>
      </c>
      <c r="C38" s="657"/>
      <c r="D38" s="657"/>
      <c r="E38" s="657"/>
      <c r="F38" s="658"/>
    </row>
    <row r="39" spans="1:6" ht="12.75">
      <c r="A39" s="567" t="s">
        <v>659</v>
      </c>
      <c r="B39" s="568" t="s">
        <v>660</v>
      </c>
      <c r="C39" s="746" t="s">
        <v>1339</v>
      </c>
      <c r="D39" s="747"/>
      <c r="E39" s="747"/>
      <c r="F39" s="748"/>
    </row>
    <row r="40" spans="1:6" ht="12.75">
      <c r="A40" s="567" t="s">
        <v>662</v>
      </c>
      <c r="B40" s="569" t="s">
        <v>663</v>
      </c>
      <c r="C40" s="569" t="s">
        <v>664</v>
      </c>
      <c r="D40" s="570" t="s">
        <v>665</v>
      </c>
      <c r="E40" s="569" t="s">
        <v>666</v>
      </c>
      <c r="F40" s="571" t="s">
        <v>667</v>
      </c>
    </row>
    <row r="41" spans="1:6" ht="12.75">
      <c r="A41" s="567" t="s">
        <v>668</v>
      </c>
      <c r="B41" s="569"/>
      <c r="C41" s="580">
        <v>822</v>
      </c>
      <c r="D41" s="581">
        <v>600</v>
      </c>
      <c r="E41" s="580">
        <v>600</v>
      </c>
      <c r="F41" s="586">
        <v>800</v>
      </c>
    </row>
    <row r="42" spans="1:6" ht="13.5" thickBot="1">
      <c r="A42" s="572" t="s">
        <v>669</v>
      </c>
      <c r="B42" s="587">
        <v>600</v>
      </c>
      <c r="C42" s="582"/>
      <c r="D42" s="582"/>
      <c r="E42" s="582"/>
      <c r="F42" s="583"/>
    </row>
    <row r="44" ht="14.25">
      <c r="A44" s="573" t="s">
        <v>710</v>
      </c>
    </row>
    <row r="45" spans="1:6" ht="39.75" customHeight="1">
      <c r="A45" s="744" t="s">
        <v>1340</v>
      </c>
      <c r="B45" s="745"/>
      <c r="C45" s="745"/>
      <c r="D45" s="745"/>
      <c r="E45" s="745"/>
      <c r="F45" s="745"/>
    </row>
  </sheetData>
  <sheetProtection/>
  <mergeCells count="15">
    <mergeCell ref="B38:F38"/>
    <mergeCell ref="C39:F39"/>
    <mergeCell ref="A45:F45"/>
    <mergeCell ref="A23:F23"/>
    <mergeCell ref="A28:B28"/>
    <mergeCell ref="B30:F30"/>
    <mergeCell ref="B31:F31"/>
    <mergeCell ref="C32:F32"/>
    <mergeCell ref="B37:F37"/>
    <mergeCell ref="C17:F17"/>
    <mergeCell ref="A5:B5"/>
    <mergeCell ref="A8:F8"/>
    <mergeCell ref="A13:B13"/>
    <mergeCell ref="B15:F15"/>
    <mergeCell ref="B16:F1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worksheet>
</file>

<file path=xl/worksheets/sheet22.xml><?xml version="1.0" encoding="utf-8"?>
<worksheet xmlns="http://schemas.openxmlformats.org/spreadsheetml/2006/main" xmlns:r="http://schemas.openxmlformats.org/officeDocument/2006/relationships">
  <dimension ref="A1:F17"/>
  <sheetViews>
    <sheetView zoomScalePageLayoutView="0" workbookViewId="0" topLeftCell="A1">
      <selection activeCell="G14" sqref="G14"/>
    </sheetView>
  </sheetViews>
  <sheetFormatPr defaultColWidth="9.00390625" defaultRowHeight="12.75"/>
  <cols>
    <col min="1" max="1" width="22.125" style="397" customWidth="1"/>
    <col min="2" max="2" width="12.625" style="397" customWidth="1"/>
    <col min="3" max="6" width="12.75390625" style="397" customWidth="1"/>
    <col min="7" max="16384" width="9.125" style="397" customWidth="1"/>
  </cols>
  <sheetData>
    <row r="1" spans="1:6" ht="18">
      <c r="A1" s="590" t="s">
        <v>351</v>
      </c>
      <c r="B1" s="399"/>
      <c r="C1" s="399"/>
      <c r="D1" s="399"/>
      <c r="E1" s="399"/>
      <c r="F1" s="399"/>
    </row>
    <row r="2" spans="1:6" ht="15">
      <c r="A2" s="399"/>
      <c r="B2" s="399"/>
      <c r="C2" s="399"/>
      <c r="D2" s="399"/>
      <c r="E2" s="399"/>
      <c r="F2" s="399"/>
    </row>
    <row r="3" spans="1:6" ht="15">
      <c r="A3" s="399"/>
      <c r="B3" s="399"/>
      <c r="C3" s="401">
        <v>2010</v>
      </c>
      <c r="D3" s="401">
        <v>2011</v>
      </c>
      <c r="E3" s="401">
        <v>2012</v>
      </c>
      <c r="F3" s="399"/>
    </row>
    <row r="4" spans="1:6" ht="15">
      <c r="A4" s="608" t="s">
        <v>647</v>
      </c>
      <c r="B4" s="609"/>
      <c r="C4" s="402">
        <f>'Programový rozpočet sumár'!M228</f>
        <v>939109</v>
      </c>
      <c r="D4" s="402">
        <f>'Programový rozpočet sumár'!AA228</f>
        <v>957387</v>
      </c>
      <c r="E4" s="402">
        <f>'Programový rozpočet sumár'!AE228</f>
        <v>986766</v>
      </c>
      <c r="F4" s="399"/>
    </row>
    <row r="5" spans="1:6" ht="15">
      <c r="A5" s="399"/>
      <c r="B5" s="399"/>
      <c r="C5" s="399"/>
      <c r="D5" s="399"/>
      <c r="E5" s="399"/>
      <c r="F5" s="399"/>
    </row>
    <row r="6" spans="1:6" ht="15">
      <c r="A6" s="403" t="s">
        <v>648</v>
      </c>
      <c r="B6" s="399"/>
      <c r="C6" s="399"/>
      <c r="D6" s="399"/>
      <c r="E6" s="399"/>
      <c r="F6" s="399"/>
    </row>
    <row r="7" spans="1:6" s="404" customFormat="1" ht="14.25">
      <c r="A7" s="616" t="s">
        <v>649</v>
      </c>
      <c r="B7" s="617"/>
      <c r="C7" s="617"/>
      <c r="D7" s="617"/>
      <c r="E7" s="617"/>
      <c r="F7" s="617"/>
    </row>
    <row r="8" spans="1:6" ht="15.75" thickBot="1">
      <c r="A8" s="399"/>
      <c r="B8" s="399"/>
      <c r="C8" s="399"/>
      <c r="D8" s="399"/>
      <c r="E8" s="399"/>
      <c r="F8" s="399"/>
    </row>
    <row r="9" spans="1:6" ht="15">
      <c r="A9" s="566" t="s">
        <v>655</v>
      </c>
      <c r="B9" s="610" t="s">
        <v>677</v>
      </c>
      <c r="C9" s="611"/>
      <c r="D9" s="611"/>
      <c r="E9" s="611"/>
      <c r="F9" s="612"/>
    </row>
    <row r="10" spans="1:6" ht="15">
      <c r="A10" s="596" t="s">
        <v>657</v>
      </c>
      <c r="B10" s="613" t="s">
        <v>1341</v>
      </c>
      <c r="C10" s="614"/>
      <c r="D10" s="614"/>
      <c r="E10" s="614"/>
      <c r="F10" s="615"/>
    </row>
    <row r="11" spans="1:6" ht="15">
      <c r="A11" s="567" t="s">
        <v>659</v>
      </c>
      <c r="B11" s="411" t="s">
        <v>660</v>
      </c>
      <c r="C11" s="613" t="s">
        <v>1342</v>
      </c>
      <c r="D11" s="614"/>
      <c r="E11" s="614"/>
      <c r="F11" s="615"/>
    </row>
    <row r="12" spans="1:6" ht="15">
      <c r="A12" s="567" t="s">
        <v>662</v>
      </c>
      <c r="B12" s="412" t="s">
        <v>663</v>
      </c>
      <c r="C12" s="412" t="s">
        <v>664</v>
      </c>
      <c r="D12" s="413" t="s">
        <v>665</v>
      </c>
      <c r="E12" s="412" t="s">
        <v>666</v>
      </c>
      <c r="F12" s="414" t="s">
        <v>667</v>
      </c>
    </row>
    <row r="13" spans="1:6" ht="15">
      <c r="A13" s="567" t="s">
        <v>668</v>
      </c>
      <c r="B13" s="412"/>
      <c r="C13" s="412">
        <v>3.14</v>
      </c>
      <c r="D13" s="413">
        <v>3.14</v>
      </c>
      <c r="E13" s="412">
        <v>3.14</v>
      </c>
      <c r="F13" s="414">
        <v>3.14</v>
      </c>
    </row>
    <row r="14" spans="1:6" ht="15.75" thickBot="1">
      <c r="A14" s="572" t="s">
        <v>669</v>
      </c>
      <c r="B14" s="591">
        <v>3</v>
      </c>
      <c r="C14" s="416"/>
      <c r="D14" s="416"/>
      <c r="E14" s="416"/>
      <c r="F14" s="417"/>
    </row>
    <row r="15" ht="15">
      <c r="B15" s="421"/>
    </row>
    <row r="16" spans="1:6" ht="15">
      <c r="A16" s="403" t="s">
        <v>648</v>
      </c>
      <c r="B16" s="399"/>
      <c r="C16" s="399"/>
      <c r="D16" s="399"/>
      <c r="E16" s="399"/>
      <c r="F16" s="399"/>
    </row>
    <row r="17" spans="1:6" ht="157.5" customHeight="1">
      <c r="A17" s="616" t="s">
        <v>1345</v>
      </c>
      <c r="B17" s="617"/>
      <c r="C17" s="617"/>
      <c r="D17" s="617"/>
      <c r="E17" s="617"/>
      <c r="F17" s="617"/>
    </row>
  </sheetData>
  <sheetProtection/>
  <mergeCells count="6">
    <mergeCell ref="C11:F11"/>
    <mergeCell ref="A17:F17"/>
    <mergeCell ref="A4:B4"/>
    <mergeCell ref="A7:F7"/>
    <mergeCell ref="B9:F9"/>
    <mergeCell ref="B10:F1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worksheet>
</file>

<file path=xl/worksheets/sheet3.xml><?xml version="1.0" encoding="utf-8"?>
<worksheet xmlns="http://schemas.openxmlformats.org/spreadsheetml/2006/main" xmlns:r="http://schemas.openxmlformats.org/officeDocument/2006/relationships">
  <dimension ref="A1:M143"/>
  <sheetViews>
    <sheetView zoomScalePageLayoutView="0" workbookViewId="0" topLeftCell="A1">
      <selection activeCell="E4" sqref="E4"/>
    </sheetView>
  </sheetViews>
  <sheetFormatPr defaultColWidth="9.00390625" defaultRowHeight="12.75"/>
  <cols>
    <col min="1" max="1" width="7.625" style="2" bestFit="1" customWidth="1"/>
    <col min="2" max="2" width="41.00390625" style="2" customWidth="1"/>
    <col min="3" max="3" width="10.25390625" style="0" customWidth="1"/>
    <col min="4" max="4" width="10.25390625" style="148" customWidth="1"/>
    <col min="5" max="5" width="10.25390625" style="0" customWidth="1"/>
    <col min="6" max="6" width="10.25390625" style="148" customWidth="1"/>
    <col min="7" max="7" width="22.75390625" style="245" hidden="1" customWidth="1"/>
    <col min="8" max="8" width="7.625" style="0" customWidth="1"/>
    <col min="9" max="9" width="41.00390625" style="0" customWidth="1"/>
    <col min="10" max="11" width="10.25390625" style="0" customWidth="1"/>
    <col min="13" max="13" width="0" style="376" hidden="1" customWidth="1"/>
  </cols>
  <sheetData>
    <row r="1" spans="3:13" ht="12.75">
      <c r="C1" s="122" t="s">
        <v>66</v>
      </c>
      <c r="D1" s="138" t="s">
        <v>545</v>
      </c>
      <c r="E1" s="156" t="s">
        <v>66</v>
      </c>
      <c r="F1" s="138" t="s">
        <v>546</v>
      </c>
      <c r="G1" s="239"/>
      <c r="H1" s="2"/>
      <c r="I1" s="2"/>
      <c r="J1" s="122" t="s">
        <v>66</v>
      </c>
      <c r="K1" s="122" t="s">
        <v>66</v>
      </c>
      <c r="M1" s="138" t="s">
        <v>612</v>
      </c>
    </row>
    <row r="2" spans="1:13" ht="12.75">
      <c r="A2" s="4" t="s">
        <v>0</v>
      </c>
      <c r="B2" s="17" t="s">
        <v>11</v>
      </c>
      <c r="C2" s="63" t="s">
        <v>544</v>
      </c>
      <c r="D2" s="138">
        <v>2010</v>
      </c>
      <c r="E2" s="157">
        <v>2010</v>
      </c>
      <c r="F2" s="138">
        <v>2010</v>
      </c>
      <c r="G2" s="240"/>
      <c r="H2" s="4" t="s">
        <v>0</v>
      </c>
      <c r="I2" s="17" t="s">
        <v>11</v>
      </c>
      <c r="J2" s="63">
        <v>2011</v>
      </c>
      <c r="K2" s="63">
        <v>2012</v>
      </c>
      <c r="M2" s="138"/>
    </row>
    <row r="3" spans="1:13" s="12" customFormat="1" ht="12.75">
      <c r="A3" s="50">
        <v>100</v>
      </c>
      <c r="B3" s="50" t="s">
        <v>33</v>
      </c>
      <c r="C3" s="5">
        <f>C4+C7+C12</f>
        <v>5303384</v>
      </c>
      <c r="D3" s="142">
        <f>D4+D7+D12</f>
        <v>6835257</v>
      </c>
      <c r="E3" s="295">
        <f>E4+E7+E12</f>
        <v>5341452</v>
      </c>
      <c r="F3" s="142">
        <f>E3-D3</f>
        <v>-1493805</v>
      </c>
      <c r="G3" s="278"/>
      <c r="H3" s="50">
        <v>100</v>
      </c>
      <c r="I3" s="50" t="s">
        <v>33</v>
      </c>
      <c r="J3" s="296">
        <f>J4+J7+J12</f>
        <v>6084502</v>
      </c>
      <c r="K3" s="296">
        <f>K4+K7+K12</f>
        <v>6857905</v>
      </c>
      <c r="M3" s="142">
        <f>E3-C3</f>
        <v>38068</v>
      </c>
    </row>
    <row r="4" spans="1:13" ht="12.75">
      <c r="A4" s="6">
        <v>110</v>
      </c>
      <c r="B4" s="6" t="s">
        <v>34</v>
      </c>
      <c r="C4" s="7">
        <f aca="true" t="shared" si="0" ref="C4:E5">C5</f>
        <v>4421319</v>
      </c>
      <c r="D4" s="143">
        <f t="shared" si="0"/>
        <v>5954524</v>
      </c>
      <c r="E4" s="293">
        <f t="shared" si="0"/>
        <v>4462342</v>
      </c>
      <c r="F4" s="143">
        <f aca="true" t="shared" si="1" ref="F4:F70">E4-D4</f>
        <v>-1492182</v>
      </c>
      <c r="G4" s="279"/>
      <c r="H4" s="6">
        <v>110</v>
      </c>
      <c r="I4" s="6" t="s">
        <v>34</v>
      </c>
      <c r="J4" s="294">
        <f>J5</f>
        <v>5204892</v>
      </c>
      <c r="K4" s="294">
        <f>K5</f>
        <v>5934140</v>
      </c>
      <c r="M4" s="143">
        <f aca="true" t="shared" si="2" ref="M4:M67">E4-C4</f>
        <v>41023</v>
      </c>
    </row>
    <row r="5" spans="1:13" ht="12.75">
      <c r="A5" s="4">
        <v>111</v>
      </c>
      <c r="B5" s="4" t="s">
        <v>35</v>
      </c>
      <c r="C5" s="140">
        <f t="shared" si="0"/>
        <v>4421319</v>
      </c>
      <c r="D5" s="139">
        <f t="shared" si="0"/>
        <v>5954524</v>
      </c>
      <c r="E5" s="237">
        <f t="shared" si="0"/>
        <v>4462342</v>
      </c>
      <c r="F5" s="139">
        <f t="shared" si="1"/>
        <v>-1492182</v>
      </c>
      <c r="G5" s="280"/>
      <c r="H5" s="4">
        <v>111</v>
      </c>
      <c r="I5" s="4" t="s">
        <v>35</v>
      </c>
      <c r="J5" s="238">
        <f>J6</f>
        <v>5204892</v>
      </c>
      <c r="K5" s="238">
        <f>K6</f>
        <v>5934140</v>
      </c>
      <c r="M5" s="139">
        <f t="shared" si="2"/>
        <v>41023</v>
      </c>
    </row>
    <row r="6" spans="1:13" ht="12.75">
      <c r="A6" s="9">
        <v>111003</v>
      </c>
      <c r="B6" s="9" t="s">
        <v>32</v>
      </c>
      <c r="C6" s="56">
        <v>4421319</v>
      </c>
      <c r="D6" s="150">
        <v>5954524</v>
      </c>
      <c r="E6" s="236">
        <v>4462342</v>
      </c>
      <c r="F6" s="150">
        <f t="shared" si="1"/>
        <v>-1492182</v>
      </c>
      <c r="G6" s="292" t="s">
        <v>523</v>
      </c>
      <c r="H6" s="9">
        <v>111003</v>
      </c>
      <c r="I6" s="9" t="s">
        <v>32</v>
      </c>
      <c r="J6" s="235">
        <v>5204892</v>
      </c>
      <c r="K6" s="235">
        <v>5934140</v>
      </c>
      <c r="M6" s="150">
        <f t="shared" si="2"/>
        <v>41023</v>
      </c>
    </row>
    <row r="7" spans="1:13" ht="12.75">
      <c r="A7" s="6">
        <v>120</v>
      </c>
      <c r="B7" s="6" t="s">
        <v>36</v>
      </c>
      <c r="C7" s="7">
        <f>C8</f>
        <v>490739</v>
      </c>
      <c r="D7" s="143">
        <f>D8</f>
        <v>490739</v>
      </c>
      <c r="E7" s="293">
        <f>E8</f>
        <v>492283</v>
      </c>
      <c r="F7" s="143">
        <f t="shared" si="1"/>
        <v>1544</v>
      </c>
      <c r="G7" s="279"/>
      <c r="H7" s="6">
        <v>120</v>
      </c>
      <c r="I7" s="6" t="s">
        <v>36</v>
      </c>
      <c r="J7" s="294">
        <f>J8</f>
        <v>492283</v>
      </c>
      <c r="K7" s="294">
        <f>K8</f>
        <v>516897</v>
      </c>
      <c r="M7" s="143">
        <f t="shared" si="2"/>
        <v>1544</v>
      </c>
    </row>
    <row r="8" spans="1:13" ht="12.75">
      <c r="A8" s="4">
        <v>121</v>
      </c>
      <c r="B8" s="4" t="s">
        <v>1</v>
      </c>
      <c r="C8" s="8">
        <f>SUM(C9:C11)</f>
        <v>490739</v>
      </c>
      <c r="D8" s="139">
        <f>SUM(D9:D11)</f>
        <v>490739</v>
      </c>
      <c r="E8" s="237">
        <f>SUM(E9:E11)</f>
        <v>492283</v>
      </c>
      <c r="F8" s="139">
        <f t="shared" si="1"/>
        <v>1544</v>
      </c>
      <c r="G8" s="280"/>
      <c r="H8" s="4">
        <v>121</v>
      </c>
      <c r="I8" s="4" t="s">
        <v>1</v>
      </c>
      <c r="J8" s="238">
        <f>SUM(J9:J11)</f>
        <v>492283</v>
      </c>
      <c r="K8" s="238">
        <f>SUM(K9:K11)</f>
        <v>516897</v>
      </c>
      <c r="M8" s="139">
        <f t="shared" si="2"/>
        <v>1544</v>
      </c>
    </row>
    <row r="9" spans="1:13" ht="12.75">
      <c r="A9" s="9">
        <v>121001</v>
      </c>
      <c r="B9" s="9" t="s">
        <v>37</v>
      </c>
      <c r="C9" s="56">
        <v>42090</v>
      </c>
      <c r="D9" s="150">
        <v>42090</v>
      </c>
      <c r="E9" s="236">
        <f>ROUND(42977*0.98,0)</f>
        <v>42117</v>
      </c>
      <c r="F9" s="150">
        <f t="shared" si="1"/>
        <v>27</v>
      </c>
      <c r="G9" s="242" t="s">
        <v>523</v>
      </c>
      <c r="H9" s="9">
        <v>121001</v>
      </c>
      <c r="I9" s="9" t="s">
        <v>37</v>
      </c>
      <c r="J9" s="235">
        <f>E9</f>
        <v>42117</v>
      </c>
      <c r="K9" s="235">
        <f>ROUND(J9*1.05,0)</f>
        <v>44223</v>
      </c>
      <c r="M9" s="150">
        <f t="shared" si="2"/>
        <v>27</v>
      </c>
    </row>
    <row r="10" spans="1:13" ht="12.75">
      <c r="A10" s="9">
        <v>121002</v>
      </c>
      <c r="B10" s="9" t="s">
        <v>38</v>
      </c>
      <c r="C10" s="56">
        <v>426475</v>
      </c>
      <c r="D10" s="150">
        <v>426475</v>
      </c>
      <c r="E10" s="236">
        <f>ROUND(436532*0.98,0)</f>
        <v>427801</v>
      </c>
      <c r="F10" s="150">
        <f t="shared" si="1"/>
        <v>1326</v>
      </c>
      <c r="G10" s="242" t="s">
        <v>523</v>
      </c>
      <c r="H10" s="9">
        <v>121002</v>
      </c>
      <c r="I10" s="9" t="s">
        <v>38</v>
      </c>
      <c r="J10" s="235">
        <f>E10</f>
        <v>427801</v>
      </c>
      <c r="K10" s="235">
        <f>ROUND(J10*1.05,0)</f>
        <v>449191</v>
      </c>
      <c r="M10" s="150">
        <f t="shared" si="2"/>
        <v>1326</v>
      </c>
    </row>
    <row r="11" spans="1:13" ht="12.75">
      <c r="A11" s="9">
        <v>121003</v>
      </c>
      <c r="B11" s="9" t="s">
        <v>469</v>
      </c>
      <c r="C11" s="56">
        <v>22174</v>
      </c>
      <c r="D11" s="150">
        <v>22174</v>
      </c>
      <c r="E11" s="236">
        <f>ROUND(22821*0.98,0)</f>
        <v>22365</v>
      </c>
      <c r="F11" s="150">
        <f t="shared" si="1"/>
        <v>191</v>
      </c>
      <c r="G11" s="242" t="s">
        <v>523</v>
      </c>
      <c r="H11" s="9">
        <v>121003</v>
      </c>
      <c r="I11" s="9" t="s">
        <v>469</v>
      </c>
      <c r="J11" s="235">
        <f>E11</f>
        <v>22365</v>
      </c>
      <c r="K11" s="235">
        <f>ROUND(J11*1.05,0)</f>
        <v>23483</v>
      </c>
      <c r="M11" s="150">
        <f t="shared" si="2"/>
        <v>191</v>
      </c>
    </row>
    <row r="12" spans="1:13" ht="12.75">
      <c r="A12" s="6">
        <v>130</v>
      </c>
      <c r="B12" s="6" t="s">
        <v>39</v>
      </c>
      <c r="C12" s="7">
        <f>C13</f>
        <v>391326</v>
      </c>
      <c r="D12" s="143">
        <f>D13</f>
        <v>389994</v>
      </c>
      <c r="E12" s="293">
        <f>E13</f>
        <v>386827</v>
      </c>
      <c r="F12" s="143">
        <f t="shared" si="1"/>
        <v>-3167</v>
      </c>
      <c r="G12" s="279"/>
      <c r="H12" s="6">
        <v>130</v>
      </c>
      <c r="I12" s="6" t="s">
        <v>39</v>
      </c>
      <c r="J12" s="294">
        <f>J13</f>
        <v>387327</v>
      </c>
      <c r="K12" s="294">
        <f>K13</f>
        <v>406868</v>
      </c>
      <c r="M12" s="143">
        <f t="shared" si="2"/>
        <v>-4499</v>
      </c>
    </row>
    <row r="13" spans="1:13" ht="12.75">
      <c r="A13" s="4">
        <v>133</v>
      </c>
      <c r="B13" s="4" t="s">
        <v>101</v>
      </c>
      <c r="C13" s="8">
        <f>SUM(C14:C19)</f>
        <v>391326</v>
      </c>
      <c r="D13" s="139">
        <f>SUM(D14:D19)</f>
        <v>389994</v>
      </c>
      <c r="E13" s="237">
        <f>SUM(E14:E19)</f>
        <v>386827</v>
      </c>
      <c r="F13" s="139">
        <f t="shared" si="1"/>
        <v>-3167</v>
      </c>
      <c r="G13" s="280"/>
      <c r="H13" s="4">
        <v>133</v>
      </c>
      <c r="I13" s="4" t="s">
        <v>101</v>
      </c>
      <c r="J13" s="238">
        <f>SUM(J14:J19)</f>
        <v>387327</v>
      </c>
      <c r="K13" s="238">
        <f>SUM(K14:K19)</f>
        <v>406868</v>
      </c>
      <c r="M13" s="139">
        <f t="shared" si="2"/>
        <v>-4499</v>
      </c>
    </row>
    <row r="14" spans="1:13" ht="12.75">
      <c r="A14" s="9">
        <v>133001</v>
      </c>
      <c r="B14" s="9" t="s">
        <v>102</v>
      </c>
      <c r="C14" s="56">
        <v>9327</v>
      </c>
      <c r="D14" s="150">
        <v>9327</v>
      </c>
      <c r="E14" s="236">
        <v>9000</v>
      </c>
      <c r="F14" s="150">
        <f t="shared" si="1"/>
        <v>-327</v>
      </c>
      <c r="G14" s="242" t="s">
        <v>523</v>
      </c>
      <c r="H14" s="9">
        <v>133001</v>
      </c>
      <c r="I14" s="9" t="s">
        <v>102</v>
      </c>
      <c r="J14" s="235">
        <f>E14</f>
        <v>9000</v>
      </c>
      <c r="K14" s="235">
        <f>ROUND(J14*1.05,0)</f>
        <v>9450</v>
      </c>
      <c r="M14" s="150">
        <f t="shared" si="2"/>
        <v>-327</v>
      </c>
    </row>
    <row r="15" spans="1:13" ht="12.75">
      <c r="A15" s="9">
        <v>133003</v>
      </c>
      <c r="B15" s="9" t="s">
        <v>103</v>
      </c>
      <c r="C15" s="56">
        <f>199+151</f>
        <v>350</v>
      </c>
      <c r="D15" s="150">
        <v>199</v>
      </c>
      <c r="E15" s="236">
        <v>0</v>
      </c>
      <c r="F15" s="150">
        <f t="shared" si="1"/>
        <v>-199</v>
      </c>
      <c r="G15" s="242" t="s">
        <v>523</v>
      </c>
      <c r="H15" s="9">
        <v>133003</v>
      </c>
      <c r="I15" s="9" t="s">
        <v>103</v>
      </c>
      <c r="J15" s="235">
        <v>0</v>
      </c>
      <c r="K15" s="235">
        <v>0</v>
      </c>
      <c r="M15" s="150">
        <f t="shared" si="2"/>
        <v>-350</v>
      </c>
    </row>
    <row r="16" spans="1:13" ht="12.75">
      <c r="A16" s="9">
        <v>133004</v>
      </c>
      <c r="B16" s="9" t="s">
        <v>104</v>
      </c>
      <c r="C16" s="56">
        <v>498</v>
      </c>
      <c r="D16" s="150">
        <v>498</v>
      </c>
      <c r="E16" s="236">
        <v>0</v>
      </c>
      <c r="F16" s="150">
        <f t="shared" si="1"/>
        <v>-498</v>
      </c>
      <c r="G16" s="242" t="s">
        <v>523</v>
      </c>
      <c r="H16" s="9">
        <v>133004</v>
      </c>
      <c r="I16" s="9" t="s">
        <v>104</v>
      </c>
      <c r="J16" s="235">
        <v>0</v>
      </c>
      <c r="K16" s="235">
        <v>0</v>
      </c>
      <c r="M16" s="150">
        <f t="shared" si="2"/>
        <v>-498</v>
      </c>
    </row>
    <row r="17" spans="1:13" ht="12.75">
      <c r="A17" s="9">
        <v>133006</v>
      </c>
      <c r="B17" s="9" t="s">
        <v>105</v>
      </c>
      <c r="C17" s="56">
        <v>7004</v>
      </c>
      <c r="D17" s="150">
        <v>7004</v>
      </c>
      <c r="E17" s="236">
        <v>5500</v>
      </c>
      <c r="F17" s="150">
        <f t="shared" si="1"/>
        <v>-1504</v>
      </c>
      <c r="G17" s="242" t="s">
        <v>523</v>
      </c>
      <c r="H17" s="9">
        <v>133006</v>
      </c>
      <c r="I17" s="9" t="s">
        <v>105</v>
      </c>
      <c r="J17" s="235">
        <v>6000</v>
      </c>
      <c r="K17" s="235">
        <v>6500</v>
      </c>
      <c r="M17" s="150">
        <f t="shared" si="2"/>
        <v>-1504</v>
      </c>
    </row>
    <row r="18" spans="1:13" ht="12.75">
      <c r="A18" s="9">
        <v>133012</v>
      </c>
      <c r="B18" s="9" t="s">
        <v>480</v>
      </c>
      <c r="C18" s="56">
        <f>3319+1181</f>
        <v>4500</v>
      </c>
      <c r="D18" s="150">
        <v>3319</v>
      </c>
      <c r="E18" s="236">
        <v>4500</v>
      </c>
      <c r="F18" s="150">
        <f t="shared" si="1"/>
        <v>1181</v>
      </c>
      <c r="G18" s="242" t="s">
        <v>523</v>
      </c>
      <c r="H18" s="9">
        <v>133012</v>
      </c>
      <c r="I18" s="9" t="s">
        <v>480</v>
      </c>
      <c r="J18" s="235">
        <f>3319+1181</f>
        <v>4500</v>
      </c>
      <c r="K18" s="235">
        <v>4700</v>
      </c>
      <c r="M18" s="150">
        <f t="shared" si="2"/>
        <v>0</v>
      </c>
    </row>
    <row r="19" spans="1:13" ht="12.75">
      <c r="A19" s="9">
        <v>133013</v>
      </c>
      <c r="B19" s="9" t="s">
        <v>106</v>
      </c>
      <c r="C19" s="56">
        <v>369647</v>
      </c>
      <c r="D19" s="150">
        <v>369647</v>
      </c>
      <c r="E19" s="236">
        <f>ROUND(379202.9*0.97,0)</f>
        <v>367827</v>
      </c>
      <c r="F19" s="150">
        <f t="shared" si="1"/>
        <v>-1820</v>
      </c>
      <c r="G19" s="242" t="s">
        <v>523</v>
      </c>
      <c r="H19" s="9">
        <v>133013</v>
      </c>
      <c r="I19" s="9" t="s">
        <v>106</v>
      </c>
      <c r="J19" s="235">
        <f>E19</f>
        <v>367827</v>
      </c>
      <c r="K19" s="235">
        <f>ROUND(J19*1.05,0)</f>
        <v>386218</v>
      </c>
      <c r="M19" s="150">
        <f t="shared" si="2"/>
        <v>-1820</v>
      </c>
    </row>
    <row r="20" spans="1:13" s="12" customFormat="1" ht="12.75">
      <c r="A20" s="50">
        <v>200</v>
      </c>
      <c r="B20" s="50" t="s">
        <v>107</v>
      </c>
      <c r="C20" s="5">
        <f>C21+C43+C70+C73</f>
        <v>1173556</v>
      </c>
      <c r="D20" s="142">
        <f>D21+D43+D70+D73</f>
        <v>1019319</v>
      </c>
      <c r="E20" s="295">
        <f>E21+E43+E70+E73</f>
        <v>906056</v>
      </c>
      <c r="F20" s="142">
        <f t="shared" si="1"/>
        <v>-113263</v>
      </c>
      <c r="G20" s="278"/>
      <c r="H20" s="50">
        <v>200</v>
      </c>
      <c r="I20" s="50" t="s">
        <v>107</v>
      </c>
      <c r="J20" s="296">
        <f>J21+J43+J70+J73</f>
        <v>860193</v>
      </c>
      <c r="K20" s="296">
        <f>K21+K43+K70+K73</f>
        <v>893824</v>
      </c>
      <c r="M20" s="142">
        <f t="shared" si="2"/>
        <v>-267500</v>
      </c>
    </row>
    <row r="21" spans="1:13" ht="12.75">
      <c r="A21" s="6">
        <v>210</v>
      </c>
      <c r="B21" s="6" t="s">
        <v>108</v>
      </c>
      <c r="C21" s="7">
        <f>C22+C24</f>
        <v>746991</v>
      </c>
      <c r="D21" s="143">
        <f>D22+D24</f>
        <v>716889</v>
      </c>
      <c r="E21" s="293">
        <f>E22+E24</f>
        <v>560667</v>
      </c>
      <c r="F21" s="143">
        <f t="shared" si="1"/>
        <v>-156222</v>
      </c>
      <c r="G21" s="279"/>
      <c r="H21" s="6">
        <v>210</v>
      </c>
      <c r="I21" s="6" t="s">
        <v>108</v>
      </c>
      <c r="J21" s="294">
        <f>J22+J24</f>
        <v>533267</v>
      </c>
      <c r="K21" s="294">
        <f>K22+K24</f>
        <v>565867</v>
      </c>
      <c r="M21" s="143">
        <f t="shared" si="2"/>
        <v>-186324</v>
      </c>
    </row>
    <row r="22" spans="1:13" ht="12.75">
      <c r="A22" s="4">
        <v>211</v>
      </c>
      <c r="B22" s="4" t="s">
        <v>109</v>
      </c>
      <c r="C22" s="8">
        <f>C23</f>
        <v>0</v>
      </c>
      <c r="D22" s="139">
        <f>D23</f>
        <v>0</v>
      </c>
      <c r="E22" s="237">
        <f>E23</f>
        <v>0</v>
      </c>
      <c r="F22" s="139">
        <f t="shared" si="1"/>
        <v>0</v>
      </c>
      <c r="G22" s="280"/>
      <c r="H22" s="4">
        <v>211</v>
      </c>
      <c r="I22" s="4" t="s">
        <v>109</v>
      </c>
      <c r="J22" s="238">
        <f>J23</f>
        <v>0</v>
      </c>
      <c r="K22" s="238">
        <f>K23</f>
        <v>0</v>
      </c>
      <c r="M22" s="139">
        <f t="shared" si="2"/>
        <v>0</v>
      </c>
    </row>
    <row r="23" spans="1:13" ht="12.75">
      <c r="A23" s="9">
        <v>211003</v>
      </c>
      <c r="B23" s="9" t="s">
        <v>110</v>
      </c>
      <c r="C23" s="56">
        <v>0</v>
      </c>
      <c r="D23" s="150">
        <v>0</v>
      </c>
      <c r="E23" s="236">
        <v>0</v>
      </c>
      <c r="F23" s="150">
        <f t="shared" si="1"/>
        <v>0</v>
      </c>
      <c r="G23" s="242" t="s">
        <v>523</v>
      </c>
      <c r="H23" s="9">
        <v>211003</v>
      </c>
      <c r="I23" s="9" t="s">
        <v>110</v>
      </c>
      <c r="J23" s="235">
        <v>0</v>
      </c>
      <c r="K23" s="235">
        <v>0</v>
      </c>
      <c r="M23" s="150">
        <f t="shared" si="2"/>
        <v>0</v>
      </c>
    </row>
    <row r="24" spans="1:13" ht="12.75">
      <c r="A24" s="4">
        <v>212</v>
      </c>
      <c r="B24" s="4" t="s">
        <v>111</v>
      </c>
      <c r="C24" s="8">
        <f>C25+C29+C42</f>
        <v>746991</v>
      </c>
      <c r="D24" s="139">
        <f>D25+D29+D42</f>
        <v>716889</v>
      </c>
      <c r="E24" s="237">
        <f>E25+E29+E42</f>
        <v>560667</v>
      </c>
      <c r="F24" s="139">
        <f t="shared" si="1"/>
        <v>-156222</v>
      </c>
      <c r="G24" s="280"/>
      <c r="H24" s="4">
        <v>212</v>
      </c>
      <c r="I24" s="4" t="s">
        <v>111</v>
      </c>
      <c r="J24" s="238">
        <f>J25+J29+J42</f>
        <v>533267</v>
      </c>
      <c r="K24" s="238">
        <f>K25+K29+K42</f>
        <v>565867</v>
      </c>
      <c r="M24" s="139">
        <f t="shared" si="2"/>
        <v>-186324</v>
      </c>
    </row>
    <row r="25" spans="1:13" ht="12.75">
      <c r="A25" s="9">
        <v>212002</v>
      </c>
      <c r="B25" s="9" t="s">
        <v>2</v>
      </c>
      <c r="C25" s="56">
        <f>SUM(C26:C28)</f>
        <v>57093</v>
      </c>
      <c r="D25" s="150">
        <f>SUM(D26:D28)</f>
        <v>40496</v>
      </c>
      <c r="E25" s="236">
        <f>SUM(E26:E28)</f>
        <v>44035</v>
      </c>
      <c r="F25" s="150">
        <f t="shared" si="1"/>
        <v>3539</v>
      </c>
      <c r="G25" s="281"/>
      <c r="H25" s="9">
        <v>212002</v>
      </c>
      <c r="I25" s="9" t="s">
        <v>2</v>
      </c>
      <c r="J25" s="235">
        <f>SUM(J26:J28)</f>
        <v>44635</v>
      </c>
      <c r="K25" s="235">
        <f>SUM(K26:K28)</f>
        <v>45235</v>
      </c>
      <c r="M25" s="150">
        <f t="shared" si="2"/>
        <v>-13058</v>
      </c>
    </row>
    <row r="26" spans="1:13" ht="12.75">
      <c r="A26" s="15">
        <v>212002</v>
      </c>
      <c r="B26" s="15" t="s">
        <v>98</v>
      </c>
      <c r="C26" s="51">
        <v>16597</v>
      </c>
      <c r="D26" s="151">
        <v>0</v>
      </c>
      <c r="E26" s="200">
        <v>0</v>
      </c>
      <c r="F26" s="285">
        <f t="shared" si="1"/>
        <v>0</v>
      </c>
      <c r="G26" s="286" t="s">
        <v>527</v>
      </c>
      <c r="H26" s="15">
        <v>212002</v>
      </c>
      <c r="I26" s="15" t="s">
        <v>98</v>
      </c>
      <c r="J26" s="208">
        <v>0</v>
      </c>
      <c r="K26" s="208">
        <v>0</v>
      </c>
      <c r="M26" s="151">
        <f t="shared" si="2"/>
        <v>-16597</v>
      </c>
    </row>
    <row r="27" spans="1:13" ht="12.75">
      <c r="A27" s="15">
        <v>212002</v>
      </c>
      <c r="B27" s="15" t="s">
        <v>2</v>
      </c>
      <c r="C27" s="51">
        <v>26555</v>
      </c>
      <c r="D27" s="151">
        <v>26555</v>
      </c>
      <c r="E27" s="200">
        <v>30000</v>
      </c>
      <c r="F27" s="151">
        <f t="shared" si="1"/>
        <v>3445</v>
      </c>
      <c r="G27" s="243" t="s">
        <v>527</v>
      </c>
      <c r="H27" s="288">
        <v>212002</v>
      </c>
      <c r="I27" s="288" t="s">
        <v>2</v>
      </c>
      <c r="J27" s="242">
        <v>30600</v>
      </c>
      <c r="K27" s="242">
        <v>31200</v>
      </c>
      <c r="M27" s="151">
        <f t="shared" si="2"/>
        <v>3445</v>
      </c>
    </row>
    <row r="28" spans="1:13" ht="12.75">
      <c r="A28" s="15">
        <v>212002</v>
      </c>
      <c r="B28" s="15" t="s">
        <v>131</v>
      </c>
      <c r="C28" s="51">
        <v>13941</v>
      </c>
      <c r="D28" s="151">
        <v>13941</v>
      </c>
      <c r="E28" s="200">
        <v>14035</v>
      </c>
      <c r="F28" s="285">
        <f t="shared" si="1"/>
        <v>94</v>
      </c>
      <c r="G28" s="286" t="s">
        <v>527</v>
      </c>
      <c r="H28" s="15">
        <v>212002</v>
      </c>
      <c r="I28" s="15" t="s">
        <v>131</v>
      </c>
      <c r="J28" s="208">
        <v>14035</v>
      </c>
      <c r="K28" s="208">
        <v>14035</v>
      </c>
      <c r="M28" s="151">
        <f t="shared" si="2"/>
        <v>94</v>
      </c>
    </row>
    <row r="29" spans="1:13" ht="12.75">
      <c r="A29" s="9">
        <v>212003</v>
      </c>
      <c r="B29" s="9" t="s">
        <v>3</v>
      </c>
      <c r="C29" s="56">
        <f>SUM(C30:C41)</f>
        <v>677118</v>
      </c>
      <c r="D29" s="150">
        <f>SUM(D30:D41)</f>
        <v>676393</v>
      </c>
      <c r="E29" s="236">
        <f>SUM(E30:E41)</f>
        <v>516632</v>
      </c>
      <c r="F29" s="150">
        <f t="shared" si="1"/>
        <v>-159761</v>
      </c>
      <c r="G29" s="281"/>
      <c r="H29" s="9">
        <v>212003</v>
      </c>
      <c r="I29" s="9" t="s">
        <v>3</v>
      </c>
      <c r="J29" s="235">
        <f>SUM(J30:J41)</f>
        <v>488632</v>
      </c>
      <c r="K29" s="235">
        <f>SUM(K30:K41)</f>
        <v>520632</v>
      </c>
      <c r="M29" s="150">
        <f t="shared" si="2"/>
        <v>-160486</v>
      </c>
    </row>
    <row r="30" spans="1:13" ht="12.75">
      <c r="A30" s="15">
        <v>212003</v>
      </c>
      <c r="B30" s="15" t="s">
        <v>61</v>
      </c>
      <c r="C30" s="51">
        <v>23236</v>
      </c>
      <c r="D30" s="151">
        <v>23236</v>
      </c>
      <c r="E30" s="200">
        <v>23236</v>
      </c>
      <c r="F30" s="285">
        <f t="shared" si="1"/>
        <v>0</v>
      </c>
      <c r="G30" s="286"/>
      <c r="H30" s="15">
        <v>212003</v>
      </c>
      <c r="I30" s="15" t="s">
        <v>61</v>
      </c>
      <c r="J30" s="208">
        <v>23236</v>
      </c>
      <c r="K30" s="208">
        <v>23236</v>
      </c>
      <c r="M30" s="151">
        <f t="shared" si="2"/>
        <v>0</v>
      </c>
    </row>
    <row r="31" spans="1:13" ht="12.75">
      <c r="A31" s="15">
        <v>212003</v>
      </c>
      <c r="B31" s="15" t="s">
        <v>62</v>
      </c>
      <c r="C31" s="51">
        <v>204342</v>
      </c>
      <c r="D31" s="151">
        <v>227578</v>
      </c>
      <c r="E31" s="200">
        <v>236000</v>
      </c>
      <c r="F31" s="151">
        <f t="shared" si="1"/>
        <v>8422</v>
      </c>
      <c r="G31" s="282"/>
      <c r="H31" s="15">
        <v>212003</v>
      </c>
      <c r="I31" s="15" t="s">
        <v>62</v>
      </c>
      <c r="J31" s="208">
        <f>236000-60000+32000</f>
        <v>208000</v>
      </c>
      <c r="K31" s="208">
        <f>J31+32000</f>
        <v>240000</v>
      </c>
      <c r="M31" s="151">
        <f t="shared" si="2"/>
        <v>31658</v>
      </c>
    </row>
    <row r="32" spans="1:13" ht="12.75">
      <c r="A32" s="15">
        <v>212003</v>
      </c>
      <c r="B32" s="15" t="s">
        <v>122</v>
      </c>
      <c r="C32" s="51">
        <v>2324</v>
      </c>
      <c r="D32" s="151">
        <v>2324</v>
      </c>
      <c r="E32" s="200">
        <v>0</v>
      </c>
      <c r="F32" s="151">
        <f t="shared" si="1"/>
        <v>-2324</v>
      </c>
      <c r="G32" s="243" t="s">
        <v>527</v>
      </c>
      <c r="H32" s="15"/>
      <c r="I32" s="15"/>
      <c r="J32" s="208"/>
      <c r="K32" s="208"/>
      <c r="M32" s="151">
        <f t="shared" si="2"/>
        <v>-2324</v>
      </c>
    </row>
    <row r="33" spans="1:13" ht="12.75">
      <c r="A33" s="15">
        <v>212003</v>
      </c>
      <c r="B33" s="15" t="s">
        <v>97</v>
      </c>
      <c r="C33" s="51">
        <v>161389</v>
      </c>
      <c r="D33" s="151">
        <v>161389</v>
      </c>
      <c r="E33" s="200">
        <v>0</v>
      </c>
      <c r="F33" s="151">
        <f t="shared" si="1"/>
        <v>-161389</v>
      </c>
      <c r="G33" s="243" t="s">
        <v>527</v>
      </c>
      <c r="H33" s="288">
        <v>212003</v>
      </c>
      <c r="I33" s="288" t="s">
        <v>97</v>
      </c>
      <c r="J33" s="208">
        <v>0</v>
      </c>
      <c r="K33" s="208">
        <v>0</v>
      </c>
      <c r="M33" s="151">
        <f t="shared" si="2"/>
        <v>-161389</v>
      </c>
    </row>
    <row r="34" spans="1:13" ht="12.75">
      <c r="A34" s="15">
        <v>212003</v>
      </c>
      <c r="B34" s="15" t="s">
        <v>94</v>
      </c>
      <c r="C34" s="51">
        <v>109241</v>
      </c>
      <c r="D34" s="151">
        <v>109241</v>
      </c>
      <c r="E34" s="200">
        <v>114800</v>
      </c>
      <c r="F34" s="151">
        <f t="shared" si="1"/>
        <v>5559</v>
      </c>
      <c r="G34" s="243" t="s">
        <v>527</v>
      </c>
      <c r="H34" s="15">
        <v>212003</v>
      </c>
      <c r="I34" s="15" t="s">
        <v>94</v>
      </c>
      <c r="J34" s="208">
        <v>114800</v>
      </c>
      <c r="K34" s="208">
        <v>114800</v>
      </c>
      <c r="M34" s="151">
        <f t="shared" si="2"/>
        <v>5559</v>
      </c>
    </row>
    <row r="35" spans="1:13" ht="12.75">
      <c r="A35" s="15">
        <v>212003</v>
      </c>
      <c r="B35" s="15" t="s">
        <v>95</v>
      </c>
      <c r="C35" s="51">
        <v>87134</v>
      </c>
      <c r="D35" s="151">
        <v>87134</v>
      </c>
      <c r="E35" s="200">
        <v>93700</v>
      </c>
      <c r="F35" s="151">
        <f t="shared" si="1"/>
        <v>6566</v>
      </c>
      <c r="G35" s="243" t="s">
        <v>527</v>
      </c>
      <c r="H35" s="15">
        <v>212003</v>
      </c>
      <c r="I35" s="15" t="s">
        <v>95</v>
      </c>
      <c r="J35" s="208">
        <v>93700</v>
      </c>
      <c r="K35" s="208">
        <v>93700</v>
      </c>
      <c r="M35" s="151">
        <f t="shared" si="2"/>
        <v>6566</v>
      </c>
    </row>
    <row r="36" spans="1:13" ht="12.75">
      <c r="A36" s="15">
        <v>212003</v>
      </c>
      <c r="B36" s="15" t="s">
        <v>459</v>
      </c>
      <c r="C36" s="51">
        <v>45575</v>
      </c>
      <c r="D36" s="151">
        <v>45575</v>
      </c>
      <c r="E36" s="200">
        <v>10000</v>
      </c>
      <c r="F36" s="151">
        <f t="shared" si="1"/>
        <v>-35575</v>
      </c>
      <c r="G36" s="243" t="s">
        <v>527</v>
      </c>
      <c r="H36" s="15">
        <v>212003</v>
      </c>
      <c r="I36" s="15" t="s">
        <v>459</v>
      </c>
      <c r="J36" s="208">
        <v>10000</v>
      </c>
      <c r="K36" s="208">
        <v>10000</v>
      </c>
      <c r="M36" s="151">
        <f t="shared" si="2"/>
        <v>-35575</v>
      </c>
    </row>
    <row r="37" spans="1:13" ht="12.75">
      <c r="A37" s="15">
        <v>212003</v>
      </c>
      <c r="B37" s="15" t="s">
        <v>490</v>
      </c>
      <c r="C37" s="51">
        <v>12713</v>
      </c>
      <c r="D37" s="151">
        <v>12713</v>
      </c>
      <c r="E37" s="200">
        <v>12713</v>
      </c>
      <c r="F37" s="285">
        <f t="shared" si="1"/>
        <v>0</v>
      </c>
      <c r="G37" s="286" t="s">
        <v>527</v>
      </c>
      <c r="H37" s="15">
        <v>212003</v>
      </c>
      <c r="I37" s="15" t="s">
        <v>490</v>
      </c>
      <c r="J37" s="208">
        <v>12713</v>
      </c>
      <c r="K37" s="208">
        <v>12713</v>
      </c>
      <c r="M37" s="151">
        <f t="shared" si="2"/>
        <v>0</v>
      </c>
    </row>
    <row r="38" spans="1:13" ht="12.75">
      <c r="A38" s="15">
        <v>212003</v>
      </c>
      <c r="B38" s="15" t="s">
        <v>516</v>
      </c>
      <c r="C38" s="51">
        <v>18976</v>
      </c>
      <c r="D38" s="151">
        <v>0</v>
      </c>
      <c r="E38" s="200">
        <v>18976</v>
      </c>
      <c r="F38" s="285">
        <f t="shared" si="1"/>
        <v>18976</v>
      </c>
      <c r="G38" s="286" t="s">
        <v>527</v>
      </c>
      <c r="H38" s="15">
        <v>212003</v>
      </c>
      <c r="I38" s="15" t="s">
        <v>516</v>
      </c>
      <c r="J38" s="208">
        <v>18976</v>
      </c>
      <c r="K38" s="208">
        <v>18976</v>
      </c>
      <c r="M38" s="151">
        <f t="shared" si="2"/>
        <v>0</v>
      </c>
    </row>
    <row r="39" spans="1:13" ht="12.75">
      <c r="A39" s="15">
        <v>212003</v>
      </c>
      <c r="B39" s="15" t="s">
        <v>460</v>
      </c>
      <c r="C39" s="51">
        <v>2921</v>
      </c>
      <c r="D39" s="151">
        <v>2921</v>
      </c>
      <c r="E39" s="200">
        <v>2921</v>
      </c>
      <c r="F39" s="151">
        <f t="shared" si="1"/>
        <v>0</v>
      </c>
      <c r="G39" s="243" t="s">
        <v>527</v>
      </c>
      <c r="H39" s="15">
        <v>212003</v>
      </c>
      <c r="I39" s="15" t="s">
        <v>460</v>
      </c>
      <c r="J39" s="208">
        <v>2921</v>
      </c>
      <c r="K39" s="208">
        <v>2921</v>
      </c>
      <c r="M39" s="151">
        <f t="shared" si="2"/>
        <v>0</v>
      </c>
    </row>
    <row r="40" spans="1:13" ht="12.75">
      <c r="A40" s="15">
        <v>212003</v>
      </c>
      <c r="B40" s="15" t="s">
        <v>461</v>
      </c>
      <c r="C40" s="51">
        <v>3286</v>
      </c>
      <c r="D40" s="151">
        <v>3286</v>
      </c>
      <c r="E40" s="200">
        <v>3286</v>
      </c>
      <c r="F40" s="285">
        <f t="shared" si="1"/>
        <v>0</v>
      </c>
      <c r="G40" s="286" t="s">
        <v>527</v>
      </c>
      <c r="H40" s="15">
        <v>212003</v>
      </c>
      <c r="I40" s="15" t="s">
        <v>461</v>
      </c>
      <c r="J40" s="208">
        <v>3286</v>
      </c>
      <c r="K40" s="208">
        <v>3286</v>
      </c>
      <c r="M40" s="151">
        <f t="shared" si="2"/>
        <v>0</v>
      </c>
    </row>
    <row r="41" spans="1:13" ht="12.75">
      <c r="A41" s="15">
        <v>212003</v>
      </c>
      <c r="B41" s="15" t="s">
        <v>89</v>
      </c>
      <c r="C41" s="51">
        <v>5981</v>
      </c>
      <c r="D41" s="151">
        <v>996</v>
      </c>
      <c r="E41" s="200">
        <v>1000</v>
      </c>
      <c r="F41" s="285">
        <f t="shared" si="1"/>
        <v>4</v>
      </c>
      <c r="G41" s="286" t="s">
        <v>523</v>
      </c>
      <c r="H41" s="15">
        <v>212003</v>
      </c>
      <c r="I41" s="15" t="s">
        <v>89</v>
      </c>
      <c r="J41" s="208">
        <v>1000</v>
      </c>
      <c r="K41" s="208">
        <v>1000</v>
      </c>
      <c r="M41" s="151">
        <f t="shared" si="2"/>
        <v>-4981</v>
      </c>
    </row>
    <row r="42" spans="1:13" ht="12.75">
      <c r="A42" s="9">
        <v>212004</v>
      </c>
      <c r="B42" s="9" t="s">
        <v>90</v>
      </c>
      <c r="C42" s="56">
        <v>12780</v>
      </c>
      <c r="D42" s="150">
        <v>0</v>
      </c>
      <c r="E42" s="236">
        <v>0</v>
      </c>
      <c r="F42" s="150">
        <f t="shared" si="1"/>
        <v>0</v>
      </c>
      <c r="G42" s="242" t="s">
        <v>527</v>
      </c>
      <c r="H42" s="9">
        <v>212004</v>
      </c>
      <c r="I42" s="9" t="s">
        <v>90</v>
      </c>
      <c r="J42" s="235">
        <v>0</v>
      </c>
      <c r="K42" s="235">
        <v>0</v>
      </c>
      <c r="M42" s="150">
        <f t="shared" si="2"/>
        <v>-12780</v>
      </c>
    </row>
    <row r="43" spans="1:13" ht="12.75">
      <c r="A43" s="6">
        <v>220</v>
      </c>
      <c r="B43" s="6" t="s">
        <v>40</v>
      </c>
      <c r="C43" s="7">
        <f>C44+C50+C53+C68</f>
        <v>306365</v>
      </c>
      <c r="D43" s="143">
        <f>D44+D50+D53+D68</f>
        <v>251610</v>
      </c>
      <c r="E43" s="293">
        <f>E44+E50+E53+E68</f>
        <v>302239</v>
      </c>
      <c r="F43" s="143">
        <f t="shared" si="1"/>
        <v>50629</v>
      </c>
      <c r="G43" s="279"/>
      <c r="H43" s="6">
        <v>220</v>
      </c>
      <c r="I43" s="6" t="s">
        <v>40</v>
      </c>
      <c r="J43" s="294">
        <f>J44+J50+J53+J68</f>
        <v>285626</v>
      </c>
      <c r="K43" s="294">
        <f>K44+K50+K53+K68</f>
        <v>281507</v>
      </c>
      <c r="M43" s="143">
        <f t="shared" si="2"/>
        <v>-4126</v>
      </c>
    </row>
    <row r="44" spans="1:13" ht="12.75">
      <c r="A44" s="4">
        <v>221</v>
      </c>
      <c r="B44" s="4" t="s">
        <v>41</v>
      </c>
      <c r="C44" s="8">
        <f>C45</f>
        <v>138087</v>
      </c>
      <c r="D44" s="139">
        <f>D45</f>
        <v>138087</v>
      </c>
      <c r="E44" s="237">
        <f>E45</f>
        <v>144300</v>
      </c>
      <c r="F44" s="139">
        <f t="shared" si="1"/>
        <v>6213</v>
      </c>
      <c r="G44" s="280"/>
      <c r="H44" s="4">
        <v>221</v>
      </c>
      <c r="I44" s="4" t="s">
        <v>41</v>
      </c>
      <c r="J44" s="238">
        <f>J45</f>
        <v>144500</v>
      </c>
      <c r="K44" s="238">
        <f>K45</f>
        <v>144700</v>
      </c>
      <c r="M44" s="139">
        <f t="shared" si="2"/>
        <v>6213</v>
      </c>
    </row>
    <row r="45" spans="1:13" ht="12.75">
      <c r="A45" s="9">
        <v>221004</v>
      </c>
      <c r="B45" s="9" t="s">
        <v>4</v>
      </c>
      <c r="C45" s="56">
        <f>SUM(C46:C49)</f>
        <v>138087</v>
      </c>
      <c r="D45" s="150">
        <f>SUM(D46:D49)</f>
        <v>138087</v>
      </c>
      <c r="E45" s="236">
        <f>SUM(E46:E49)</f>
        <v>144300</v>
      </c>
      <c r="F45" s="150">
        <f t="shared" si="1"/>
        <v>6213</v>
      </c>
      <c r="G45" s="281"/>
      <c r="H45" s="9">
        <v>221004</v>
      </c>
      <c r="I45" s="9" t="s">
        <v>4</v>
      </c>
      <c r="J45" s="235">
        <f>SUM(J46:J49)</f>
        <v>144500</v>
      </c>
      <c r="K45" s="235">
        <f>SUM(K46:K49)</f>
        <v>144700</v>
      </c>
      <c r="M45" s="150">
        <f t="shared" si="2"/>
        <v>6213</v>
      </c>
    </row>
    <row r="46" spans="1:13" ht="12.75">
      <c r="A46" s="15">
        <v>221004</v>
      </c>
      <c r="B46" s="15" t="s">
        <v>49</v>
      </c>
      <c r="C46" s="51">
        <v>99914</v>
      </c>
      <c r="D46" s="151">
        <v>99914</v>
      </c>
      <c r="E46" s="200">
        <v>110000</v>
      </c>
      <c r="F46" s="151">
        <f t="shared" si="1"/>
        <v>10086</v>
      </c>
      <c r="G46" s="243" t="s">
        <v>523</v>
      </c>
      <c r="H46" s="15">
        <v>221004</v>
      </c>
      <c r="I46" s="15" t="s">
        <v>49</v>
      </c>
      <c r="J46" s="377">
        <v>110000</v>
      </c>
      <c r="K46" s="377">
        <v>110000</v>
      </c>
      <c r="M46" s="151">
        <f t="shared" si="2"/>
        <v>10086</v>
      </c>
    </row>
    <row r="47" spans="1:13" ht="12.75">
      <c r="A47" s="15">
        <v>221004</v>
      </c>
      <c r="B47" s="15" t="s">
        <v>50</v>
      </c>
      <c r="C47" s="51">
        <v>16597</v>
      </c>
      <c r="D47" s="151">
        <v>16597</v>
      </c>
      <c r="E47" s="200">
        <v>13500</v>
      </c>
      <c r="F47" s="151">
        <f t="shared" si="1"/>
        <v>-3097</v>
      </c>
      <c r="G47" s="243" t="s">
        <v>530</v>
      </c>
      <c r="H47" s="15">
        <v>221004</v>
      </c>
      <c r="I47" s="15" t="s">
        <v>50</v>
      </c>
      <c r="J47" s="208">
        <v>13500</v>
      </c>
      <c r="K47" s="208">
        <v>13500</v>
      </c>
      <c r="M47" s="151">
        <f t="shared" si="2"/>
        <v>-3097</v>
      </c>
    </row>
    <row r="48" spans="1:13" ht="12.75">
      <c r="A48" s="15">
        <v>221004</v>
      </c>
      <c r="B48" s="15" t="s">
        <v>51</v>
      </c>
      <c r="C48" s="51">
        <v>11618</v>
      </c>
      <c r="D48" s="151">
        <v>11618</v>
      </c>
      <c r="E48" s="289">
        <v>11800</v>
      </c>
      <c r="F48" s="151">
        <f t="shared" si="1"/>
        <v>182</v>
      </c>
      <c r="G48" s="243" t="s">
        <v>521</v>
      </c>
      <c r="H48" s="288">
        <v>221004</v>
      </c>
      <c r="I48" s="288" t="s">
        <v>51</v>
      </c>
      <c r="J48" s="242">
        <v>12000</v>
      </c>
      <c r="K48" s="242">
        <v>12200</v>
      </c>
      <c r="M48" s="151">
        <f t="shared" si="2"/>
        <v>182</v>
      </c>
    </row>
    <row r="49" spans="1:13" ht="12.75">
      <c r="A49" s="15">
        <v>221004</v>
      </c>
      <c r="B49" s="15" t="s">
        <v>52</v>
      </c>
      <c r="C49" s="51">
        <v>9958</v>
      </c>
      <c r="D49" s="151">
        <v>9958</v>
      </c>
      <c r="E49" s="200">
        <v>9000</v>
      </c>
      <c r="F49" s="285">
        <f t="shared" si="1"/>
        <v>-958</v>
      </c>
      <c r="G49" s="286" t="s">
        <v>530</v>
      </c>
      <c r="H49" s="15">
        <v>221004</v>
      </c>
      <c r="I49" s="15" t="s">
        <v>52</v>
      </c>
      <c r="J49" s="208">
        <v>9000</v>
      </c>
      <c r="K49" s="208">
        <v>9000</v>
      </c>
      <c r="L49" s="12"/>
      <c r="M49" s="151">
        <f t="shared" si="2"/>
        <v>-958</v>
      </c>
    </row>
    <row r="50" spans="1:13" ht="12.75">
      <c r="A50" s="4">
        <v>222</v>
      </c>
      <c r="B50" s="4" t="s">
        <v>5</v>
      </c>
      <c r="C50" s="8">
        <f>SUM(C51:C52)</f>
        <v>12614</v>
      </c>
      <c r="D50" s="139">
        <f>SUM(D51:D52)</f>
        <v>12614</v>
      </c>
      <c r="E50" s="237">
        <f>SUM(E51:E52)</f>
        <v>12850</v>
      </c>
      <c r="F50" s="139">
        <f t="shared" si="1"/>
        <v>236</v>
      </c>
      <c r="G50" s="280"/>
      <c r="H50" s="4">
        <v>222</v>
      </c>
      <c r="I50" s="4" t="s">
        <v>5</v>
      </c>
      <c r="J50" s="238">
        <f>SUM(J51:J52)</f>
        <v>13087</v>
      </c>
      <c r="K50" s="238">
        <f>SUM(K51:K52)</f>
        <v>13328</v>
      </c>
      <c r="M50" s="139">
        <f t="shared" si="2"/>
        <v>236</v>
      </c>
    </row>
    <row r="51" spans="1:13" ht="12.75">
      <c r="A51" s="9">
        <v>222003</v>
      </c>
      <c r="B51" s="9" t="s">
        <v>126</v>
      </c>
      <c r="C51" s="51">
        <v>11618</v>
      </c>
      <c r="D51" s="151">
        <v>11618</v>
      </c>
      <c r="E51" s="200">
        <v>11850</v>
      </c>
      <c r="F51" s="285">
        <f t="shared" si="1"/>
        <v>232</v>
      </c>
      <c r="G51" s="286" t="s">
        <v>531</v>
      </c>
      <c r="H51" s="9">
        <v>222003</v>
      </c>
      <c r="I51" s="9" t="s">
        <v>126</v>
      </c>
      <c r="J51" s="208">
        <v>12087</v>
      </c>
      <c r="K51" s="208">
        <v>12328</v>
      </c>
      <c r="M51" s="151">
        <f t="shared" si="2"/>
        <v>232</v>
      </c>
    </row>
    <row r="52" spans="1:13" ht="12.75">
      <c r="A52" s="9">
        <v>222003</v>
      </c>
      <c r="B52" s="9" t="s">
        <v>127</v>
      </c>
      <c r="C52" s="51">
        <v>996</v>
      </c>
      <c r="D52" s="151">
        <v>996</v>
      </c>
      <c r="E52" s="200">
        <v>1000</v>
      </c>
      <c r="F52" s="151">
        <f t="shared" si="1"/>
        <v>4</v>
      </c>
      <c r="G52" s="243" t="s">
        <v>523</v>
      </c>
      <c r="H52" s="9">
        <v>222003</v>
      </c>
      <c r="I52" s="9" t="s">
        <v>127</v>
      </c>
      <c r="J52" s="208">
        <v>1000</v>
      </c>
      <c r="K52" s="208">
        <v>1000</v>
      </c>
      <c r="M52" s="151">
        <f t="shared" si="2"/>
        <v>4</v>
      </c>
    </row>
    <row r="53" spans="1:13" ht="12.75">
      <c r="A53" s="4">
        <v>223</v>
      </c>
      <c r="B53" s="4" t="s">
        <v>42</v>
      </c>
      <c r="C53" s="8">
        <f>C54+C64</f>
        <v>155598</v>
      </c>
      <c r="D53" s="139">
        <f>D54+D64</f>
        <v>100843</v>
      </c>
      <c r="E53" s="237">
        <f>E54+E64</f>
        <v>145023</v>
      </c>
      <c r="F53" s="139">
        <f t="shared" si="1"/>
        <v>44180</v>
      </c>
      <c r="G53" s="280"/>
      <c r="H53" s="4">
        <v>223</v>
      </c>
      <c r="I53" s="4" t="s">
        <v>42</v>
      </c>
      <c r="J53" s="238">
        <f>J54+J64</f>
        <v>127973</v>
      </c>
      <c r="K53" s="238">
        <f>K54+K64</f>
        <v>123413</v>
      </c>
      <c r="M53" s="139">
        <f t="shared" si="2"/>
        <v>-10575</v>
      </c>
    </row>
    <row r="54" spans="1:13" ht="12.75">
      <c r="A54" s="9">
        <v>223001</v>
      </c>
      <c r="B54" s="9" t="s">
        <v>43</v>
      </c>
      <c r="C54" s="56">
        <f>SUM(C55:C63)</f>
        <v>107811</v>
      </c>
      <c r="D54" s="150">
        <f>SUM(D55:D63)</f>
        <v>97690</v>
      </c>
      <c r="E54" s="236">
        <f>SUM(E55:E63)</f>
        <v>97573</v>
      </c>
      <c r="F54" s="150">
        <f t="shared" si="1"/>
        <v>-117</v>
      </c>
      <c r="G54" s="281"/>
      <c r="H54" s="9">
        <v>223001</v>
      </c>
      <c r="I54" s="9" t="s">
        <v>43</v>
      </c>
      <c r="J54" s="235">
        <f>SUM(J55:J63)</f>
        <v>83173</v>
      </c>
      <c r="K54" s="235">
        <f>SUM(K55:K63)</f>
        <v>78613</v>
      </c>
      <c r="M54" s="150">
        <f t="shared" si="2"/>
        <v>-10238</v>
      </c>
    </row>
    <row r="55" spans="1:13" ht="12.75">
      <c r="A55" s="15">
        <v>223001</v>
      </c>
      <c r="B55" s="15" t="s">
        <v>23</v>
      </c>
      <c r="C55" s="51">
        <v>531</v>
      </c>
      <c r="D55" s="151">
        <v>531</v>
      </c>
      <c r="E55" s="200">
        <v>1000</v>
      </c>
      <c r="F55" s="151">
        <f t="shared" si="1"/>
        <v>469</v>
      </c>
      <c r="G55" s="243" t="s">
        <v>521</v>
      </c>
      <c r="H55" s="15">
        <v>223001</v>
      </c>
      <c r="I55" s="15" t="s">
        <v>23</v>
      </c>
      <c r="J55" s="208">
        <v>1000</v>
      </c>
      <c r="K55" s="208">
        <v>1000</v>
      </c>
      <c r="M55" s="151">
        <f t="shared" si="2"/>
        <v>469</v>
      </c>
    </row>
    <row r="56" spans="1:13" ht="12.75">
      <c r="A56" s="15">
        <v>223001</v>
      </c>
      <c r="B56" s="15" t="s">
        <v>557</v>
      </c>
      <c r="C56" s="51">
        <v>3319</v>
      </c>
      <c r="D56" s="151">
        <v>3220</v>
      </c>
      <c r="E56" s="200">
        <f>23600/2</f>
        <v>11800</v>
      </c>
      <c r="F56" s="151">
        <f t="shared" si="1"/>
        <v>8580</v>
      </c>
      <c r="G56" s="243" t="s">
        <v>560</v>
      </c>
      <c r="H56" s="15">
        <v>223001</v>
      </c>
      <c r="I56" s="15" t="s">
        <v>557</v>
      </c>
      <c r="J56" s="208">
        <f>23600-23600</f>
        <v>0</v>
      </c>
      <c r="K56" s="208">
        <f>23600-23600</f>
        <v>0</v>
      </c>
      <c r="M56" s="151">
        <f t="shared" si="2"/>
        <v>8481</v>
      </c>
    </row>
    <row r="57" spans="1:13" ht="12.75">
      <c r="A57" s="15">
        <v>223001</v>
      </c>
      <c r="B57" s="15" t="s">
        <v>24</v>
      </c>
      <c r="C57" s="51">
        <v>36513</v>
      </c>
      <c r="D57" s="151">
        <v>36513</v>
      </c>
      <c r="E57" s="200">
        <v>36513</v>
      </c>
      <c r="F57" s="285">
        <f t="shared" si="1"/>
        <v>0</v>
      </c>
      <c r="G57" s="286" t="s">
        <v>531</v>
      </c>
      <c r="H57" s="15">
        <v>223001</v>
      </c>
      <c r="I57" s="15" t="s">
        <v>24</v>
      </c>
      <c r="J57" s="208">
        <v>36513</v>
      </c>
      <c r="K57" s="208">
        <v>36513</v>
      </c>
      <c r="M57" s="151">
        <f t="shared" si="2"/>
        <v>0</v>
      </c>
    </row>
    <row r="58" spans="1:13" ht="12.75">
      <c r="A58" s="15">
        <v>223001</v>
      </c>
      <c r="B58" s="15" t="s">
        <v>25</v>
      </c>
      <c r="C58" s="51">
        <v>26555</v>
      </c>
      <c r="D58" s="151">
        <v>26555</v>
      </c>
      <c r="E58" s="200">
        <v>20000</v>
      </c>
      <c r="F58" s="285">
        <f t="shared" si="1"/>
        <v>-6555</v>
      </c>
      <c r="G58" s="286" t="s">
        <v>521</v>
      </c>
      <c r="H58" s="15">
        <v>223001</v>
      </c>
      <c r="I58" s="15" t="s">
        <v>25</v>
      </c>
      <c r="J58" s="208">
        <v>20000</v>
      </c>
      <c r="K58" s="208">
        <v>20000</v>
      </c>
      <c r="M58" s="151">
        <f t="shared" si="2"/>
        <v>-6555</v>
      </c>
    </row>
    <row r="59" spans="1:13" ht="12.75">
      <c r="A59" s="15">
        <v>223001</v>
      </c>
      <c r="B59" s="15" t="s">
        <v>467</v>
      </c>
      <c r="C59" s="51">
        <v>133</v>
      </c>
      <c r="D59" s="151">
        <v>166</v>
      </c>
      <c r="E59" s="200">
        <v>100</v>
      </c>
      <c r="F59" s="285">
        <f t="shared" si="1"/>
        <v>-66</v>
      </c>
      <c r="G59" s="286" t="s">
        <v>560</v>
      </c>
      <c r="H59" s="15">
        <v>223001</v>
      </c>
      <c r="I59" s="15" t="s">
        <v>467</v>
      </c>
      <c r="J59" s="208">
        <v>100</v>
      </c>
      <c r="K59" s="208">
        <v>100</v>
      </c>
      <c r="M59" s="151">
        <f t="shared" si="2"/>
        <v>-33</v>
      </c>
    </row>
    <row r="60" spans="1:13" ht="12.75">
      <c r="A60" s="15">
        <v>223001</v>
      </c>
      <c r="B60" s="15" t="s">
        <v>468</v>
      </c>
      <c r="C60" s="51">
        <v>763</v>
      </c>
      <c r="D60" s="151">
        <v>830</v>
      </c>
      <c r="E60" s="200">
        <v>0</v>
      </c>
      <c r="F60" s="285">
        <f t="shared" si="1"/>
        <v>-830</v>
      </c>
      <c r="G60" s="286" t="s">
        <v>560</v>
      </c>
      <c r="H60" s="15">
        <v>223001</v>
      </c>
      <c r="I60" s="15" t="s">
        <v>468</v>
      </c>
      <c r="J60" s="208">
        <v>0</v>
      </c>
      <c r="K60" s="208">
        <v>0</v>
      </c>
      <c r="M60" s="151">
        <f t="shared" si="2"/>
        <v>-763</v>
      </c>
    </row>
    <row r="61" spans="1:13" ht="12.75">
      <c r="A61" s="15">
        <v>223001</v>
      </c>
      <c r="B61" s="15" t="s">
        <v>26</v>
      </c>
      <c r="C61" s="51">
        <v>16600</v>
      </c>
      <c r="D61" s="151">
        <v>13278</v>
      </c>
      <c r="E61" s="200">
        <v>16600</v>
      </c>
      <c r="F61" s="285">
        <f t="shared" si="1"/>
        <v>3322</v>
      </c>
      <c r="G61" s="286" t="s">
        <v>560</v>
      </c>
      <c r="H61" s="15">
        <v>223001</v>
      </c>
      <c r="I61" s="15" t="s">
        <v>26</v>
      </c>
      <c r="J61" s="208">
        <v>14000</v>
      </c>
      <c r="K61" s="208">
        <v>14000</v>
      </c>
      <c r="M61" s="151">
        <f t="shared" si="2"/>
        <v>0</v>
      </c>
    </row>
    <row r="62" spans="1:13" ht="12.75">
      <c r="A62" s="15">
        <v>223001</v>
      </c>
      <c r="B62" s="15" t="s">
        <v>124</v>
      </c>
      <c r="C62" s="51">
        <v>16597</v>
      </c>
      <c r="D62" s="151">
        <v>16597</v>
      </c>
      <c r="E62" s="200">
        <v>7000</v>
      </c>
      <c r="F62" s="285">
        <f t="shared" si="1"/>
        <v>-9597</v>
      </c>
      <c r="G62" s="286" t="s">
        <v>521</v>
      </c>
      <c r="H62" s="15">
        <v>223001</v>
      </c>
      <c r="I62" s="15" t="s">
        <v>124</v>
      </c>
      <c r="J62" s="208">
        <v>7000</v>
      </c>
      <c r="K62" s="208">
        <v>7000</v>
      </c>
      <c r="M62" s="151">
        <f t="shared" si="2"/>
        <v>-9597</v>
      </c>
    </row>
    <row r="63" spans="1:13" ht="12.75">
      <c r="A63" s="15">
        <v>223001</v>
      </c>
      <c r="B63" s="15" t="s">
        <v>543</v>
      </c>
      <c r="C63" s="51">
        <v>6800</v>
      </c>
      <c r="D63" s="151">
        <v>0</v>
      </c>
      <c r="E63" s="200">
        <v>4560</v>
      </c>
      <c r="F63" s="285">
        <f t="shared" si="1"/>
        <v>4560</v>
      </c>
      <c r="G63" s="286" t="s">
        <v>521</v>
      </c>
      <c r="H63" s="15">
        <v>223001</v>
      </c>
      <c r="I63" s="15" t="s">
        <v>543</v>
      </c>
      <c r="J63" s="208">
        <v>4560</v>
      </c>
      <c r="K63" s="208">
        <v>0</v>
      </c>
      <c r="M63" s="151">
        <f t="shared" si="2"/>
        <v>-2240</v>
      </c>
    </row>
    <row r="64" spans="1:13" ht="12.75">
      <c r="A64" s="9">
        <v>223003</v>
      </c>
      <c r="B64" s="9" t="s">
        <v>578</v>
      </c>
      <c r="C64" s="56">
        <f>SUM(C65:C67)</f>
        <v>47787</v>
      </c>
      <c r="D64" s="150">
        <f>SUM(D65:D67)</f>
        <v>3153</v>
      </c>
      <c r="E64" s="236">
        <f>SUM(E65:E67)</f>
        <v>47450</v>
      </c>
      <c r="F64" s="150">
        <f>SUM(F65:F67)</f>
        <v>44297</v>
      </c>
      <c r="G64" s="281"/>
      <c r="H64" s="9">
        <v>223003</v>
      </c>
      <c r="I64" s="9" t="s">
        <v>578</v>
      </c>
      <c r="J64" s="235">
        <f>SUM(J65:J67)</f>
        <v>44800</v>
      </c>
      <c r="K64" s="235">
        <f>SUM(K65:K67)</f>
        <v>44800</v>
      </c>
      <c r="M64" s="150">
        <f t="shared" si="2"/>
        <v>-337</v>
      </c>
    </row>
    <row r="65" spans="1:13" ht="12.75">
      <c r="A65" s="15">
        <v>223003</v>
      </c>
      <c r="B65" s="15" t="s">
        <v>53</v>
      </c>
      <c r="C65" s="51">
        <v>2987</v>
      </c>
      <c r="D65" s="151">
        <v>3153</v>
      </c>
      <c r="E65" s="200">
        <f>5300/2</f>
        <v>2650</v>
      </c>
      <c r="F65" s="285">
        <f>E65-D65</f>
        <v>-503</v>
      </c>
      <c r="G65" s="286" t="s">
        <v>560</v>
      </c>
      <c r="H65" s="15">
        <v>223001</v>
      </c>
      <c r="I65" s="15" t="s">
        <v>53</v>
      </c>
      <c r="J65" s="208">
        <f>5300-5300</f>
        <v>0</v>
      </c>
      <c r="K65" s="208">
        <f>5300-5300</f>
        <v>0</v>
      </c>
      <c r="M65" s="151">
        <f t="shared" si="2"/>
        <v>-337</v>
      </c>
    </row>
    <row r="66" spans="1:13" ht="12.75">
      <c r="A66" s="15">
        <v>223003</v>
      </c>
      <c r="B66" s="15" t="s">
        <v>579</v>
      </c>
      <c r="C66" s="51">
        <v>31600</v>
      </c>
      <c r="D66" s="151">
        <v>0</v>
      </c>
      <c r="E66" s="200">
        <v>31600</v>
      </c>
      <c r="F66" s="285">
        <f>E66-D66</f>
        <v>31600</v>
      </c>
      <c r="G66" s="286" t="s">
        <v>581</v>
      </c>
      <c r="H66" s="15">
        <v>223001</v>
      </c>
      <c r="I66" s="15" t="s">
        <v>579</v>
      </c>
      <c r="J66" s="208">
        <v>31600</v>
      </c>
      <c r="K66" s="208">
        <v>31600</v>
      </c>
      <c r="M66" s="151">
        <f t="shared" si="2"/>
        <v>0</v>
      </c>
    </row>
    <row r="67" spans="1:13" ht="12.75">
      <c r="A67" s="15">
        <v>223003</v>
      </c>
      <c r="B67" s="15" t="s">
        <v>580</v>
      </c>
      <c r="C67" s="51">
        <v>13200</v>
      </c>
      <c r="D67" s="151">
        <v>0</v>
      </c>
      <c r="E67" s="200">
        <v>13200</v>
      </c>
      <c r="F67" s="285">
        <f>E67-D67</f>
        <v>13200</v>
      </c>
      <c r="G67" s="286" t="s">
        <v>560</v>
      </c>
      <c r="H67" s="15">
        <v>223001</v>
      </c>
      <c r="I67" s="15" t="s">
        <v>580</v>
      </c>
      <c r="J67" s="208">
        <v>13200</v>
      </c>
      <c r="K67" s="208">
        <v>13200</v>
      </c>
      <c r="M67" s="151">
        <f t="shared" si="2"/>
        <v>0</v>
      </c>
    </row>
    <row r="68" spans="1:13" ht="12.75">
      <c r="A68" s="4">
        <v>229</v>
      </c>
      <c r="B68" s="4" t="s">
        <v>44</v>
      </c>
      <c r="C68" s="8">
        <f>C69</f>
        <v>66</v>
      </c>
      <c r="D68" s="139">
        <f>D69</f>
        <v>66</v>
      </c>
      <c r="E68" s="237">
        <f>E69</f>
        <v>66</v>
      </c>
      <c r="F68" s="331">
        <f t="shared" si="1"/>
        <v>0</v>
      </c>
      <c r="G68" s="332"/>
      <c r="H68" s="4">
        <v>229</v>
      </c>
      <c r="I68" s="4" t="s">
        <v>44</v>
      </c>
      <c r="J68" s="238">
        <f>J69</f>
        <v>66</v>
      </c>
      <c r="K68" s="238">
        <f>K69</f>
        <v>66</v>
      </c>
      <c r="M68" s="139">
        <f aca="true" t="shared" si="3" ref="M68:M111">E68-C68</f>
        <v>0</v>
      </c>
    </row>
    <row r="69" spans="1:13" ht="12.75">
      <c r="A69" s="9">
        <v>229005</v>
      </c>
      <c r="B69" s="9" t="s">
        <v>6</v>
      </c>
      <c r="C69" s="56">
        <v>66</v>
      </c>
      <c r="D69" s="150">
        <v>66</v>
      </c>
      <c r="E69" s="236">
        <v>66</v>
      </c>
      <c r="F69" s="51">
        <f t="shared" si="1"/>
        <v>0</v>
      </c>
      <c r="G69" s="208" t="s">
        <v>521</v>
      </c>
      <c r="H69" s="9">
        <v>229005</v>
      </c>
      <c r="I69" s="9" t="s">
        <v>6</v>
      </c>
      <c r="J69" s="235">
        <v>66</v>
      </c>
      <c r="K69" s="235">
        <v>66</v>
      </c>
      <c r="M69" s="150">
        <f t="shared" si="3"/>
        <v>0</v>
      </c>
    </row>
    <row r="70" spans="1:13" ht="12.75">
      <c r="A70" s="6">
        <v>240</v>
      </c>
      <c r="B70" s="6" t="s">
        <v>7</v>
      </c>
      <c r="C70" s="7">
        <f>C71+C72</f>
        <v>90200</v>
      </c>
      <c r="D70" s="143">
        <f>D71+D72</f>
        <v>42820</v>
      </c>
      <c r="E70" s="293">
        <f>E71+E72</f>
        <v>12150</v>
      </c>
      <c r="F70" s="143">
        <f t="shared" si="1"/>
        <v>-30670</v>
      </c>
      <c r="G70" s="279"/>
      <c r="H70" s="6">
        <v>240</v>
      </c>
      <c r="I70" s="6" t="s">
        <v>7</v>
      </c>
      <c r="J70" s="294">
        <f>J71+J72</f>
        <v>10300</v>
      </c>
      <c r="K70" s="294">
        <f>K71+K72</f>
        <v>15450</v>
      </c>
      <c r="M70" s="143">
        <f t="shared" si="3"/>
        <v>-78050</v>
      </c>
    </row>
    <row r="71" spans="1:13" ht="12.75">
      <c r="A71" s="4">
        <v>242</v>
      </c>
      <c r="B71" s="4" t="s">
        <v>88</v>
      </c>
      <c r="C71" s="8">
        <v>2987</v>
      </c>
      <c r="D71" s="139">
        <v>2987</v>
      </c>
      <c r="E71" s="237">
        <f>ROUND(150000*0.001,0)</f>
        <v>150</v>
      </c>
      <c r="F71" s="139">
        <f aca="true" t="shared" si="4" ref="F71:F111">E71-D71</f>
        <v>-2837</v>
      </c>
      <c r="G71" s="241" t="s">
        <v>523</v>
      </c>
      <c r="H71" s="4">
        <v>242</v>
      </c>
      <c r="I71" s="4" t="s">
        <v>88</v>
      </c>
      <c r="J71" s="238">
        <f>ROUND(150000*0.002,0)</f>
        <v>300</v>
      </c>
      <c r="K71" s="238">
        <f>ROUND(150000*0.003,0)</f>
        <v>450</v>
      </c>
      <c r="M71" s="139">
        <f t="shared" si="3"/>
        <v>-2837</v>
      </c>
    </row>
    <row r="72" spans="1:13" ht="12.75">
      <c r="A72" s="4">
        <v>244</v>
      </c>
      <c r="B72" s="4" t="s">
        <v>87</v>
      </c>
      <c r="C72" s="8">
        <f>106221-19008</f>
        <v>87213</v>
      </c>
      <c r="D72" s="139">
        <v>39833</v>
      </c>
      <c r="E72" s="237">
        <f>ROUND(1500000*0.008,0)</f>
        <v>12000</v>
      </c>
      <c r="F72" s="139">
        <f t="shared" si="4"/>
        <v>-27833</v>
      </c>
      <c r="G72" s="241" t="s">
        <v>523</v>
      </c>
      <c r="H72" s="4">
        <v>244</v>
      </c>
      <c r="I72" s="4" t="s">
        <v>87</v>
      </c>
      <c r="J72" s="238">
        <f>ROUND(1000000*0.01,0)</f>
        <v>10000</v>
      </c>
      <c r="K72" s="238">
        <f>ROUND(1000000*0.015,0)</f>
        <v>15000</v>
      </c>
      <c r="M72" s="139">
        <f t="shared" si="3"/>
        <v>-75213</v>
      </c>
    </row>
    <row r="73" spans="1:13" ht="12.75">
      <c r="A73" s="6">
        <v>290</v>
      </c>
      <c r="B73" s="6" t="s">
        <v>45</v>
      </c>
      <c r="C73" s="7">
        <f>C74</f>
        <v>30000</v>
      </c>
      <c r="D73" s="143">
        <f>D74</f>
        <v>8000</v>
      </c>
      <c r="E73" s="293">
        <f>E74</f>
        <v>31000</v>
      </c>
      <c r="F73" s="143">
        <f t="shared" si="4"/>
        <v>23000</v>
      </c>
      <c r="G73" s="279"/>
      <c r="H73" s="6">
        <v>290</v>
      </c>
      <c r="I73" s="6" t="s">
        <v>45</v>
      </c>
      <c r="J73" s="294">
        <f>J74</f>
        <v>31000</v>
      </c>
      <c r="K73" s="294">
        <f>K74</f>
        <v>31000</v>
      </c>
      <c r="M73" s="143">
        <f t="shared" si="3"/>
        <v>1000</v>
      </c>
    </row>
    <row r="74" spans="1:13" ht="12.75">
      <c r="A74" s="4">
        <v>292</v>
      </c>
      <c r="B74" s="4" t="s">
        <v>46</v>
      </c>
      <c r="C74" s="8">
        <f>SUM(C75:C75)</f>
        <v>30000</v>
      </c>
      <c r="D74" s="139">
        <f>SUM(D75:D75)</f>
        <v>8000</v>
      </c>
      <c r="E74" s="237">
        <f>SUM(E75:E75)</f>
        <v>31000</v>
      </c>
      <c r="F74" s="139">
        <f t="shared" si="4"/>
        <v>23000</v>
      </c>
      <c r="G74" s="280"/>
      <c r="H74" s="4">
        <v>292</v>
      </c>
      <c r="I74" s="4" t="s">
        <v>46</v>
      </c>
      <c r="J74" s="238">
        <f>SUM(J75:J75)</f>
        <v>31000</v>
      </c>
      <c r="K74" s="238">
        <f>SUM(K75:K75)</f>
        <v>31000</v>
      </c>
      <c r="M74" s="139">
        <f t="shared" si="3"/>
        <v>1000</v>
      </c>
    </row>
    <row r="75" spans="1:13" ht="12.75">
      <c r="A75" s="9">
        <v>292008</v>
      </c>
      <c r="B75" s="9" t="s">
        <v>8</v>
      </c>
      <c r="C75" s="56">
        <f>8000+22000</f>
        <v>30000</v>
      </c>
      <c r="D75" s="150">
        <v>8000</v>
      </c>
      <c r="E75" s="236">
        <v>31000</v>
      </c>
      <c r="F75" s="150">
        <f t="shared" si="4"/>
        <v>23000</v>
      </c>
      <c r="G75" s="242" t="s">
        <v>523</v>
      </c>
      <c r="H75" s="9">
        <v>292008</v>
      </c>
      <c r="I75" s="9" t="s">
        <v>8</v>
      </c>
      <c r="J75" s="235">
        <v>31000</v>
      </c>
      <c r="K75" s="235">
        <v>31000</v>
      </c>
      <c r="M75" s="150">
        <f t="shared" si="3"/>
        <v>1000</v>
      </c>
    </row>
    <row r="76" spans="1:13" ht="12.75">
      <c r="A76" s="50">
        <v>300</v>
      </c>
      <c r="B76" s="50" t="s">
        <v>47</v>
      </c>
      <c r="C76" s="5">
        <f>C77</f>
        <v>4172859</v>
      </c>
      <c r="D76" s="142">
        <f>D77</f>
        <v>3431191</v>
      </c>
      <c r="E76" s="295">
        <f>E77</f>
        <v>3302232</v>
      </c>
      <c r="F76" s="142">
        <f t="shared" si="4"/>
        <v>-128959</v>
      </c>
      <c r="G76" s="278"/>
      <c r="H76" s="50">
        <v>300</v>
      </c>
      <c r="I76" s="50" t="s">
        <v>47</v>
      </c>
      <c r="J76" s="296">
        <f>J77</f>
        <v>3259500</v>
      </c>
      <c r="K76" s="296">
        <f>K77</f>
        <v>3298781</v>
      </c>
      <c r="M76" s="142">
        <f t="shared" si="3"/>
        <v>-870627</v>
      </c>
    </row>
    <row r="77" spans="1:13" ht="12.75">
      <c r="A77" s="57">
        <v>310</v>
      </c>
      <c r="B77" s="57" t="s">
        <v>48</v>
      </c>
      <c r="C77" s="7">
        <f>C78+C80</f>
        <v>4172859</v>
      </c>
      <c r="D77" s="143">
        <f>D78+D80</f>
        <v>3431191</v>
      </c>
      <c r="E77" s="293">
        <f>E78+E80</f>
        <v>3302232</v>
      </c>
      <c r="F77" s="143">
        <f t="shared" si="4"/>
        <v>-128959</v>
      </c>
      <c r="G77" s="279"/>
      <c r="H77" s="57">
        <v>310</v>
      </c>
      <c r="I77" s="57" t="s">
        <v>48</v>
      </c>
      <c r="J77" s="294">
        <f>J78+J80</f>
        <v>3259500</v>
      </c>
      <c r="K77" s="294">
        <f>K78+K80</f>
        <v>3298781</v>
      </c>
      <c r="M77" s="143">
        <f t="shared" si="3"/>
        <v>-870627</v>
      </c>
    </row>
    <row r="78" spans="1:13" ht="12.75">
      <c r="A78" s="57">
        <v>311</v>
      </c>
      <c r="B78" s="57" t="s">
        <v>92</v>
      </c>
      <c r="C78" s="7">
        <f>SUM(C79:C79)</f>
        <v>1660</v>
      </c>
      <c r="D78" s="143">
        <f>SUM(D79:D79)</f>
        <v>1328</v>
      </c>
      <c r="E78" s="293">
        <f>SUM(E79:E79)</f>
        <v>100</v>
      </c>
      <c r="F78" s="143">
        <f t="shared" si="4"/>
        <v>-1228</v>
      </c>
      <c r="G78" s="279"/>
      <c r="H78" s="57">
        <v>311</v>
      </c>
      <c r="I78" s="57" t="s">
        <v>92</v>
      </c>
      <c r="J78" s="294">
        <f>SUM(J79:J79)</f>
        <v>0</v>
      </c>
      <c r="K78" s="294">
        <f>SUM(K79:K79)</f>
        <v>0</v>
      </c>
      <c r="M78" s="143">
        <f t="shared" si="3"/>
        <v>-1560</v>
      </c>
    </row>
    <row r="79" spans="1:13" ht="12.75">
      <c r="A79" s="4">
        <v>311</v>
      </c>
      <c r="B79" s="4" t="s">
        <v>27</v>
      </c>
      <c r="C79" s="8">
        <v>1660</v>
      </c>
      <c r="D79" s="139">
        <v>1328</v>
      </c>
      <c r="E79" s="237">
        <v>100</v>
      </c>
      <c r="F79" s="139">
        <f t="shared" si="4"/>
        <v>-1228</v>
      </c>
      <c r="G79" s="241" t="s">
        <v>560</v>
      </c>
      <c r="H79" s="4">
        <v>311</v>
      </c>
      <c r="I79" s="4" t="s">
        <v>27</v>
      </c>
      <c r="J79" s="238">
        <v>0</v>
      </c>
      <c r="K79" s="238">
        <v>0</v>
      </c>
      <c r="M79" s="139">
        <f t="shared" si="3"/>
        <v>-1560</v>
      </c>
    </row>
    <row r="80" spans="1:13" ht="12.75">
      <c r="A80" s="54">
        <v>312</v>
      </c>
      <c r="B80" s="54" t="s">
        <v>91</v>
      </c>
      <c r="C80" s="11">
        <f>C81+C106+C107+C108</f>
        <v>4171199</v>
      </c>
      <c r="D80" s="139">
        <f>D81+D106+D107+D108</f>
        <v>3429863</v>
      </c>
      <c r="E80" s="237">
        <f>E81+E106+E107+E108</f>
        <v>3302132</v>
      </c>
      <c r="F80" s="139">
        <f t="shared" si="4"/>
        <v>-127731</v>
      </c>
      <c r="G80" s="280"/>
      <c r="H80" s="54">
        <v>312</v>
      </c>
      <c r="I80" s="54" t="s">
        <v>91</v>
      </c>
      <c r="J80" s="238">
        <f>J81+J106+J107+J108</f>
        <v>3259500</v>
      </c>
      <c r="K80" s="238">
        <f>K81+K106+K107+K108</f>
        <v>3298781</v>
      </c>
      <c r="M80" s="139">
        <f t="shared" si="3"/>
        <v>-869067</v>
      </c>
    </row>
    <row r="81" spans="1:13" ht="12.75">
      <c r="A81" s="55">
        <v>312001</v>
      </c>
      <c r="B81" s="55" t="s">
        <v>9</v>
      </c>
      <c r="C81" s="56">
        <f>SUM(C82:C105)</f>
        <v>4072598</v>
      </c>
      <c r="D81" s="150">
        <f>SUM(D82:D105)</f>
        <v>3333767</v>
      </c>
      <c r="E81" s="236">
        <f>SUM(E82:E105)</f>
        <v>3263132</v>
      </c>
      <c r="F81" s="150">
        <f t="shared" si="4"/>
        <v>-70635</v>
      </c>
      <c r="G81" s="281"/>
      <c r="H81" s="55">
        <v>312001</v>
      </c>
      <c r="I81" s="55" t="s">
        <v>9</v>
      </c>
      <c r="J81" s="235">
        <f>SUM(J82:J105)</f>
        <v>3220000</v>
      </c>
      <c r="K81" s="235">
        <f>SUM(K82:K105)</f>
        <v>3258781</v>
      </c>
      <c r="M81" s="150">
        <f t="shared" si="3"/>
        <v>-809466</v>
      </c>
    </row>
    <row r="82" spans="1:13" ht="12.75">
      <c r="A82" s="15">
        <v>312001</v>
      </c>
      <c r="B82" s="15" t="s">
        <v>54</v>
      </c>
      <c r="C82" s="51">
        <v>623238</v>
      </c>
      <c r="D82" s="151">
        <v>677256</v>
      </c>
      <c r="E82" s="200">
        <v>677256</v>
      </c>
      <c r="F82" s="151">
        <f t="shared" si="4"/>
        <v>0</v>
      </c>
      <c r="G82" s="243" t="s">
        <v>561</v>
      </c>
      <c r="H82" s="15">
        <v>312001</v>
      </c>
      <c r="I82" s="15" t="s">
        <v>54</v>
      </c>
      <c r="J82" s="208">
        <v>708425</v>
      </c>
      <c r="K82" s="208">
        <v>745936</v>
      </c>
      <c r="M82" s="151">
        <f t="shared" si="3"/>
        <v>54018</v>
      </c>
    </row>
    <row r="83" spans="1:13" ht="12.75">
      <c r="A83" s="15">
        <v>312001</v>
      </c>
      <c r="B83" s="15" t="s">
        <v>55</v>
      </c>
      <c r="C83" s="51">
        <v>37708</v>
      </c>
      <c r="D83" s="151">
        <v>39600</v>
      </c>
      <c r="E83" s="200">
        <v>36700</v>
      </c>
      <c r="F83" s="285">
        <f t="shared" si="4"/>
        <v>-2900</v>
      </c>
      <c r="G83" s="286" t="s">
        <v>532</v>
      </c>
      <c r="H83" s="15">
        <v>312001</v>
      </c>
      <c r="I83" s="15" t="s">
        <v>55</v>
      </c>
      <c r="J83" s="208">
        <v>36700</v>
      </c>
      <c r="K83" s="208">
        <v>36700</v>
      </c>
      <c r="M83" s="151">
        <f t="shared" si="3"/>
        <v>-1008</v>
      </c>
    </row>
    <row r="84" spans="1:13" ht="12.75">
      <c r="A84" s="15">
        <v>312001</v>
      </c>
      <c r="B84" s="15" t="s">
        <v>56</v>
      </c>
      <c r="C84" s="51">
        <v>16596</v>
      </c>
      <c r="D84" s="151">
        <v>39833</v>
      </c>
      <c r="E84" s="200">
        <v>9100</v>
      </c>
      <c r="F84" s="285">
        <f t="shared" si="4"/>
        <v>-30733</v>
      </c>
      <c r="G84" s="286" t="s">
        <v>560</v>
      </c>
      <c r="H84" s="15">
        <v>312001</v>
      </c>
      <c r="I84" s="15" t="s">
        <v>56</v>
      </c>
      <c r="J84" s="208">
        <v>0</v>
      </c>
      <c r="K84" s="208">
        <v>0</v>
      </c>
      <c r="M84" s="151">
        <f t="shared" si="3"/>
        <v>-7496</v>
      </c>
    </row>
    <row r="85" spans="1:13" ht="12.75">
      <c r="A85" s="15">
        <v>312001</v>
      </c>
      <c r="B85" s="15" t="s">
        <v>57</v>
      </c>
      <c r="C85" s="51">
        <v>33320</v>
      </c>
      <c r="D85" s="151">
        <v>44812</v>
      </c>
      <c r="E85" s="200">
        <v>37000</v>
      </c>
      <c r="F85" s="151">
        <f t="shared" si="4"/>
        <v>-7812</v>
      </c>
      <c r="G85" s="243" t="s">
        <v>530</v>
      </c>
      <c r="H85" s="15">
        <v>312001</v>
      </c>
      <c r="I85" s="15" t="s">
        <v>57</v>
      </c>
      <c r="J85" s="208">
        <f>E85+10000</f>
        <v>47000</v>
      </c>
      <c r="K85" s="208">
        <f>J85</f>
        <v>47000</v>
      </c>
      <c r="M85" s="151">
        <f t="shared" si="3"/>
        <v>3680</v>
      </c>
    </row>
    <row r="86" spans="1:13" ht="12.75">
      <c r="A86" s="15">
        <v>312001</v>
      </c>
      <c r="B86" s="15" t="s">
        <v>611</v>
      </c>
      <c r="C86" s="51">
        <v>0</v>
      </c>
      <c r="D86" s="151">
        <v>0</v>
      </c>
      <c r="E86" s="200">
        <v>5676</v>
      </c>
      <c r="F86" s="285">
        <f>E86-D86</f>
        <v>5676</v>
      </c>
      <c r="G86" s="286" t="s">
        <v>530</v>
      </c>
      <c r="H86" s="15">
        <v>312001</v>
      </c>
      <c r="I86" s="15" t="s">
        <v>611</v>
      </c>
      <c r="J86" s="208">
        <f>E86</f>
        <v>5676</v>
      </c>
      <c r="K86" s="208">
        <f>J86</f>
        <v>5676</v>
      </c>
      <c r="L86" s="12"/>
      <c r="M86" s="151">
        <f t="shared" si="3"/>
        <v>5676</v>
      </c>
    </row>
    <row r="87" spans="1:13" ht="12.75">
      <c r="A87" s="15">
        <v>312001</v>
      </c>
      <c r="B87" s="15" t="s">
        <v>58</v>
      </c>
      <c r="C87" s="51">
        <v>43152</v>
      </c>
      <c r="D87" s="151">
        <v>44812</v>
      </c>
      <c r="E87" s="200">
        <v>43200</v>
      </c>
      <c r="F87" s="285">
        <f t="shared" si="4"/>
        <v>-1612</v>
      </c>
      <c r="G87" s="286" t="s">
        <v>521</v>
      </c>
      <c r="H87" s="15">
        <v>312001</v>
      </c>
      <c r="I87" s="15" t="s">
        <v>58</v>
      </c>
      <c r="J87" s="208">
        <v>44000</v>
      </c>
      <c r="K87" s="208">
        <v>45000</v>
      </c>
      <c r="M87" s="151">
        <f t="shared" si="3"/>
        <v>48</v>
      </c>
    </row>
    <row r="88" spans="1:13" ht="12.75">
      <c r="A88" s="15">
        <v>312001</v>
      </c>
      <c r="B88" s="15" t="s">
        <v>65</v>
      </c>
      <c r="C88" s="51">
        <v>564</v>
      </c>
      <c r="D88" s="151">
        <v>564</v>
      </c>
      <c r="E88" s="200">
        <v>850</v>
      </c>
      <c r="F88" s="151">
        <f t="shared" si="4"/>
        <v>286</v>
      </c>
      <c r="G88" s="243" t="s">
        <v>521</v>
      </c>
      <c r="H88" s="288">
        <v>312001</v>
      </c>
      <c r="I88" s="288" t="s">
        <v>65</v>
      </c>
      <c r="J88" s="242">
        <v>850</v>
      </c>
      <c r="K88" s="242">
        <v>850</v>
      </c>
      <c r="M88" s="151">
        <f t="shared" si="3"/>
        <v>286</v>
      </c>
    </row>
    <row r="89" spans="1:13" ht="12.75">
      <c r="A89" s="15">
        <v>312001</v>
      </c>
      <c r="B89" s="15" t="s">
        <v>59</v>
      </c>
      <c r="C89" s="51">
        <v>12946</v>
      </c>
      <c r="D89" s="151">
        <v>13278</v>
      </c>
      <c r="E89" s="200">
        <v>13360</v>
      </c>
      <c r="F89" s="285">
        <f t="shared" si="4"/>
        <v>82</v>
      </c>
      <c r="G89" s="286" t="s">
        <v>521</v>
      </c>
      <c r="H89" s="15">
        <v>312001</v>
      </c>
      <c r="I89" s="15" t="s">
        <v>59</v>
      </c>
      <c r="J89" s="208">
        <v>13630</v>
      </c>
      <c r="K89" s="208">
        <v>13900</v>
      </c>
      <c r="M89" s="151">
        <f t="shared" si="3"/>
        <v>414</v>
      </c>
    </row>
    <row r="90" spans="1:13" ht="12.75">
      <c r="A90" s="15">
        <v>312001</v>
      </c>
      <c r="B90" s="15" t="s">
        <v>472</v>
      </c>
      <c r="C90" s="51">
        <v>2324</v>
      </c>
      <c r="D90" s="151">
        <v>2490</v>
      </c>
      <c r="E90" s="200">
        <v>1750</v>
      </c>
      <c r="F90" s="151">
        <f t="shared" si="4"/>
        <v>-740</v>
      </c>
      <c r="G90" s="243" t="s">
        <v>521</v>
      </c>
      <c r="H90" s="15">
        <v>312001</v>
      </c>
      <c r="I90" s="15" t="s">
        <v>472</v>
      </c>
      <c r="J90" s="208">
        <v>1750</v>
      </c>
      <c r="K90" s="208">
        <v>1750</v>
      </c>
      <c r="M90" s="151">
        <f t="shared" si="3"/>
        <v>-574</v>
      </c>
    </row>
    <row r="91" spans="1:13" ht="12.75">
      <c r="A91" s="15">
        <v>312001</v>
      </c>
      <c r="B91" s="15" t="s">
        <v>60</v>
      </c>
      <c r="C91" s="51">
        <f>2226681+89172-23734</f>
        <v>2292119</v>
      </c>
      <c r="D91" s="151">
        <v>2338744</v>
      </c>
      <c r="E91" s="200">
        <v>2292119</v>
      </c>
      <c r="F91" s="285">
        <f t="shared" si="4"/>
        <v>-46625</v>
      </c>
      <c r="G91" s="286" t="s">
        <v>532</v>
      </c>
      <c r="H91" s="15">
        <v>312001</v>
      </c>
      <c r="I91" s="15" t="s">
        <v>60</v>
      </c>
      <c r="J91" s="208">
        <v>2292119</v>
      </c>
      <c r="K91" s="208">
        <v>2292119</v>
      </c>
      <c r="M91" s="151">
        <f t="shared" si="3"/>
        <v>0</v>
      </c>
    </row>
    <row r="92" spans="1:13" ht="12.75">
      <c r="A92" s="15">
        <v>312001</v>
      </c>
      <c r="B92" s="15" t="s">
        <v>510</v>
      </c>
      <c r="C92" s="51">
        <v>15384</v>
      </c>
      <c r="D92" s="151">
        <v>0</v>
      </c>
      <c r="E92" s="200">
        <v>22050</v>
      </c>
      <c r="F92" s="285">
        <f t="shared" si="4"/>
        <v>22050</v>
      </c>
      <c r="G92" s="286" t="s">
        <v>532</v>
      </c>
      <c r="H92" s="15">
        <v>312001</v>
      </c>
      <c r="I92" s="15" t="s">
        <v>510</v>
      </c>
      <c r="J92" s="208">
        <v>0</v>
      </c>
      <c r="K92" s="208">
        <v>0</v>
      </c>
      <c r="M92" s="151">
        <f t="shared" si="3"/>
        <v>6666</v>
      </c>
    </row>
    <row r="93" spans="1:13" ht="12.75">
      <c r="A93" s="15">
        <v>312001</v>
      </c>
      <c r="B93" s="15" t="s">
        <v>96</v>
      </c>
      <c r="C93" s="51">
        <v>56994</v>
      </c>
      <c r="D93" s="151">
        <v>59849</v>
      </c>
      <c r="E93" s="200">
        <v>0</v>
      </c>
      <c r="F93" s="285">
        <f t="shared" si="4"/>
        <v>-59849</v>
      </c>
      <c r="G93" s="286" t="s">
        <v>532</v>
      </c>
      <c r="H93" s="15">
        <v>312001</v>
      </c>
      <c r="I93" s="15" t="s">
        <v>96</v>
      </c>
      <c r="J93" s="208">
        <v>0</v>
      </c>
      <c r="K93" s="208">
        <v>0</v>
      </c>
      <c r="M93" s="151">
        <f t="shared" si="3"/>
        <v>-56994</v>
      </c>
    </row>
    <row r="94" spans="1:13" ht="12.75">
      <c r="A94" s="15">
        <v>312001</v>
      </c>
      <c r="B94" s="15" t="s">
        <v>574</v>
      </c>
      <c r="C94" s="51">
        <v>34190</v>
      </c>
      <c r="D94" s="151">
        <v>34190</v>
      </c>
      <c r="E94" s="200">
        <v>32000</v>
      </c>
      <c r="F94" s="285">
        <f t="shared" si="4"/>
        <v>-2190</v>
      </c>
      <c r="G94" s="286" t="s">
        <v>560</v>
      </c>
      <c r="H94" s="15">
        <v>312001</v>
      </c>
      <c r="I94" s="15" t="s">
        <v>470</v>
      </c>
      <c r="J94" s="208">
        <v>32000</v>
      </c>
      <c r="K94" s="208">
        <v>32000</v>
      </c>
      <c r="M94" s="151">
        <f t="shared" si="3"/>
        <v>-2190</v>
      </c>
    </row>
    <row r="95" spans="1:13" ht="12.75">
      <c r="A95" s="15">
        <v>312001</v>
      </c>
      <c r="B95" s="15" t="s">
        <v>83</v>
      </c>
      <c r="C95" s="51">
        <v>26555</v>
      </c>
      <c r="D95" s="151">
        <v>26555</v>
      </c>
      <c r="E95" s="200">
        <v>36000</v>
      </c>
      <c r="F95" s="151">
        <f t="shared" si="4"/>
        <v>9445</v>
      </c>
      <c r="G95" s="243" t="s">
        <v>560</v>
      </c>
      <c r="H95" s="15">
        <v>312001</v>
      </c>
      <c r="I95" s="15" t="s">
        <v>83</v>
      </c>
      <c r="J95" s="208">
        <v>36000</v>
      </c>
      <c r="K95" s="208">
        <v>36000</v>
      </c>
      <c r="M95" s="151">
        <f t="shared" si="3"/>
        <v>9445</v>
      </c>
    </row>
    <row r="96" spans="1:13" ht="12.75">
      <c r="A96" s="15">
        <v>312001</v>
      </c>
      <c r="B96" s="15" t="s">
        <v>84</v>
      </c>
      <c r="C96" s="51">
        <v>664</v>
      </c>
      <c r="D96" s="151">
        <v>664</v>
      </c>
      <c r="E96" s="200">
        <v>850</v>
      </c>
      <c r="F96" s="151">
        <f t="shared" si="4"/>
        <v>186</v>
      </c>
      <c r="G96" s="243" t="s">
        <v>560</v>
      </c>
      <c r="H96" s="15">
        <v>312001</v>
      </c>
      <c r="I96" s="15" t="s">
        <v>84</v>
      </c>
      <c r="J96" s="208">
        <v>850</v>
      </c>
      <c r="K96" s="208">
        <v>850</v>
      </c>
      <c r="M96" s="151">
        <f t="shared" si="3"/>
        <v>186</v>
      </c>
    </row>
    <row r="97" spans="1:13" ht="12.75">
      <c r="A97" s="15">
        <v>312001</v>
      </c>
      <c r="B97" s="15" t="s">
        <v>85</v>
      </c>
      <c r="C97" s="51">
        <v>664</v>
      </c>
      <c r="D97" s="151">
        <v>664</v>
      </c>
      <c r="E97" s="200">
        <v>1000</v>
      </c>
      <c r="F97" s="285">
        <f t="shared" si="4"/>
        <v>336</v>
      </c>
      <c r="G97" s="286" t="s">
        <v>532</v>
      </c>
      <c r="H97" s="15">
        <v>312001</v>
      </c>
      <c r="I97" s="15" t="s">
        <v>85</v>
      </c>
      <c r="J97" s="208">
        <v>1000</v>
      </c>
      <c r="K97" s="208">
        <v>1000</v>
      </c>
      <c r="M97" s="151">
        <f t="shared" si="3"/>
        <v>336</v>
      </c>
    </row>
    <row r="98" spans="1:13" ht="12.75">
      <c r="A98" s="15">
        <v>312001</v>
      </c>
      <c r="B98" s="15" t="s">
        <v>86</v>
      </c>
      <c r="C98" s="51">
        <v>398</v>
      </c>
      <c r="D98" s="151">
        <v>498</v>
      </c>
      <c r="E98" s="200">
        <v>0</v>
      </c>
      <c r="F98" s="285">
        <f t="shared" si="4"/>
        <v>-498</v>
      </c>
      <c r="G98" s="286" t="s">
        <v>532</v>
      </c>
      <c r="H98" s="15">
        <v>312001</v>
      </c>
      <c r="I98" s="15" t="s">
        <v>86</v>
      </c>
      <c r="J98" s="208">
        <v>0</v>
      </c>
      <c r="K98" s="208">
        <v>0</v>
      </c>
      <c r="M98" s="151">
        <f t="shared" si="3"/>
        <v>-398</v>
      </c>
    </row>
    <row r="99" spans="1:13" ht="12.75">
      <c r="A99" s="15">
        <v>312001</v>
      </c>
      <c r="B99" s="15" t="s">
        <v>618</v>
      </c>
      <c r="C99" s="51">
        <v>5000</v>
      </c>
      <c r="D99" s="151">
        <v>0</v>
      </c>
      <c r="E99" s="200">
        <v>0</v>
      </c>
      <c r="F99" s="285">
        <f t="shared" si="4"/>
        <v>0</v>
      </c>
      <c r="G99" s="286" t="s">
        <v>520</v>
      </c>
      <c r="H99" s="15">
        <v>312001</v>
      </c>
      <c r="I99" s="15" t="s">
        <v>618</v>
      </c>
      <c r="J99" s="208">
        <v>0</v>
      </c>
      <c r="K99" s="208">
        <v>0</v>
      </c>
      <c r="M99" s="151">
        <f t="shared" si="3"/>
        <v>-5000</v>
      </c>
    </row>
    <row r="100" spans="1:13" ht="12.75">
      <c r="A100" s="15">
        <v>312001</v>
      </c>
      <c r="B100" s="15" t="s">
        <v>619</v>
      </c>
      <c r="C100" s="51">
        <v>6400</v>
      </c>
      <c r="D100" s="151">
        <v>0</v>
      </c>
      <c r="E100" s="200">
        <v>0</v>
      </c>
      <c r="F100" s="285">
        <f>E100-D100</f>
        <v>0</v>
      </c>
      <c r="G100" s="286" t="s">
        <v>520</v>
      </c>
      <c r="H100" s="15">
        <v>312001</v>
      </c>
      <c r="I100" s="15" t="s">
        <v>618</v>
      </c>
      <c r="J100" s="208">
        <v>0</v>
      </c>
      <c r="K100" s="208">
        <v>0</v>
      </c>
      <c r="M100" s="151">
        <f>E100-C100</f>
        <v>-6400</v>
      </c>
    </row>
    <row r="101" spans="1:13" ht="12.75">
      <c r="A101" s="15">
        <v>312001</v>
      </c>
      <c r="B101" s="15" t="s">
        <v>1381</v>
      </c>
      <c r="C101" s="51">
        <v>0</v>
      </c>
      <c r="D101" s="151">
        <v>0</v>
      </c>
      <c r="E101" s="200">
        <v>53938</v>
      </c>
      <c r="F101" s="285">
        <f>E101-D101</f>
        <v>53938</v>
      </c>
      <c r="G101" s="286"/>
      <c r="H101" s="15">
        <v>312001</v>
      </c>
      <c r="I101" s="15" t="s">
        <v>1381</v>
      </c>
      <c r="J101" s="208">
        <v>0</v>
      </c>
      <c r="K101" s="208">
        <v>0</v>
      </c>
      <c r="M101" s="151">
        <f>E101-C101</f>
        <v>53938</v>
      </c>
    </row>
    <row r="102" spans="1:13" ht="12.75">
      <c r="A102" s="15">
        <v>312001</v>
      </c>
      <c r="B102" s="15" t="s">
        <v>514</v>
      </c>
      <c r="C102" s="51">
        <v>3000</v>
      </c>
      <c r="D102" s="151">
        <v>0</v>
      </c>
      <c r="E102" s="200">
        <v>0</v>
      </c>
      <c r="F102" s="285">
        <f t="shared" si="4"/>
        <v>0</v>
      </c>
      <c r="G102" s="286" t="s">
        <v>532</v>
      </c>
      <c r="H102" s="15">
        <v>312001</v>
      </c>
      <c r="I102" s="15" t="s">
        <v>514</v>
      </c>
      <c r="J102" s="208">
        <v>0</v>
      </c>
      <c r="K102" s="208">
        <v>0</v>
      </c>
      <c r="M102" s="151">
        <f t="shared" si="3"/>
        <v>-3000</v>
      </c>
    </row>
    <row r="103" spans="1:13" ht="12.75">
      <c r="A103" s="15">
        <v>312001</v>
      </c>
      <c r="B103" s="15" t="s">
        <v>93</v>
      </c>
      <c r="C103" s="51">
        <v>860984</v>
      </c>
      <c r="D103" s="151">
        <v>0</v>
      </c>
      <c r="E103" s="200">
        <v>0</v>
      </c>
      <c r="F103" s="151">
        <f t="shared" si="4"/>
        <v>0</v>
      </c>
      <c r="G103" s="243" t="s">
        <v>527</v>
      </c>
      <c r="H103" s="15">
        <v>312001</v>
      </c>
      <c r="I103" s="15" t="s">
        <v>93</v>
      </c>
      <c r="J103" s="208">
        <v>0</v>
      </c>
      <c r="K103" s="208">
        <v>0</v>
      </c>
      <c r="M103" s="151">
        <f t="shared" si="3"/>
        <v>-860984</v>
      </c>
    </row>
    <row r="104" spans="1:13" ht="12.75">
      <c r="A104" s="15">
        <v>312001</v>
      </c>
      <c r="B104" s="15" t="s">
        <v>500</v>
      </c>
      <c r="C104" s="51">
        <v>398</v>
      </c>
      <c r="D104" s="151">
        <v>0</v>
      </c>
      <c r="E104" s="200">
        <v>283</v>
      </c>
      <c r="F104" s="151">
        <f t="shared" si="4"/>
        <v>283</v>
      </c>
      <c r="G104" s="243" t="s">
        <v>560</v>
      </c>
      <c r="H104" s="288">
        <v>312001</v>
      </c>
      <c r="I104" s="288" t="s">
        <v>500</v>
      </c>
      <c r="J104" s="242">
        <v>0</v>
      </c>
      <c r="K104" s="242">
        <v>0</v>
      </c>
      <c r="M104" s="151">
        <f t="shared" si="3"/>
        <v>-115</v>
      </c>
    </row>
    <row r="105" spans="1:13" ht="12.75">
      <c r="A105" s="15">
        <v>312001</v>
      </c>
      <c r="B105" s="15" t="s">
        <v>112</v>
      </c>
      <c r="C105" s="51">
        <v>0</v>
      </c>
      <c r="D105" s="151">
        <v>9958</v>
      </c>
      <c r="E105" s="200">
        <v>0</v>
      </c>
      <c r="F105" s="285">
        <f t="shared" si="4"/>
        <v>-9958</v>
      </c>
      <c r="G105" s="286" t="s">
        <v>560</v>
      </c>
      <c r="H105" s="15">
        <v>312001</v>
      </c>
      <c r="I105" s="15" t="s">
        <v>112</v>
      </c>
      <c r="J105" s="208">
        <v>0</v>
      </c>
      <c r="K105" s="208">
        <v>0</v>
      </c>
      <c r="M105" s="151">
        <f t="shared" si="3"/>
        <v>0</v>
      </c>
    </row>
    <row r="106" spans="1:13" ht="12.75">
      <c r="A106" s="55">
        <v>312002</v>
      </c>
      <c r="B106" s="55" t="s">
        <v>28</v>
      </c>
      <c r="C106" s="56">
        <v>9958</v>
      </c>
      <c r="D106" s="150">
        <v>9958</v>
      </c>
      <c r="E106" s="236">
        <v>16000</v>
      </c>
      <c r="F106" s="51">
        <f t="shared" si="4"/>
        <v>6042</v>
      </c>
      <c r="G106" s="208" t="s">
        <v>521</v>
      </c>
      <c r="H106" s="55">
        <v>312002</v>
      </c>
      <c r="I106" s="55" t="s">
        <v>28</v>
      </c>
      <c r="J106" s="235">
        <v>16000</v>
      </c>
      <c r="K106" s="235">
        <v>16000</v>
      </c>
      <c r="M106" s="150">
        <f t="shared" si="3"/>
        <v>6042</v>
      </c>
    </row>
    <row r="107" spans="1:13" ht="12.75">
      <c r="A107" s="55">
        <v>312007</v>
      </c>
      <c r="B107" s="55" t="s">
        <v>63</v>
      </c>
      <c r="C107" s="56">
        <v>13278</v>
      </c>
      <c r="D107" s="150">
        <v>14937</v>
      </c>
      <c r="E107" s="236">
        <v>23000</v>
      </c>
      <c r="F107" s="150">
        <f t="shared" si="4"/>
        <v>8063</v>
      </c>
      <c r="G107" s="242" t="s">
        <v>521</v>
      </c>
      <c r="H107" s="55">
        <v>312007</v>
      </c>
      <c r="I107" s="55" t="s">
        <v>63</v>
      </c>
      <c r="J107" s="235">
        <v>23500</v>
      </c>
      <c r="K107" s="235">
        <v>24000</v>
      </c>
      <c r="M107" s="150">
        <f t="shared" si="3"/>
        <v>9722</v>
      </c>
    </row>
    <row r="108" spans="1:13" ht="12.75">
      <c r="A108" s="55">
        <v>312008</v>
      </c>
      <c r="B108" s="55" t="s">
        <v>129</v>
      </c>
      <c r="C108" s="56">
        <f>SUM(C109:C110)</f>
        <v>75365</v>
      </c>
      <c r="D108" s="150">
        <f>SUM(D109:D110)</f>
        <v>71201</v>
      </c>
      <c r="E108" s="236">
        <f>SUM(E109:E110)</f>
        <v>0</v>
      </c>
      <c r="F108" s="150">
        <f t="shared" si="4"/>
        <v>-71201</v>
      </c>
      <c r="G108" s="281"/>
      <c r="H108" s="55">
        <v>312008</v>
      </c>
      <c r="I108" s="55" t="s">
        <v>129</v>
      </c>
      <c r="J108" s="235">
        <f>SUM(J109:J110)</f>
        <v>0</v>
      </c>
      <c r="K108" s="235">
        <f>SUM(K109:K110)</f>
        <v>0</v>
      </c>
      <c r="M108" s="150">
        <f t="shared" si="3"/>
        <v>-75365</v>
      </c>
    </row>
    <row r="109" spans="1:13" ht="12.75">
      <c r="A109" s="15">
        <v>312008</v>
      </c>
      <c r="B109" s="15" t="s">
        <v>130</v>
      </c>
      <c r="C109" s="51">
        <v>67550</v>
      </c>
      <c r="D109" s="151">
        <v>71201</v>
      </c>
      <c r="E109" s="200">
        <v>0</v>
      </c>
      <c r="F109" s="151">
        <f t="shared" si="4"/>
        <v>-71201</v>
      </c>
      <c r="G109" s="243" t="s">
        <v>560</v>
      </c>
      <c r="H109" s="15">
        <v>312008</v>
      </c>
      <c r="I109" s="15" t="s">
        <v>130</v>
      </c>
      <c r="J109" s="208">
        <v>0</v>
      </c>
      <c r="K109" s="208">
        <v>0</v>
      </c>
      <c r="M109" s="151">
        <f t="shared" si="3"/>
        <v>-67550</v>
      </c>
    </row>
    <row r="110" spans="1:13" ht="13.5" thickBot="1">
      <c r="A110" s="59">
        <v>312008</v>
      </c>
      <c r="B110" s="59" t="s">
        <v>128</v>
      </c>
      <c r="C110" s="141">
        <f>3319+4496</f>
        <v>7815</v>
      </c>
      <c r="D110" s="152">
        <v>0</v>
      </c>
      <c r="E110" s="201">
        <v>0</v>
      </c>
      <c r="F110" s="152">
        <f t="shared" si="4"/>
        <v>0</v>
      </c>
      <c r="G110" s="291" t="s">
        <v>581</v>
      </c>
      <c r="H110" s="59">
        <v>312008</v>
      </c>
      <c r="I110" s="59" t="s">
        <v>128</v>
      </c>
      <c r="J110" s="209">
        <v>0</v>
      </c>
      <c r="K110" s="209">
        <v>0</v>
      </c>
      <c r="M110" s="152">
        <f t="shared" si="3"/>
        <v>-7815</v>
      </c>
    </row>
    <row r="111" spans="1:13" s="58" customFormat="1" ht="15.75" thickBot="1">
      <c r="A111" s="60"/>
      <c r="B111" s="61" t="s">
        <v>10</v>
      </c>
      <c r="C111" s="120">
        <f>C3+C20+C76</f>
        <v>10649799</v>
      </c>
      <c r="D111" s="145">
        <f>D3+D20+D76</f>
        <v>11285767</v>
      </c>
      <c r="E111" s="333">
        <f>E3+E20+E76</f>
        <v>9549740</v>
      </c>
      <c r="F111" s="145">
        <f t="shared" si="4"/>
        <v>-1736027</v>
      </c>
      <c r="G111" s="244"/>
      <c r="H111" s="60"/>
      <c r="I111" s="61" t="s">
        <v>10</v>
      </c>
      <c r="J111" s="334">
        <f>J3+J20+J76</f>
        <v>10204195</v>
      </c>
      <c r="K111" s="334">
        <f>K3+K20+K76</f>
        <v>11050510</v>
      </c>
      <c r="M111" s="145">
        <f t="shared" si="3"/>
        <v>-1100059</v>
      </c>
    </row>
    <row r="112" spans="1:13" s="58" customFormat="1" ht="15">
      <c r="A112" s="153"/>
      <c r="B112" s="153"/>
      <c r="C112" s="154"/>
      <c r="D112" s="155"/>
      <c r="E112" s="202"/>
      <c r="F112" s="155"/>
      <c r="G112" s="210"/>
      <c r="H112" s="153"/>
      <c r="I112" s="153"/>
      <c r="J112" s="202"/>
      <c r="K112" s="210"/>
      <c r="M112" s="375"/>
    </row>
    <row r="113" spans="1:13" s="58" customFormat="1" ht="15">
      <c r="A113" s="153"/>
      <c r="B113" s="153"/>
      <c r="C113" s="154"/>
      <c r="D113" s="155"/>
      <c r="E113" s="202"/>
      <c r="F113" s="155"/>
      <c r="G113" s="283"/>
      <c r="H113" s="153"/>
      <c r="I113" s="153"/>
      <c r="J113" s="202"/>
      <c r="K113" s="210"/>
      <c r="M113" s="375"/>
    </row>
    <row r="114" spans="3:11" ht="12.75">
      <c r="C114" s="21"/>
      <c r="D114" s="146"/>
      <c r="E114" s="203"/>
      <c r="F114" s="146"/>
      <c r="G114" s="211"/>
      <c r="H114" s="2"/>
      <c r="I114" s="2"/>
      <c r="J114" s="203"/>
      <c r="K114" s="211"/>
    </row>
    <row r="115" spans="3:11" ht="12.75">
      <c r="C115" s="122" t="s">
        <v>66</v>
      </c>
      <c r="D115" s="138" t="s">
        <v>545</v>
      </c>
      <c r="E115" s="156" t="s">
        <v>66</v>
      </c>
      <c r="F115" s="138" t="s">
        <v>546</v>
      </c>
      <c r="G115" s="239"/>
      <c r="H115" s="2"/>
      <c r="I115" s="2"/>
      <c r="J115" s="122" t="s">
        <v>66</v>
      </c>
      <c r="K115" s="122" t="s">
        <v>66</v>
      </c>
    </row>
    <row r="116" spans="1:11" ht="12.75">
      <c r="A116" s="27"/>
      <c r="B116" s="20"/>
      <c r="C116" s="63" t="s">
        <v>544</v>
      </c>
      <c r="D116" s="138">
        <v>2010</v>
      </c>
      <c r="E116" s="205">
        <v>2010</v>
      </c>
      <c r="F116" s="138">
        <v>2010</v>
      </c>
      <c r="G116" s="239"/>
      <c r="H116" s="27"/>
      <c r="I116" s="20"/>
      <c r="J116" s="212">
        <v>2011</v>
      </c>
      <c r="K116" s="212">
        <v>2012</v>
      </c>
    </row>
    <row r="117" spans="2:11" ht="12.75">
      <c r="B117" s="20"/>
      <c r="C117" s="22"/>
      <c r="D117" s="147"/>
      <c r="E117" s="206"/>
      <c r="F117" s="147"/>
      <c r="G117" s="213">
        <v>426476</v>
      </c>
      <c r="H117" s="23"/>
      <c r="I117" s="20"/>
      <c r="J117" s="206"/>
      <c r="K117" s="213"/>
    </row>
    <row r="118" spans="1:11" ht="12.75">
      <c r="A118" s="3" t="s">
        <v>67</v>
      </c>
      <c r="B118" s="18"/>
      <c r="C118" s="5">
        <f>C120+C123+C128</f>
        <v>426476</v>
      </c>
      <c r="D118" s="142">
        <f>D120+D123+D128</f>
        <v>437098</v>
      </c>
      <c r="E118" s="295">
        <f>E120+E123+E128</f>
        <v>541303</v>
      </c>
      <c r="F118" s="319">
        <f>E118-D118</f>
        <v>104205</v>
      </c>
      <c r="G118" s="320"/>
      <c r="H118" s="3" t="s">
        <v>67</v>
      </c>
      <c r="I118" s="18"/>
      <c r="J118" s="296">
        <f>J120+J123+J128</f>
        <v>543626</v>
      </c>
      <c r="K118" s="321">
        <f>K120+K123+K128</f>
        <v>545075</v>
      </c>
    </row>
    <row r="119" spans="2:11" ht="12.75">
      <c r="B119" s="20"/>
      <c r="E119" s="322"/>
      <c r="F119" s="323"/>
      <c r="G119" s="324"/>
      <c r="H119" s="2"/>
      <c r="I119" s="20"/>
      <c r="J119" s="322"/>
      <c r="K119" s="324"/>
    </row>
    <row r="120" spans="1:11" ht="12.75">
      <c r="A120" s="29" t="s">
        <v>68</v>
      </c>
      <c r="B120" s="30"/>
      <c r="C120" s="5">
        <f>C121</f>
        <v>252606</v>
      </c>
      <c r="D120" s="142">
        <f>D121</f>
        <v>263228</v>
      </c>
      <c r="E120" s="295">
        <f>E121</f>
        <v>263228</v>
      </c>
      <c r="F120" s="319">
        <f aca="true" t="shared" si="5" ref="F120:F140">E120-D120</f>
        <v>0</v>
      </c>
      <c r="G120" s="214"/>
      <c r="H120" s="29" t="s">
        <v>68</v>
      </c>
      <c r="I120" s="30"/>
      <c r="J120" s="296">
        <f>J121</f>
        <v>265551</v>
      </c>
      <c r="K120" s="321">
        <f>K121</f>
        <v>267000</v>
      </c>
    </row>
    <row r="121" spans="2:11" ht="12.75">
      <c r="B121" s="13" t="s">
        <v>69</v>
      </c>
      <c r="C121" s="28">
        <v>252606</v>
      </c>
      <c r="D121" s="149">
        <v>263228</v>
      </c>
      <c r="E121" s="207">
        <v>263228</v>
      </c>
      <c r="F121" s="325">
        <f t="shared" si="5"/>
        <v>0</v>
      </c>
      <c r="G121" s="326"/>
      <c r="H121" s="2"/>
      <c r="I121" s="13" t="s">
        <v>69</v>
      </c>
      <c r="J121" s="215">
        <v>265551</v>
      </c>
      <c r="K121" s="216">
        <v>267000</v>
      </c>
    </row>
    <row r="122" spans="2:11" ht="12.75">
      <c r="B122" s="378"/>
      <c r="C122" s="379"/>
      <c r="D122" s="380"/>
      <c r="E122" s="381"/>
      <c r="F122" s="382"/>
      <c r="G122" s="326"/>
      <c r="H122" s="2"/>
      <c r="I122" s="378"/>
      <c r="J122" s="383"/>
      <c r="K122" s="326"/>
    </row>
    <row r="123" spans="1:11" ht="12.75">
      <c r="A123" s="18" t="s">
        <v>70</v>
      </c>
      <c r="C123" s="5">
        <f>SUM(C124:C126)</f>
        <v>14340</v>
      </c>
      <c r="D123" s="142">
        <f>SUM(D124:D126)</f>
        <v>14340</v>
      </c>
      <c r="E123" s="295">
        <f>SUM(E124:E126)</f>
        <v>14340</v>
      </c>
      <c r="F123" s="319">
        <f t="shared" si="5"/>
        <v>0</v>
      </c>
      <c r="G123" s="327"/>
      <c r="H123" s="18" t="s">
        <v>70</v>
      </c>
      <c r="I123" s="2"/>
      <c r="J123" s="296">
        <f>SUM(J124:J126)</f>
        <v>14340</v>
      </c>
      <c r="K123" s="296">
        <f>SUM(K124:K126)</f>
        <v>14340</v>
      </c>
    </row>
    <row r="124" spans="1:11" ht="12.75">
      <c r="A124" s="18"/>
      <c r="B124" s="4" t="s">
        <v>602</v>
      </c>
      <c r="C124" s="10">
        <v>4647</v>
      </c>
      <c r="D124" s="144">
        <v>4647</v>
      </c>
      <c r="E124" s="328">
        <v>4647</v>
      </c>
      <c r="F124" s="56">
        <f>E124-D124</f>
        <v>0</v>
      </c>
      <c r="G124" s="326"/>
      <c r="H124" s="2"/>
      <c r="I124" s="4" t="s">
        <v>602</v>
      </c>
      <c r="J124" s="329">
        <v>4647</v>
      </c>
      <c r="K124" s="235">
        <v>4647</v>
      </c>
    </row>
    <row r="125" spans="2:11" ht="12.75">
      <c r="B125" s="4" t="s">
        <v>71</v>
      </c>
      <c r="C125" s="10">
        <v>4614</v>
      </c>
      <c r="D125" s="144">
        <v>4614</v>
      </c>
      <c r="E125" s="328">
        <v>4614</v>
      </c>
      <c r="F125" s="56">
        <f t="shared" si="5"/>
        <v>0</v>
      </c>
      <c r="G125" s="326"/>
      <c r="H125" s="2"/>
      <c r="I125" s="4" t="s">
        <v>71</v>
      </c>
      <c r="J125" s="329">
        <v>4614</v>
      </c>
      <c r="K125" s="235">
        <v>4614</v>
      </c>
    </row>
    <row r="126" spans="2:11" ht="12.75">
      <c r="B126" s="4" t="s">
        <v>72</v>
      </c>
      <c r="C126" s="10">
        <v>5079</v>
      </c>
      <c r="D126" s="144">
        <v>5079</v>
      </c>
      <c r="E126" s="328">
        <v>5079</v>
      </c>
      <c r="F126" s="56">
        <f t="shared" si="5"/>
        <v>0</v>
      </c>
      <c r="G126" s="326"/>
      <c r="H126" s="2"/>
      <c r="I126" s="4" t="s">
        <v>72</v>
      </c>
      <c r="J126" s="329">
        <v>5079</v>
      </c>
      <c r="K126" s="235">
        <v>5079</v>
      </c>
    </row>
    <row r="127" spans="2:11" ht="12.75">
      <c r="B127" s="378"/>
      <c r="C127" s="379"/>
      <c r="D127" s="380"/>
      <c r="E127" s="381"/>
      <c r="F127" s="382"/>
      <c r="G127" s="326"/>
      <c r="H127" s="2"/>
      <c r="I127" s="378"/>
      <c r="J127" s="383"/>
      <c r="K127" s="326"/>
    </row>
    <row r="128" spans="1:11" ht="12.75">
      <c r="A128" s="18" t="s">
        <v>73</v>
      </c>
      <c r="C128" s="5">
        <f>SUM(C129:C140)</f>
        <v>159530</v>
      </c>
      <c r="D128" s="142">
        <f>SUM(D129:D140)</f>
        <v>159530</v>
      </c>
      <c r="E128" s="295">
        <f>SUM(E129:E140)</f>
        <v>263735</v>
      </c>
      <c r="F128" s="319">
        <f t="shared" si="5"/>
        <v>104205</v>
      </c>
      <c r="G128" s="327"/>
      <c r="H128" s="18" t="s">
        <v>73</v>
      </c>
      <c r="I128" s="2"/>
      <c r="J128" s="296">
        <f>SUM(J129:J140)</f>
        <v>263735</v>
      </c>
      <c r="K128" s="321">
        <f>SUM(K129:K140)</f>
        <v>263735</v>
      </c>
    </row>
    <row r="129" spans="1:11" ht="12.75">
      <c r="A129" s="18"/>
      <c r="B129" s="4" t="s">
        <v>76</v>
      </c>
      <c r="C129" s="10">
        <v>7900</v>
      </c>
      <c r="D129" s="144">
        <v>7900</v>
      </c>
      <c r="E129" s="328">
        <v>8018</v>
      </c>
      <c r="F129" s="56">
        <f>E129-D129</f>
        <v>118</v>
      </c>
      <c r="G129" s="326"/>
      <c r="H129" s="2"/>
      <c r="I129" s="4" t="s">
        <v>76</v>
      </c>
      <c r="J129" s="329">
        <v>8018</v>
      </c>
      <c r="K129" s="235">
        <v>8018</v>
      </c>
    </row>
    <row r="130" spans="1:11" ht="12.75">
      <c r="A130" s="18"/>
      <c r="B130" s="4" t="s">
        <v>75</v>
      </c>
      <c r="C130" s="10">
        <v>8265</v>
      </c>
      <c r="D130" s="144">
        <v>8265</v>
      </c>
      <c r="E130" s="328">
        <v>7887</v>
      </c>
      <c r="F130" s="56">
        <f>E130-D130</f>
        <v>-378</v>
      </c>
      <c r="G130" s="326"/>
      <c r="H130" s="2"/>
      <c r="I130" s="4" t="s">
        <v>75</v>
      </c>
      <c r="J130" s="329">
        <v>7887</v>
      </c>
      <c r="K130" s="235">
        <v>7887</v>
      </c>
    </row>
    <row r="131" spans="1:11" ht="12.75">
      <c r="A131" s="18"/>
      <c r="B131" s="4" t="s">
        <v>74</v>
      </c>
      <c r="C131" s="10">
        <v>14605</v>
      </c>
      <c r="D131" s="144">
        <v>14605</v>
      </c>
      <c r="E131" s="328">
        <v>15774</v>
      </c>
      <c r="F131" s="56">
        <f>E131-D131</f>
        <v>1169</v>
      </c>
      <c r="G131" s="326"/>
      <c r="H131" s="2"/>
      <c r="I131" s="4" t="s">
        <v>74</v>
      </c>
      <c r="J131" s="329">
        <v>15774</v>
      </c>
      <c r="K131" s="235">
        <v>15774</v>
      </c>
    </row>
    <row r="132" spans="1:11" ht="12.75">
      <c r="A132" s="18"/>
      <c r="B132" s="4" t="s">
        <v>77</v>
      </c>
      <c r="C132" s="10">
        <v>5643</v>
      </c>
      <c r="D132" s="144">
        <v>5643</v>
      </c>
      <c r="E132" s="328">
        <v>6573</v>
      </c>
      <c r="F132" s="56">
        <f>E132-D132</f>
        <v>930</v>
      </c>
      <c r="G132" s="326"/>
      <c r="H132" s="2"/>
      <c r="I132" s="4" t="s">
        <v>77</v>
      </c>
      <c r="J132" s="329">
        <v>6573</v>
      </c>
      <c r="K132" s="235">
        <v>6573</v>
      </c>
    </row>
    <row r="133" spans="1:11" ht="12.75">
      <c r="A133" s="18"/>
      <c r="B133" s="79" t="s">
        <v>604</v>
      </c>
      <c r="C133" s="10">
        <v>45974</v>
      </c>
      <c r="D133" s="10">
        <v>41990</v>
      </c>
      <c r="E133" s="328">
        <v>95556</v>
      </c>
      <c r="F133" s="56">
        <f>E133-D133</f>
        <v>53566</v>
      </c>
      <c r="G133" s="326"/>
      <c r="H133" s="2"/>
      <c r="I133" s="330" t="s">
        <v>604</v>
      </c>
      <c r="J133" s="329">
        <v>95556</v>
      </c>
      <c r="K133" s="235">
        <v>95556</v>
      </c>
    </row>
    <row r="134" spans="1:11" ht="12.75">
      <c r="A134" s="18"/>
      <c r="B134" s="79" t="s">
        <v>617</v>
      </c>
      <c r="C134" s="10">
        <v>3983</v>
      </c>
      <c r="D134" s="144">
        <v>5477</v>
      </c>
      <c r="E134" s="328">
        <v>4150</v>
      </c>
      <c r="F134" s="56">
        <f>E134-D134</f>
        <v>-1327</v>
      </c>
      <c r="G134" s="326"/>
      <c r="H134" s="2"/>
      <c r="I134" s="330" t="s">
        <v>605</v>
      </c>
      <c r="J134" s="329">
        <v>4150</v>
      </c>
      <c r="K134" s="235">
        <v>4150</v>
      </c>
    </row>
    <row r="135" spans="1:11" ht="12.75">
      <c r="A135" s="18"/>
      <c r="B135" s="79" t="s">
        <v>606</v>
      </c>
      <c r="C135" s="10">
        <v>21974</v>
      </c>
      <c r="D135" s="10">
        <v>24464</v>
      </c>
      <c r="E135" s="328">
        <v>75538</v>
      </c>
      <c r="F135" s="56">
        <f>E135-D135</f>
        <v>51074</v>
      </c>
      <c r="G135" s="326"/>
      <c r="H135" s="2"/>
      <c r="I135" s="330" t="s">
        <v>606</v>
      </c>
      <c r="J135" s="329">
        <v>75538</v>
      </c>
      <c r="K135" s="235">
        <v>75538</v>
      </c>
    </row>
    <row r="136" spans="1:11" ht="12.75">
      <c r="A136" s="18"/>
      <c r="B136" s="4" t="s">
        <v>78</v>
      </c>
      <c r="C136" s="10">
        <v>10954</v>
      </c>
      <c r="D136" s="144">
        <v>10954</v>
      </c>
      <c r="E136" s="328">
        <v>10904</v>
      </c>
      <c r="F136" s="56">
        <f>E136-D136</f>
        <v>-50</v>
      </c>
      <c r="G136" s="326"/>
      <c r="H136" s="2"/>
      <c r="I136" s="4" t="s">
        <v>78</v>
      </c>
      <c r="J136" s="329">
        <v>10904</v>
      </c>
      <c r="K136" s="235">
        <v>10904</v>
      </c>
    </row>
    <row r="137" spans="2:11" ht="12.75">
      <c r="B137" s="4" t="s">
        <v>99</v>
      </c>
      <c r="C137" s="10">
        <v>2490</v>
      </c>
      <c r="D137" s="144">
        <v>2490</v>
      </c>
      <c r="E137" s="328">
        <v>4910</v>
      </c>
      <c r="F137" s="56">
        <f t="shared" si="5"/>
        <v>2420</v>
      </c>
      <c r="G137" s="326"/>
      <c r="H137" s="2"/>
      <c r="I137" s="4" t="s">
        <v>99</v>
      </c>
      <c r="J137" s="329">
        <v>4910</v>
      </c>
      <c r="K137" s="235">
        <v>4910</v>
      </c>
    </row>
    <row r="138" spans="2:11" ht="12.75">
      <c r="B138" s="4" t="s">
        <v>123</v>
      </c>
      <c r="C138" s="10">
        <v>6971</v>
      </c>
      <c r="D138" s="144">
        <v>6971</v>
      </c>
      <c r="E138" s="328">
        <v>5370</v>
      </c>
      <c r="F138" s="56">
        <f t="shared" si="5"/>
        <v>-1601</v>
      </c>
      <c r="G138" s="326"/>
      <c r="H138" s="2"/>
      <c r="I138" s="4" t="s">
        <v>123</v>
      </c>
      <c r="J138" s="329">
        <v>5370</v>
      </c>
      <c r="K138" s="235">
        <v>5370</v>
      </c>
    </row>
    <row r="139" spans="2:11" ht="12.75">
      <c r="B139" s="4" t="s">
        <v>79</v>
      </c>
      <c r="C139" s="10">
        <v>19551</v>
      </c>
      <c r="D139" s="144">
        <v>19551</v>
      </c>
      <c r="E139" s="328">
        <v>18930</v>
      </c>
      <c r="F139" s="56">
        <f t="shared" si="5"/>
        <v>-621</v>
      </c>
      <c r="G139" s="326"/>
      <c r="H139" s="2"/>
      <c r="I139" s="4" t="s">
        <v>79</v>
      </c>
      <c r="J139" s="329">
        <v>18930</v>
      </c>
      <c r="K139" s="235">
        <v>18930</v>
      </c>
    </row>
    <row r="140" spans="2:11" ht="12.75">
      <c r="B140" s="4" t="s">
        <v>607</v>
      </c>
      <c r="C140" s="10">
        <v>11220</v>
      </c>
      <c r="D140" s="144">
        <v>11220</v>
      </c>
      <c r="E140" s="328">
        <v>10125</v>
      </c>
      <c r="F140" s="56">
        <f t="shared" si="5"/>
        <v>-1095</v>
      </c>
      <c r="G140" s="326"/>
      <c r="H140" s="2"/>
      <c r="I140" s="4" t="s">
        <v>607</v>
      </c>
      <c r="J140" s="329">
        <v>10125</v>
      </c>
      <c r="K140" s="235">
        <v>10125</v>
      </c>
    </row>
    <row r="142" ht="12.75">
      <c r="B142" s="2" t="s">
        <v>624</v>
      </c>
    </row>
    <row r="143" ht="12.75">
      <c r="B143" s="2" t="s">
        <v>547</v>
      </c>
    </row>
  </sheetData>
  <sheetProtection formatCells="0"/>
  <printOptions/>
  <pageMargins left="0.7874015748031497" right="0.5511811023622047" top="0.84" bottom="0.984251968503937" header="0.5118110236220472" footer="0.5118110236220472"/>
  <pageSetup horizontalDpi="300" verticalDpi="300" orientation="portrait" paperSize="9" r:id="rId1"/>
  <headerFooter alignWithMargins="0">
    <oddHeader>&amp;C&amp;"Arial,Tučné"&amp;14Bežné príjmy v €</oddHeader>
    <oddFooter>&amp;CStránka &amp;P</oddFooter>
  </headerFooter>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C17" sqref="C17"/>
    </sheetView>
  </sheetViews>
  <sheetFormatPr defaultColWidth="26.375" defaultRowHeight="12.75"/>
  <cols>
    <col min="1" max="1" width="46.125" style="1" customWidth="1"/>
    <col min="2" max="2" width="10.75390625" style="23" customWidth="1"/>
    <col min="3" max="3" width="10.75390625" style="19" customWidth="1"/>
    <col min="4" max="4" width="10.75390625" style="52" customWidth="1"/>
    <col min="5" max="5" width="10.75390625" style="1" customWidth="1"/>
    <col min="6" max="6" width="46.125" style="1" hidden="1" customWidth="1"/>
    <col min="7" max="8" width="10.75390625" style="1" customWidth="1"/>
    <col min="9" max="16384" width="26.375" style="1" customWidth="1"/>
  </cols>
  <sheetData>
    <row r="1" spans="2:5" ht="12.75">
      <c r="B1" s="122" t="s">
        <v>66</v>
      </c>
      <c r="C1" s="138" t="s">
        <v>545</v>
      </c>
      <c r="D1" s="156" t="s">
        <v>66</v>
      </c>
      <c r="E1" s="138" t="s">
        <v>546</v>
      </c>
    </row>
    <row r="2" spans="1:5" ht="12.75">
      <c r="A2" s="5" t="s">
        <v>12</v>
      </c>
      <c r="B2" s="63" t="s">
        <v>544</v>
      </c>
      <c r="C2" s="138">
        <v>2010</v>
      </c>
      <c r="D2" s="157">
        <v>2010</v>
      </c>
      <c r="E2" s="138">
        <v>2010</v>
      </c>
    </row>
    <row r="3" spans="1:6" ht="12.75">
      <c r="A3" s="8" t="s">
        <v>80</v>
      </c>
      <c r="B3" s="11">
        <v>1161787</v>
      </c>
      <c r="C3" s="139">
        <v>331939</v>
      </c>
      <c r="D3" s="237">
        <v>30000</v>
      </c>
      <c r="E3" s="158">
        <f aca="true" t="shared" si="0" ref="E3:E13">D3-C3</f>
        <v>-301939</v>
      </c>
      <c r="F3" s="1" t="s">
        <v>527</v>
      </c>
    </row>
    <row r="4" spans="1:6" ht="12.75">
      <c r="A4" s="8" t="s">
        <v>81</v>
      </c>
      <c r="B4" s="11">
        <v>16597</v>
      </c>
      <c r="C4" s="139">
        <v>0</v>
      </c>
      <c r="D4" s="237">
        <v>0</v>
      </c>
      <c r="E4" s="158">
        <f t="shared" si="0"/>
        <v>0</v>
      </c>
      <c r="F4" s="1" t="s">
        <v>527</v>
      </c>
    </row>
    <row r="5" spans="1:6" ht="12.75">
      <c r="A5" s="8" t="s">
        <v>82</v>
      </c>
      <c r="B5" s="11">
        <v>4747</v>
      </c>
      <c r="C5" s="139">
        <v>4747</v>
      </c>
      <c r="D5" s="237">
        <v>4747</v>
      </c>
      <c r="E5" s="158">
        <f t="shared" si="0"/>
        <v>0</v>
      </c>
      <c r="F5" s="1" t="s">
        <v>527</v>
      </c>
    </row>
    <row r="6" spans="1:6" ht="12.75">
      <c r="A6" s="8" t="s">
        <v>506</v>
      </c>
      <c r="B6" s="11">
        <v>99582</v>
      </c>
      <c r="C6" s="139">
        <v>0</v>
      </c>
      <c r="D6" s="237">
        <v>150000</v>
      </c>
      <c r="E6" s="158">
        <f t="shared" si="0"/>
        <v>150000</v>
      </c>
      <c r="F6" s="1" t="s">
        <v>527</v>
      </c>
    </row>
    <row r="7" spans="1:6" ht="12.75">
      <c r="A7" s="11" t="s">
        <v>487</v>
      </c>
      <c r="B7" s="11">
        <v>225719</v>
      </c>
      <c r="C7" s="139">
        <v>0</v>
      </c>
      <c r="D7" s="237">
        <v>0</v>
      </c>
      <c r="E7" s="158">
        <f t="shared" si="0"/>
        <v>0</v>
      </c>
      <c r="F7" s="1" t="s">
        <v>521</v>
      </c>
    </row>
    <row r="8" spans="1:6" ht="12.75">
      <c r="A8" s="11" t="s">
        <v>488</v>
      </c>
      <c r="B8" s="11">
        <v>298081</v>
      </c>
      <c r="C8" s="139">
        <v>0</v>
      </c>
      <c r="D8" s="237">
        <v>100000</v>
      </c>
      <c r="E8" s="158">
        <f t="shared" si="0"/>
        <v>100000</v>
      </c>
      <c r="F8" s="1" t="s">
        <v>521</v>
      </c>
    </row>
    <row r="9" spans="1:6" ht="12.75">
      <c r="A9" s="11" t="s">
        <v>591</v>
      </c>
      <c r="B9" s="11">
        <v>0</v>
      </c>
      <c r="C9" s="139">
        <v>248954</v>
      </c>
      <c r="D9" s="237">
        <v>367050</v>
      </c>
      <c r="E9" s="158">
        <f t="shared" si="0"/>
        <v>118096</v>
      </c>
      <c r="F9" s="1" t="s">
        <v>521</v>
      </c>
    </row>
    <row r="10" spans="1:6" ht="12.75">
      <c r="A10" s="11" t="s">
        <v>593</v>
      </c>
      <c r="B10" s="11">
        <v>0</v>
      </c>
      <c r="C10" s="139">
        <v>0</v>
      </c>
      <c r="D10" s="237">
        <v>0</v>
      </c>
      <c r="E10" s="158">
        <f t="shared" si="0"/>
        <v>0</v>
      </c>
      <c r="F10" s="1" t="s">
        <v>521</v>
      </c>
    </row>
    <row r="11" spans="1:6" ht="12.75">
      <c r="A11" s="11" t="s">
        <v>517</v>
      </c>
      <c r="B11" s="11">
        <v>2432</v>
      </c>
      <c r="C11" s="139">
        <v>0</v>
      </c>
      <c r="D11" s="237">
        <v>0</v>
      </c>
      <c r="E11" s="158">
        <f t="shared" si="0"/>
        <v>0</v>
      </c>
      <c r="F11" s="1" t="s">
        <v>531</v>
      </c>
    </row>
    <row r="12" spans="1:6" ht="12.75">
      <c r="A12" s="11" t="s">
        <v>622</v>
      </c>
      <c r="B12" s="11">
        <v>22600</v>
      </c>
      <c r="C12" s="139">
        <v>0</v>
      </c>
      <c r="D12" s="237">
        <v>0</v>
      </c>
      <c r="E12" s="158">
        <f t="shared" si="0"/>
        <v>0</v>
      </c>
      <c r="F12" s="1" t="s">
        <v>560</v>
      </c>
    </row>
    <row r="13" spans="1:6" ht="12.75">
      <c r="A13" s="11" t="s">
        <v>542</v>
      </c>
      <c r="B13" s="11">
        <v>1041689</v>
      </c>
      <c r="C13" s="139">
        <v>0</v>
      </c>
      <c r="D13" s="237">
        <v>0</v>
      </c>
      <c r="E13" s="158">
        <f t="shared" si="0"/>
        <v>0</v>
      </c>
      <c r="F13" s="1" t="s">
        <v>532</v>
      </c>
    </row>
    <row r="14" spans="1:5" ht="13.5" thickBot="1">
      <c r="A14" s="199"/>
      <c r="B14" s="199"/>
      <c r="C14" s="160"/>
      <c r="D14" s="335"/>
      <c r="E14" s="160"/>
    </row>
    <row r="15" spans="1:5" ht="15.75" thickTop="1">
      <c r="A15" s="62" t="s">
        <v>10</v>
      </c>
      <c r="B15" s="62">
        <f>SUM(B3:B14)</f>
        <v>2873234</v>
      </c>
      <c r="C15" s="159">
        <f>SUM(C3:C14)</f>
        <v>585640</v>
      </c>
      <c r="D15" s="336">
        <f>SUM(D3:D14)</f>
        <v>651797</v>
      </c>
      <c r="E15" s="159">
        <f>SUM(E3:E14)</f>
        <v>66157</v>
      </c>
    </row>
    <row r="17" spans="2:3" ht="12.75">
      <c r="B17" s="194" t="s">
        <v>66</v>
      </c>
      <c r="C17" s="194" t="s">
        <v>66</v>
      </c>
    </row>
    <row r="18" spans="1:3" ht="12.75">
      <c r="A18" s="5" t="s">
        <v>12</v>
      </c>
      <c r="B18" s="63">
        <v>2011</v>
      </c>
      <c r="C18" s="63">
        <v>2012</v>
      </c>
    </row>
    <row r="19" spans="1:3" ht="12.75">
      <c r="A19" s="8" t="s">
        <v>80</v>
      </c>
      <c r="B19" s="238">
        <v>30000</v>
      </c>
      <c r="C19" s="238">
        <v>30000</v>
      </c>
    </row>
    <row r="20" spans="1:3" ht="12.75">
      <c r="A20" s="8" t="s">
        <v>81</v>
      </c>
      <c r="B20" s="238">
        <v>0</v>
      </c>
      <c r="C20" s="238">
        <v>0</v>
      </c>
    </row>
    <row r="21" spans="1:3" ht="12.75">
      <c r="A21" s="8" t="s">
        <v>82</v>
      </c>
      <c r="B21" s="238">
        <v>4747</v>
      </c>
      <c r="C21" s="238">
        <v>4747</v>
      </c>
    </row>
    <row r="22" spans="1:3" ht="12.75">
      <c r="A22" s="8" t="s">
        <v>506</v>
      </c>
      <c r="B22" s="238">
        <v>0</v>
      </c>
      <c r="C22" s="238">
        <v>0</v>
      </c>
    </row>
    <row r="23" spans="1:3" ht="12.75">
      <c r="A23" s="11" t="s">
        <v>487</v>
      </c>
      <c r="B23" s="238">
        <v>0</v>
      </c>
      <c r="C23" s="238">
        <v>0</v>
      </c>
    </row>
    <row r="24" spans="1:3" ht="12.75">
      <c r="A24" s="11" t="s">
        <v>488</v>
      </c>
      <c r="B24" s="238">
        <v>0</v>
      </c>
      <c r="C24" s="238">
        <v>0</v>
      </c>
    </row>
    <row r="25" spans="1:3" ht="12.75">
      <c r="A25" s="11" t="s">
        <v>591</v>
      </c>
      <c r="B25" s="238">
        <v>0</v>
      </c>
      <c r="C25" s="238">
        <v>0</v>
      </c>
    </row>
    <row r="26" spans="1:3" ht="12.75">
      <c r="A26" s="11" t="s">
        <v>593</v>
      </c>
      <c r="B26" s="238">
        <v>0</v>
      </c>
      <c r="C26" s="238">
        <v>200000</v>
      </c>
    </row>
    <row r="27" spans="1:3" ht="12.75">
      <c r="A27" s="11" t="s">
        <v>517</v>
      </c>
      <c r="B27" s="238">
        <v>0</v>
      </c>
      <c r="C27" s="238">
        <v>0</v>
      </c>
    </row>
    <row r="28" spans="1:3" ht="12.75">
      <c r="A28" s="11" t="s">
        <v>622</v>
      </c>
      <c r="B28" s="238">
        <v>0</v>
      </c>
      <c r="C28" s="238">
        <v>0</v>
      </c>
    </row>
    <row r="29" spans="1:3" ht="12.75">
      <c r="A29" s="11" t="s">
        <v>542</v>
      </c>
      <c r="B29" s="238">
        <v>0</v>
      </c>
      <c r="C29" s="238">
        <v>0</v>
      </c>
    </row>
    <row r="30" spans="1:3" ht="13.5" thickBot="1">
      <c r="A30" s="199"/>
      <c r="B30" s="337"/>
      <c r="C30" s="337"/>
    </row>
    <row r="31" spans="1:3" ht="15.75" thickTop="1">
      <c r="A31" s="62" t="s">
        <v>10</v>
      </c>
      <c r="B31" s="62">
        <f>SUM(B19:B30)</f>
        <v>34747</v>
      </c>
      <c r="C31" s="62">
        <f>SUM(C19:C30)</f>
        <v>234747</v>
      </c>
    </row>
    <row r="33" ht="12.75">
      <c r="A33" s="2" t="s">
        <v>624</v>
      </c>
    </row>
    <row r="34" ht="12.75">
      <c r="A34" s="2" t="s">
        <v>547</v>
      </c>
    </row>
  </sheetData>
  <sheetProtection formatCells="0"/>
  <printOptions/>
  <pageMargins left="0.7480314960629921" right="0.2755905511811024" top="0.984251968503937" bottom="0.984251968503937" header="0.5118110236220472" footer="0.5118110236220472"/>
  <pageSetup horizontalDpi="600" verticalDpi="600" orientation="portrait" paperSize="9" r:id="rId1"/>
  <headerFooter alignWithMargins="0">
    <oddHeader>&amp;C&amp;"Arial,Tučné"&amp;14Kapitálové príjmy v €</oddHeader>
    <oddFooter>&amp;CStránka &amp;P</oddFooter>
  </headerFooter>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D20" sqref="D20"/>
    </sheetView>
  </sheetViews>
  <sheetFormatPr defaultColWidth="9.00390625" defaultRowHeight="12.75"/>
  <cols>
    <col min="1" max="1" width="48.375" style="1" customWidth="1"/>
    <col min="2" max="2" width="10.75390625" style="1" customWidth="1"/>
    <col min="3" max="3" width="10.75390625" style="16" customWidth="1"/>
    <col min="4" max="5" width="10.75390625" style="1" customWidth="1"/>
    <col min="6" max="6" width="10.75390625" style="1" hidden="1" customWidth="1"/>
    <col min="7" max="7" width="7.75390625" style="1" bestFit="1" customWidth="1"/>
    <col min="8" max="16384" width="9.125" style="1" customWidth="1"/>
  </cols>
  <sheetData>
    <row r="1" spans="2:5" ht="12.75">
      <c r="B1" s="122" t="s">
        <v>66</v>
      </c>
      <c r="C1" s="138" t="s">
        <v>545</v>
      </c>
      <c r="D1" s="204" t="s">
        <v>66</v>
      </c>
      <c r="E1" s="138" t="s">
        <v>546</v>
      </c>
    </row>
    <row r="2" spans="1:5" ht="12.75">
      <c r="A2" s="5" t="s">
        <v>12</v>
      </c>
      <c r="B2" s="63" t="s">
        <v>544</v>
      </c>
      <c r="C2" s="138">
        <v>2010</v>
      </c>
      <c r="D2" s="205">
        <v>2010</v>
      </c>
      <c r="E2" s="138">
        <v>2010</v>
      </c>
    </row>
    <row r="3" spans="1:6" ht="12.75">
      <c r="A3" s="14" t="s">
        <v>31</v>
      </c>
      <c r="B3" s="14">
        <v>35584</v>
      </c>
      <c r="C3" s="14">
        <v>0</v>
      </c>
      <c r="D3" s="297">
        <v>0</v>
      </c>
      <c r="E3" s="158">
        <f aca="true" t="shared" si="0" ref="E3:E13">D3-C3</f>
        <v>0</v>
      </c>
      <c r="F3" s="1" t="s">
        <v>523</v>
      </c>
    </row>
    <row r="4" spans="1:6" ht="12.75">
      <c r="A4" s="14" t="s">
        <v>133</v>
      </c>
      <c r="B4" s="14">
        <v>3104344</v>
      </c>
      <c r="C4" s="14">
        <v>0</v>
      </c>
      <c r="D4" s="373">
        <f>1544451+16500</f>
        <v>1560951</v>
      </c>
      <c r="E4" s="158">
        <f t="shared" si="0"/>
        <v>1560951</v>
      </c>
      <c r="F4" s="313" t="s">
        <v>523</v>
      </c>
    </row>
    <row r="5" spans="1:6" ht="12.75">
      <c r="A5" s="8" t="s">
        <v>511</v>
      </c>
      <c r="B5" s="8">
        <v>9900</v>
      </c>
      <c r="C5" s="8">
        <v>0</v>
      </c>
      <c r="D5" s="299">
        <v>0</v>
      </c>
      <c r="E5" s="158">
        <f t="shared" si="0"/>
        <v>0</v>
      </c>
      <c r="F5" s="1" t="s">
        <v>527</v>
      </c>
    </row>
    <row r="6" spans="1:6" ht="12.75">
      <c r="A6" s="8" t="s">
        <v>512</v>
      </c>
      <c r="B6" s="8">
        <v>40577</v>
      </c>
      <c r="C6" s="8">
        <v>0</v>
      </c>
      <c r="D6" s="299">
        <v>0</v>
      </c>
      <c r="E6" s="158">
        <f t="shared" si="0"/>
        <v>0</v>
      </c>
      <c r="F6" s="1" t="s">
        <v>523</v>
      </c>
    </row>
    <row r="7" spans="1:6" ht="12.75">
      <c r="A7" s="8" t="s">
        <v>489</v>
      </c>
      <c r="B7" s="26">
        <v>531767</v>
      </c>
      <c r="C7" s="26">
        <v>0</v>
      </c>
      <c r="D7" s="302">
        <v>0</v>
      </c>
      <c r="E7" s="158">
        <f t="shared" si="0"/>
        <v>0</v>
      </c>
      <c r="F7" s="313" t="s">
        <v>521</v>
      </c>
    </row>
    <row r="8" spans="1:6" ht="12.75">
      <c r="A8" s="26" t="s">
        <v>590</v>
      </c>
      <c r="B8" s="26">
        <v>149373</v>
      </c>
      <c r="C8" s="26">
        <v>780057</v>
      </c>
      <c r="D8" s="302">
        <v>713195</v>
      </c>
      <c r="E8" s="158">
        <f t="shared" si="0"/>
        <v>-66862</v>
      </c>
      <c r="F8" s="313" t="s">
        <v>521</v>
      </c>
    </row>
    <row r="9" spans="1:6" ht="12.75">
      <c r="A9" s="26" t="s">
        <v>594</v>
      </c>
      <c r="B9" s="26">
        <v>0</v>
      </c>
      <c r="C9" s="26">
        <v>149373</v>
      </c>
      <c r="D9" s="302">
        <v>0</v>
      </c>
      <c r="E9" s="158">
        <f t="shared" si="0"/>
        <v>-149373</v>
      </c>
      <c r="F9" s="313" t="s">
        <v>521</v>
      </c>
    </row>
    <row r="10" spans="1:6" ht="12.75">
      <c r="A10" s="26" t="s">
        <v>132</v>
      </c>
      <c r="B10" s="26">
        <v>0</v>
      </c>
      <c r="C10" s="26">
        <v>82985</v>
      </c>
      <c r="D10" s="302">
        <v>82985</v>
      </c>
      <c r="E10" s="158">
        <f t="shared" si="0"/>
        <v>0</v>
      </c>
      <c r="F10" s="1" t="s">
        <v>523</v>
      </c>
    </row>
    <row r="11" spans="1:6" ht="12.75">
      <c r="A11" s="8" t="s">
        <v>121</v>
      </c>
      <c r="B11" s="8">
        <v>81358</v>
      </c>
      <c r="C11" s="8">
        <v>49260</v>
      </c>
      <c r="D11" s="299">
        <v>0</v>
      </c>
      <c r="E11" s="158">
        <f t="shared" si="0"/>
        <v>-49260</v>
      </c>
      <c r="F11" s="1" t="s">
        <v>523</v>
      </c>
    </row>
    <row r="12" spans="1:6" ht="12.75">
      <c r="A12" s="8" t="s">
        <v>513</v>
      </c>
      <c r="B12" s="8">
        <v>17000</v>
      </c>
      <c r="C12" s="8">
        <v>0</v>
      </c>
      <c r="D12" s="299">
        <v>0</v>
      </c>
      <c r="E12" s="158">
        <f t="shared" si="0"/>
        <v>0</v>
      </c>
      <c r="F12" s="1" t="s">
        <v>523</v>
      </c>
    </row>
    <row r="13" spans="1:6" ht="13.5" thickBot="1">
      <c r="A13" s="298" t="s">
        <v>515</v>
      </c>
      <c r="B13" s="298">
        <v>199164</v>
      </c>
      <c r="C13" s="298">
        <v>0</v>
      </c>
      <c r="D13" s="304">
        <v>0</v>
      </c>
      <c r="E13" s="160">
        <f t="shared" si="0"/>
        <v>0</v>
      </c>
      <c r="F13" s="1" t="s">
        <v>523</v>
      </c>
    </row>
    <row r="14" spans="1:5" ht="15.75" thickTop="1">
      <c r="A14" s="62" t="s">
        <v>10</v>
      </c>
      <c r="B14" s="62">
        <f>SUM(B3:B13)</f>
        <v>4169067</v>
      </c>
      <c r="C14" s="62">
        <f>SUM(C3:C13)</f>
        <v>1061675</v>
      </c>
      <c r="D14" s="338">
        <f>SUM(D3:D13)</f>
        <v>2357131</v>
      </c>
      <c r="E14" s="62">
        <f>SUM(E3:E13)</f>
        <v>1295456</v>
      </c>
    </row>
    <row r="15" ht="12.75">
      <c r="C15" s="1"/>
    </row>
    <row r="16" spans="2:3" ht="12.75">
      <c r="B16" s="194" t="s">
        <v>66</v>
      </c>
      <c r="C16" s="194" t="s">
        <v>66</v>
      </c>
    </row>
    <row r="17" spans="1:3" ht="12.75">
      <c r="A17" s="5" t="s">
        <v>12</v>
      </c>
      <c r="B17" s="63">
        <v>2011</v>
      </c>
      <c r="C17" s="63">
        <v>2012</v>
      </c>
    </row>
    <row r="18" spans="1:3" ht="12.75">
      <c r="A18" s="14" t="s">
        <v>31</v>
      </c>
      <c r="B18" s="300">
        <v>0</v>
      </c>
      <c r="C18" s="300">
        <v>0</v>
      </c>
    </row>
    <row r="19" spans="1:3" ht="12.75">
      <c r="A19" s="14" t="s">
        <v>133</v>
      </c>
      <c r="B19" s="300">
        <v>0</v>
      </c>
      <c r="C19" s="300">
        <v>0</v>
      </c>
    </row>
    <row r="20" spans="1:3" ht="12.75">
      <c r="A20" s="8" t="s">
        <v>511</v>
      </c>
      <c r="B20" s="301">
        <v>0</v>
      </c>
      <c r="C20" s="301">
        <v>0</v>
      </c>
    </row>
    <row r="21" spans="1:3" ht="12.75">
      <c r="A21" s="8" t="s">
        <v>512</v>
      </c>
      <c r="B21" s="301">
        <v>0</v>
      </c>
      <c r="C21" s="301">
        <v>0</v>
      </c>
    </row>
    <row r="22" spans="1:3" ht="12.75">
      <c r="A22" s="8" t="s">
        <v>489</v>
      </c>
      <c r="B22" s="303">
        <v>0</v>
      </c>
      <c r="C22" s="303">
        <v>0</v>
      </c>
    </row>
    <row r="23" spans="1:3" ht="12.75">
      <c r="A23" s="26" t="s">
        <v>590</v>
      </c>
      <c r="B23" s="303">
        <v>0</v>
      </c>
      <c r="C23" s="303">
        <v>0</v>
      </c>
    </row>
    <row r="24" spans="1:3" ht="12.75">
      <c r="A24" s="26" t="s">
        <v>594</v>
      </c>
      <c r="B24" s="303">
        <v>200000</v>
      </c>
      <c r="C24" s="303">
        <v>550000</v>
      </c>
    </row>
    <row r="25" spans="1:3" ht="12.75">
      <c r="A25" s="26" t="s">
        <v>132</v>
      </c>
      <c r="B25" s="303">
        <v>82985</v>
      </c>
      <c r="C25" s="303">
        <v>82985</v>
      </c>
    </row>
    <row r="26" spans="1:3" ht="12.75">
      <c r="A26" s="8" t="s">
        <v>121</v>
      </c>
      <c r="B26" s="301">
        <v>0</v>
      </c>
      <c r="C26" s="301">
        <v>0</v>
      </c>
    </row>
    <row r="27" spans="1:3" ht="12.75">
      <c r="A27" s="8" t="s">
        <v>513</v>
      </c>
      <c r="B27" s="301">
        <v>0</v>
      </c>
      <c r="C27" s="301">
        <v>0</v>
      </c>
    </row>
    <row r="28" spans="1:3" ht="13.5" thickBot="1">
      <c r="A28" s="298" t="s">
        <v>515</v>
      </c>
      <c r="B28" s="305">
        <v>0</v>
      </c>
      <c r="C28" s="305">
        <v>0</v>
      </c>
    </row>
    <row r="29" spans="1:3" ht="15.75" thickTop="1">
      <c r="A29" s="62" t="s">
        <v>10</v>
      </c>
      <c r="B29" s="339">
        <f>SUM(B18:B28)</f>
        <v>282985</v>
      </c>
      <c r="C29" s="339">
        <f>SUM(C18:C28)</f>
        <v>632985</v>
      </c>
    </row>
    <row r="31" ht="12.75">
      <c r="A31" s="2" t="s">
        <v>624</v>
      </c>
    </row>
    <row r="32" ht="12.75">
      <c r="A32" s="2" t="s">
        <v>547</v>
      </c>
    </row>
  </sheetData>
  <sheetProtection formatCells="0"/>
  <printOptions/>
  <pageMargins left="0.7480314960629921" right="0.35433070866141736" top="0.984251968503937" bottom="0.984251968503937" header="0.5118110236220472" footer="0.5118110236220472"/>
  <pageSetup horizontalDpi="600" verticalDpi="600" orientation="portrait" paperSize="9" r:id="rId1"/>
  <headerFooter alignWithMargins="0">
    <oddHeader>&amp;C&amp;"Arial,Tučné"&amp;14Finančné príjmy v €</oddHeader>
    <oddFooter>&amp;CStránka &amp;P</oddFooter>
  </headerFooter>
</worksheet>
</file>

<file path=xl/worksheets/sheet6.xml><?xml version="1.0" encoding="utf-8"?>
<worksheet xmlns="http://schemas.openxmlformats.org/spreadsheetml/2006/main" xmlns:r="http://schemas.openxmlformats.org/officeDocument/2006/relationships">
  <dimension ref="A1:AH312"/>
  <sheetViews>
    <sheetView zoomScalePageLayoutView="0" workbookViewId="0" topLeftCell="A1">
      <pane xSplit="2" ySplit="2" topLeftCell="Z207" activePane="bottomRight" state="frozen"/>
      <selection pane="topLeft" activeCell="A1" sqref="A1"/>
      <selection pane="topRight" activeCell="C1" sqref="C1"/>
      <selection pane="bottomLeft" activeCell="A3" sqref="A3"/>
      <selection pane="bottomRight" activeCell="AI207" sqref="AI207"/>
    </sheetView>
  </sheetViews>
  <sheetFormatPr defaultColWidth="9.00390625" defaultRowHeight="12.75"/>
  <cols>
    <col min="1" max="1" width="11.25390625" style="0" customWidth="1"/>
    <col min="2" max="2" width="39.75390625" style="0" customWidth="1"/>
    <col min="3" max="10" width="10.75390625" style="0" customWidth="1"/>
    <col min="11" max="11" width="11.125" style="0" customWidth="1"/>
    <col min="12" max="12" width="39.75390625" style="0" customWidth="1"/>
    <col min="13" max="16" width="10.75390625" style="0" customWidth="1"/>
    <col min="17" max="18" width="6.625" style="198" hidden="1" customWidth="1"/>
    <col min="19" max="19" width="18.75390625" style="198" hidden="1" customWidth="1"/>
    <col min="20" max="20" width="10.625" style="363" hidden="1" customWidth="1"/>
    <col min="21" max="24" width="10.75390625" style="0" customWidth="1"/>
    <col min="25" max="25" width="11.125" style="0" customWidth="1"/>
    <col min="26" max="26" width="39.75390625" style="0" customWidth="1"/>
    <col min="27" max="34" width="10.75390625" style="0" customWidth="1"/>
  </cols>
  <sheetData>
    <row r="1" spans="1:34" ht="17.25" customHeight="1">
      <c r="A1" s="601" t="s">
        <v>644</v>
      </c>
      <c r="B1" s="602"/>
      <c r="C1" s="99" t="s">
        <v>10</v>
      </c>
      <c r="D1" s="598" t="s">
        <v>625</v>
      </c>
      <c r="E1" s="599"/>
      <c r="F1" s="600"/>
      <c r="G1" s="161" t="s">
        <v>10</v>
      </c>
      <c r="H1" s="605" t="s">
        <v>549</v>
      </c>
      <c r="I1" s="606"/>
      <c r="J1" s="607"/>
      <c r="K1" s="601" t="s">
        <v>644</v>
      </c>
      <c r="L1" s="602"/>
      <c r="M1" s="99" t="s">
        <v>10</v>
      </c>
      <c r="N1" s="598" t="s">
        <v>1383</v>
      </c>
      <c r="O1" s="599"/>
      <c r="P1" s="600"/>
      <c r="Q1" s="195"/>
      <c r="R1" s="195"/>
      <c r="S1" s="195"/>
      <c r="T1" s="351" t="s">
        <v>613</v>
      </c>
      <c r="U1" s="161" t="s">
        <v>10</v>
      </c>
      <c r="V1" s="605" t="s">
        <v>551</v>
      </c>
      <c r="W1" s="606"/>
      <c r="X1" s="607"/>
      <c r="Y1" s="601" t="s">
        <v>644</v>
      </c>
      <c r="Z1" s="602"/>
      <c r="AA1" s="99" t="s">
        <v>10</v>
      </c>
      <c r="AB1" s="598" t="s">
        <v>1384</v>
      </c>
      <c r="AC1" s="599"/>
      <c r="AD1" s="600"/>
      <c r="AE1" s="99" t="s">
        <v>10</v>
      </c>
      <c r="AF1" s="598" t="s">
        <v>1385</v>
      </c>
      <c r="AG1" s="599"/>
      <c r="AH1" s="600"/>
    </row>
    <row r="2" spans="1:34" ht="24.75" thickBot="1">
      <c r="A2" s="603"/>
      <c r="B2" s="604"/>
      <c r="C2" s="100" t="s">
        <v>136</v>
      </c>
      <c r="D2" s="121" t="s">
        <v>134</v>
      </c>
      <c r="E2" s="101" t="s">
        <v>135</v>
      </c>
      <c r="F2" s="103" t="s">
        <v>457</v>
      </c>
      <c r="G2" s="162" t="s">
        <v>552</v>
      </c>
      <c r="H2" s="163" t="s">
        <v>134</v>
      </c>
      <c r="I2" s="164" t="s">
        <v>135</v>
      </c>
      <c r="J2" s="165" t="s">
        <v>457</v>
      </c>
      <c r="K2" s="603"/>
      <c r="L2" s="604"/>
      <c r="M2" s="100" t="s">
        <v>550</v>
      </c>
      <c r="N2" s="121" t="s">
        <v>134</v>
      </c>
      <c r="O2" s="101" t="s">
        <v>135</v>
      </c>
      <c r="P2" s="103" t="s">
        <v>457</v>
      </c>
      <c r="Q2" s="196"/>
      <c r="R2" s="196"/>
      <c r="S2" s="196"/>
      <c r="T2" s="352" t="s">
        <v>614</v>
      </c>
      <c r="U2" s="162" t="s">
        <v>553</v>
      </c>
      <c r="V2" s="163" t="s">
        <v>134</v>
      </c>
      <c r="W2" s="164" t="s">
        <v>135</v>
      </c>
      <c r="X2" s="165" t="s">
        <v>457</v>
      </c>
      <c r="Y2" s="603"/>
      <c r="Z2" s="604"/>
      <c r="AA2" s="100" t="s">
        <v>554</v>
      </c>
      <c r="AB2" s="121" t="s">
        <v>134</v>
      </c>
      <c r="AC2" s="101" t="s">
        <v>135</v>
      </c>
      <c r="AD2" s="103" t="s">
        <v>457</v>
      </c>
      <c r="AE2" s="100" t="s">
        <v>555</v>
      </c>
      <c r="AF2" s="121" t="s">
        <v>134</v>
      </c>
      <c r="AG2" s="101" t="s">
        <v>135</v>
      </c>
      <c r="AH2" s="103" t="s">
        <v>457</v>
      </c>
    </row>
    <row r="3" spans="1:34" ht="12.75">
      <c r="A3" s="90"/>
      <c r="B3" s="91"/>
      <c r="C3" s="92"/>
      <c r="D3" s="93"/>
      <c r="E3" s="94"/>
      <c r="F3" s="128"/>
      <c r="G3" s="92"/>
      <c r="H3" s="93"/>
      <c r="I3" s="94"/>
      <c r="J3" s="113"/>
      <c r="K3" s="90"/>
      <c r="L3" s="91"/>
      <c r="M3" s="92"/>
      <c r="N3" s="93"/>
      <c r="O3" s="94"/>
      <c r="P3" s="113"/>
      <c r="Q3" s="197"/>
      <c r="R3" s="197"/>
      <c r="S3" s="197"/>
      <c r="T3" s="353"/>
      <c r="U3" s="92"/>
      <c r="V3" s="93"/>
      <c r="W3" s="94"/>
      <c r="X3" s="113"/>
      <c r="Y3" s="90"/>
      <c r="Z3" s="91"/>
      <c r="AA3" s="92"/>
      <c r="AB3" s="93"/>
      <c r="AC3" s="94"/>
      <c r="AD3" s="113"/>
      <c r="AE3" s="92"/>
      <c r="AF3" s="93"/>
      <c r="AG3" s="94"/>
      <c r="AH3" s="113"/>
    </row>
    <row r="4" spans="1:34" ht="12.75">
      <c r="A4" s="95" t="s">
        <v>137</v>
      </c>
      <c r="B4" s="96"/>
      <c r="C4" s="97">
        <f aca="true" t="shared" si="0" ref="C4:J4">C7+C26+C39+C50+C56+C83+C71+C112+C115+C144+C166+C184+C195+C216+C225+C228</f>
        <v>18118575</v>
      </c>
      <c r="D4" s="98">
        <f t="shared" si="0"/>
        <v>11369663</v>
      </c>
      <c r="E4" s="108">
        <f t="shared" si="0"/>
        <v>6147241</v>
      </c>
      <c r="F4" s="129">
        <f t="shared" si="0"/>
        <v>601671</v>
      </c>
      <c r="G4" s="166">
        <f t="shared" si="0"/>
        <v>13370180</v>
      </c>
      <c r="H4" s="167">
        <f t="shared" si="0"/>
        <v>11178452</v>
      </c>
      <c r="I4" s="168">
        <f t="shared" si="0"/>
        <v>2046804</v>
      </c>
      <c r="J4" s="169">
        <f t="shared" si="0"/>
        <v>144924</v>
      </c>
      <c r="K4" s="95" t="s">
        <v>137</v>
      </c>
      <c r="L4" s="96"/>
      <c r="M4" s="347">
        <f>M7+M26+M39+M50+M56+M83+M71+M112+M115+M144+M166+M184+M195+M216+M225+M228</f>
        <v>13099971.32</v>
      </c>
      <c r="N4" s="348">
        <f>N7+N26+N39+N50+N56+N83+N71+N112+N115+N144+N166+N184+N195+N216+N225+N228</f>
        <v>10125235</v>
      </c>
      <c r="O4" s="349">
        <f>O7+O26+O39+O50+O56+O83+O71+O112+O115+O144+O166+O184+O195+O216+O225+O228</f>
        <v>2821225</v>
      </c>
      <c r="P4" s="350">
        <f>P7+P26+P39+P50+P56+P83+P71+P112+P115+P144+P166+P184+P195+P216+P225+P228</f>
        <v>153511.32</v>
      </c>
      <c r="Q4" s="340"/>
      <c r="R4" s="340"/>
      <c r="S4" s="340"/>
      <c r="T4" s="354">
        <f>N4-D4</f>
        <v>-1244428</v>
      </c>
      <c r="U4" s="166">
        <f>M4-G4</f>
        <v>-270208.6799999997</v>
      </c>
      <c r="V4" s="167">
        <f>N4-H4</f>
        <v>-1053217</v>
      </c>
      <c r="W4" s="168">
        <f>O4-I4</f>
        <v>774421</v>
      </c>
      <c r="X4" s="169">
        <f>P4-J4</f>
        <v>8587.320000000007</v>
      </c>
      <c r="Y4" s="95" t="s">
        <v>137</v>
      </c>
      <c r="Z4" s="96"/>
      <c r="AA4" s="347">
        <f aca="true" t="shared" si="1" ref="AA4:AH4">AA7+AA26+AA39+AA50+AA56+AA83+AA71+AA112+AA115+AA144+AA166+AA184+AA195+AA216+AA225+AA228</f>
        <v>11053698.32</v>
      </c>
      <c r="AB4" s="348">
        <f t="shared" si="1"/>
        <v>10196852</v>
      </c>
      <c r="AC4" s="349">
        <f t="shared" si="1"/>
        <v>707472</v>
      </c>
      <c r="AD4" s="350">
        <f t="shared" si="1"/>
        <v>149374.32</v>
      </c>
      <c r="AE4" s="347">
        <f t="shared" si="1"/>
        <v>12293691.32</v>
      </c>
      <c r="AF4" s="348">
        <f t="shared" si="1"/>
        <v>10574497</v>
      </c>
      <c r="AG4" s="349">
        <f t="shared" si="1"/>
        <v>1555086</v>
      </c>
      <c r="AH4" s="350">
        <f t="shared" si="1"/>
        <v>164108.32</v>
      </c>
    </row>
    <row r="5" spans="1:34" ht="13.5" thickBot="1">
      <c r="A5" s="72"/>
      <c r="B5" s="73"/>
      <c r="C5" s="77"/>
      <c r="D5" s="76"/>
      <c r="E5" s="74"/>
      <c r="F5" s="130"/>
      <c r="G5" s="77"/>
      <c r="H5" s="76"/>
      <c r="I5" s="74"/>
      <c r="J5" s="75"/>
      <c r="K5" s="72"/>
      <c r="L5" s="73"/>
      <c r="M5" s="77"/>
      <c r="N5" s="76"/>
      <c r="O5" s="74"/>
      <c r="P5" s="75"/>
      <c r="Q5" s="341"/>
      <c r="R5" s="341"/>
      <c r="S5" s="341"/>
      <c r="T5" s="355"/>
      <c r="U5" s="77"/>
      <c r="V5" s="76"/>
      <c r="W5" s="74"/>
      <c r="X5" s="75"/>
      <c r="Y5" s="72"/>
      <c r="Z5" s="73"/>
      <c r="AA5" s="77"/>
      <c r="AB5" s="76"/>
      <c r="AC5" s="74"/>
      <c r="AD5" s="75"/>
      <c r="AE5" s="77"/>
      <c r="AF5" s="76"/>
      <c r="AG5" s="74"/>
      <c r="AH5" s="75"/>
    </row>
    <row r="6" spans="1:34" ht="13.5" thickBot="1">
      <c r="A6" s="68" t="s">
        <v>138</v>
      </c>
      <c r="B6" s="69"/>
      <c r="C6" s="78"/>
      <c r="D6" s="371"/>
      <c r="E6" s="71"/>
      <c r="F6" s="131"/>
      <c r="G6" s="78"/>
      <c r="H6" s="70"/>
      <c r="I6" s="71"/>
      <c r="J6" s="114"/>
      <c r="K6" s="68" t="s">
        <v>138</v>
      </c>
      <c r="L6" s="69"/>
      <c r="M6" s="342"/>
      <c r="N6" s="70"/>
      <c r="O6" s="71"/>
      <c r="P6" s="114"/>
      <c r="Q6" s="343"/>
      <c r="R6" s="343"/>
      <c r="S6" s="343"/>
      <c r="T6" s="356"/>
      <c r="U6" s="342"/>
      <c r="V6" s="70"/>
      <c r="W6" s="71"/>
      <c r="X6" s="114"/>
      <c r="Y6" s="68" t="s">
        <v>138</v>
      </c>
      <c r="Z6" s="69"/>
      <c r="AA6" s="342"/>
      <c r="AB6" s="70"/>
      <c r="AC6" s="71"/>
      <c r="AD6" s="114"/>
      <c r="AE6" s="342"/>
      <c r="AF6" s="70"/>
      <c r="AG6" s="71"/>
      <c r="AH6" s="114"/>
    </row>
    <row r="7" spans="1:34" s="53" customFormat="1" ht="12.75">
      <c r="A7" s="80" t="s">
        <v>139</v>
      </c>
      <c r="B7" s="81"/>
      <c r="C7" s="67">
        <f>D7+E7+F7</f>
        <v>335866</v>
      </c>
      <c r="D7" s="82">
        <f>D8+D12+D16+D17+D18+D22+D23</f>
        <v>89401</v>
      </c>
      <c r="E7" s="109">
        <f>E8+E12+E16+E17+E18+E22+E23</f>
        <v>246465</v>
      </c>
      <c r="F7" s="132">
        <f>F8+F12+F16+F17+F18+F22+F23</f>
        <v>0</v>
      </c>
      <c r="G7" s="170">
        <f>H7+I7+J7</f>
        <v>188640</v>
      </c>
      <c r="H7" s="171">
        <f>H8+H12+H16+H17+H18+H22+H23</f>
        <v>188640</v>
      </c>
      <c r="I7" s="172">
        <f>I8+I12+I16+I17+I18+I22+I23</f>
        <v>0</v>
      </c>
      <c r="J7" s="173">
        <f>J8+J12+J16+J17+J18+J22+J23</f>
        <v>0</v>
      </c>
      <c r="K7" s="80" t="str">
        <f>A7</f>
        <v>Program 1:   Plánovanie, manažment a kontrola</v>
      </c>
      <c r="L7" s="81"/>
      <c r="M7" s="268">
        <f>N7+O7+P7</f>
        <v>435314</v>
      </c>
      <c r="N7" s="269">
        <f>N8+N12+N16+N17+N18+N22+N23</f>
        <v>94554</v>
      </c>
      <c r="O7" s="270">
        <f>O8+O12+O16+O17+O18+O22+O23</f>
        <v>340760</v>
      </c>
      <c r="P7" s="271">
        <f>P8+P12+P16+P17+P18+P22+P23</f>
        <v>0</v>
      </c>
      <c r="Q7" s="272"/>
      <c r="R7" s="272"/>
      <c r="S7" s="272"/>
      <c r="T7" s="357">
        <f aca="true" t="shared" si="2" ref="T7:T67">N7-D7</f>
        <v>5153</v>
      </c>
      <c r="U7" s="170">
        <f>M7-G7</f>
        <v>246674</v>
      </c>
      <c r="V7" s="171">
        <f aca="true" t="shared" si="3" ref="V7:V72">N7-H7</f>
        <v>-94086</v>
      </c>
      <c r="W7" s="172">
        <f aca="true" t="shared" si="4" ref="W7:W72">O7-I7</f>
        <v>340760</v>
      </c>
      <c r="X7" s="173">
        <f aca="true" t="shared" si="5" ref="X7:X72">P7-J7</f>
        <v>0</v>
      </c>
      <c r="Y7" s="80" t="str">
        <f>K7</f>
        <v>Program 1:   Plánovanie, manažment a kontrola</v>
      </c>
      <c r="Z7" s="81"/>
      <c r="AA7" s="268">
        <f>AB7+AC7+AD7</f>
        <v>218750</v>
      </c>
      <c r="AB7" s="269">
        <f>AB8+AB12+AB16+AB17+AB18+AB22+AB23</f>
        <v>118750</v>
      </c>
      <c r="AC7" s="270">
        <f>AC8+AC12+AC16+AC17+AC18+AC22+AC23</f>
        <v>100000</v>
      </c>
      <c r="AD7" s="271">
        <f>AD8+AD12+AD16+AD17+AD18+AD22+AD23</f>
        <v>0</v>
      </c>
      <c r="AE7" s="268">
        <f>AF7+AG7+AH7</f>
        <v>359300</v>
      </c>
      <c r="AF7" s="269">
        <f>AF8+AF12+AF16+AF17+AF18+AF22+AF23</f>
        <v>159300</v>
      </c>
      <c r="AG7" s="270">
        <f>AG8+AG12+AG16+AG17+AG18+AG22+AG23</f>
        <v>200000</v>
      </c>
      <c r="AH7" s="271">
        <f>AH8+AH12+AH16+AH17+AH18+AH22+AH23</f>
        <v>0</v>
      </c>
    </row>
    <row r="8" spans="1:34" ht="12.75">
      <c r="A8" s="84" t="s">
        <v>140</v>
      </c>
      <c r="B8" s="83" t="s">
        <v>141</v>
      </c>
      <c r="C8" s="85">
        <f>D8+E8+F8</f>
        <v>31601</v>
      </c>
      <c r="D8" s="86">
        <f>SUM(D9:D11)</f>
        <v>31601</v>
      </c>
      <c r="E8" s="110">
        <f>SUM(E9:E11)</f>
        <v>0</v>
      </c>
      <c r="F8" s="133">
        <f>SUM(F9:F11)</f>
        <v>0</v>
      </c>
      <c r="G8" s="182">
        <f>H8+I8+J8</f>
        <v>35849</v>
      </c>
      <c r="H8" s="183">
        <f>SUM(H9:H11)</f>
        <v>35849</v>
      </c>
      <c r="I8" s="184">
        <f>SUM(I9:I11)</f>
        <v>0</v>
      </c>
      <c r="J8" s="185">
        <f>SUM(J9:J11)</f>
        <v>0</v>
      </c>
      <c r="K8" s="84" t="str">
        <f aca="true" t="shared" si="6" ref="K8:K73">A8</f>
        <v>Podprog 1.1</v>
      </c>
      <c r="L8" s="83" t="s">
        <v>141</v>
      </c>
      <c r="M8" s="246">
        <f>N8+O8+P8</f>
        <v>26000</v>
      </c>
      <c r="N8" s="247">
        <f>SUM(N9:N11)</f>
        <v>26000</v>
      </c>
      <c r="O8" s="248">
        <f>SUM(O9:O11)</f>
        <v>0</v>
      </c>
      <c r="P8" s="249">
        <f>SUM(P9:P11)</f>
        <v>0</v>
      </c>
      <c r="Q8" s="250"/>
      <c r="R8" s="250"/>
      <c r="S8" s="250"/>
      <c r="T8" s="358">
        <f t="shared" si="2"/>
        <v>-5601</v>
      </c>
      <c r="U8" s="182">
        <f aca="true" t="shared" si="7" ref="U8:U73">M8-G8</f>
        <v>-9849</v>
      </c>
      <c r="V8" s="183">
        <f t="shared" si="3"/>
        <v>-9849</v>
      </c>
      <c r="W8" s="184">
        <f t="shared" si="4"/>
        <v>0</v>
      </c>
      <c r="X8" s="185">
        <f t="shared" si="5"/>
        <v>0</v>
      </c>
      <c r="Y8" s="84" t="str">
        <f aca="true" t="shared" si="8" ref="Y8:Y73">K8</f>
        <v>Podprog 1.1</v>
      </c>
      <c r="Z8" s="83" t="s">
        <v>141</v>
      </c>
      <c r="AA8" s="246">
        <f>AB8+AC8+AD8</f>
        <v>23450</v>
      </c>
      <c r="AB8" s="247">
        <f>SUM(AB9:AB11)</f>
        <v>23450</v>
      </c>
      <c r="AC8" s="248">
        <f>SUM(AC9:AC11)</f>
        <v>0</v>
      </c>
      <c r="AD8" s="249">
        <f>SUM(AD9:AD11)</f>
        <v>0</v>
      </c>
      <c r="AE8" s="246">
        <f>AF8+AG8+AH8</f>
        <v>23900</v>
      </c>
      <c r="AF8" s="247">
        <f>SUM(AF9:AF11)</f>
        <v>23900</v>
      </c>
      <c r="AG8" s="248">
        <f>SUM(AG9:AG11)</f>
        <v>0</v>
      </c>
      <c r="AH8" s="249">
        <f>SUM(AH9:AH11)</f>
        <v>0</v>
      </c>
    </row>
    <row r="9" spans="1:34" ht="12.75">
      <c r="A9" s="87" t="s">
        <v>356</v>
      </c>
      <c r="B9" s="79" t="s">
        <v>142</v>
      </c>
      <c r="C9" s="88">
        <f>D9+E9+F9</f>
        <v>16096</v>
      </c>
      <c r="D9" s="89">
        <v>16096</v>
      </c>
      <c r="E9" s="111">
        <v>0</v>
      </c>
      <c r="F9" s="134">
        <v>0</v>
      </c>
      <c r="G9" s="174">
        <f>H9+I9+J9</f>
        <v>16597</v>
      </c>
      <c r="H9" s="175">
        <v>16597</v>
      </c>
      <c r="I9" s="176">
        <v>0</v>
      </c>
      <c r="J9" s="177">
        <v>0</v>
      </c>
      <c r="K9" s="87" t="str">
        <f t="shared" si="6"/>
        <v>Prvok 1.1.1</v>
      </c>
      <c r="L9" s="79" t="s">
        <v>142</v>
      </c>
      <c r="M9" s="228">
        <f>N9+O9+P9</f>
        <v>10500</v>
      </c>
      <c r="N9" s="229">
        <f>7500+3000</f>
        <v>10500</v>
      </c>
      <c r="O9" s="230">
        <f aca="true" t="shared" si="9" ref="N9:P11">I9</f>
        <v>0</v>
      </c>
      <c r="P9" s="231">
        <f t="shared" si="9"/>
        <v>0</v>
      </c>
      <c r="Q9" s="232" t="s">
        <v>518</v>
      </c>
      <c r="R9" s="284"/>
      <c r="S9" s="261"/>
      <c r="T9" s="359">
        <f t="shared" si="2"/>
        <v>-5596</v>
      </c>
      <c r="U9" s="174">
        <f t="shared" si="7"/>
        <v>-6097</v>
      </c>
      <c r="V9" s="175">
        <f t="shared" si="3"/>
        <v>-6097</v>
      </c>
      <c r="W9" s="176">
        <f t="shared" si="4"/>
        <v>0</v>
      </c>
      <c r="X9" s="177">
        <f t="shared" si="5"/>
        <v>0</v>
      </c>
      <c r="Y9" s="87" t="str">
        <f t="shared" si="8"/>
        <v>Prvok 1.1.1</v>
      </c>
      <c r="Z9" s="79" t="s">
        <v>142</v>
      </c>
      <c r="AA9" s="228">
        <f>AB9+AC9+AD9</f>
        <v>7650</v>
      </c>
      <c r="AB9" s="229">
        <f>7650+0</f>
        <v>7650</v>
      </c>
      <c r="AC9" s="230">
        <v>0</v>
      </c>
      <c r="AD9" s="231">
        <v>0</v>
      </c>
      <c r="AE9" s="228">
        <f>AF9+AG9+AH9</f>
        <v>7800</v>
      </c>
      <c r="AF9" s="229">
        <f>7800+0</f>
        <v>7800</v>
      </c>
      <c r="AG9" s="230">
        <v>0</v>
      </c>
      <c r="AH9" s="231">
        <v>0</v>
      </c>
    </row>
    <row r="10" spans="1:34" ht="12.75">
      <c r="A10" s="87" t="s">
        <v>357</v>
      </c>
      <c r="B10" s="79" t="s">
        <v>143</v>
      </c>
      <c r="C10" s="88">
        <f aca="true" t="shared" si="10" ref="C10:C79">D10+E10+F10</f>
        <v>0</v>
      </c>
      <c r="D10" s="89">
        <v>0</v>
      </c>
      <c r="E10" s="111">
        <v>0</v>
      </c>
      <c r="F10" s="134">
        <v>0</v>
      </c>
      <c r="G10" s="174">
        <f aca="true" t="shared" si="11" ref="G10:G79">H10+I10+J10</f>
        <v>0</v>
      </c>
      <c r="H10" s="175">
        <v>0</v>
      </c>
      <c r="I10" s="176">
        <v>0</v>
      </c>
      <c r="J10" s="177">
        <v>0</v>
      </c>
      <c r="K10" s="87" t="str">
        <f t="shared" si="6"/>
        <v>Prvok 1.1.2</v>
      </c>
      <c r="L10" s="79" t="s">
        <v>143</v>
      </c>
      <c r="M10" s="228">
        <f aca="true" t="shared" si="12" ref="M10:M79">N10+O10+P10</f>
        <v>0</v>
      </c>
      <c r="N10" s="229">
        <f t="shared" si="9"/>
        <v>0</v>
      </c>
      <c r="O10" s="230">
        <f t="shared" si="9"/>
        <v>0</v>
      </c>
      <c r="P10" s="231">
        <f t="shared" si="9"/>
        <v>0</v>
      </c>
      <c r="Q10" s="232" t="s">
        <v>519</v>
      </c>
      <c r="R10" s="232"/>
      <c r="S10" s="223"/>
      <c r="T10" s="359">
        <f t="shared" si="2"/>
        <v>0</v>
      </c>
      <c r="U10" s="174">
        <f t="shared" si="7"/>
        <v>0</v>
      </c>
      <c r="V10" s="175">
        <f t="shared" si="3"/>
        <v>0</v>
      </c>
      <c r="W10" s="176">
        <f t="shared" si="4"/>
        <v>0</v>
      </c>
      <c r="X10" s="177">
        <f t="shared" si="5"/>
        <v>0</v>
      </c>
      <c r="Y10" s="87" t="str">
        <f t="shared" si="8"/>
        <v>Prvok 1.1.2</v>
      </c>
      <c r="Z10" s="79" t="s">
        <v>143</v>
      </c>
      <c r="AA10" s="228">
        <f aca="true" t="shared" si="13" ref="AA10:AA79">AB10+AC10+AD10</f>
        <v>0</v>
      </c>
      <c r="AB10" s="229">
        <v>0</v>
      </c>
      <c r="AC10" s="230">
        <v>0</v>
      </c>
      <c r="AD10" s="231">
        <v>0</v>
      </c>
      <c r="AE10" s="228">
        <f aca="true" t="shared" si="14" ref="AE10:AE79">AF10+AG10+AH10</f>
        <v>0</v>
      </c>
      <c r="AF10" s="229">
        <v>0</v>
      </c>
      <c r="AG10" s="230">
        <v>0</v>
      </c>
      <c r="AH10" s="231">
        <v>0</v>
      </c>
    </row>
    <row r="11" spans="1:34" ht="12.75">
      <c r="A11" s="87" t="s">
        <v>358</v>
      </c>
      <c r="B11" s="79" t="s">
        <v>144</v>
      </c>
      <c r="C11" s="88">
        <f t="shared" si="10"/>
        <v>15505</v>
      </c>
      <c r="D11" s="89">
        <v>15505</v>
      </c>
      <c r="E11" s="111">
        <v>0</v>
      </c>
      <c r="F11" s="134">
        <v>0</v>
      </c>
      <c r="G11" s="174">
        <f t="shared" si="11"/>
        <v>19252</v>
      </c>
      <c r="H11" s="175">
        <v>19252</v>
      </c>
      <c r="I11" s="176">
        <v>0</v>
      </c>
      <c r="J11" s="177">
        <v>0</v>
      </c>
      <c r="K11" s="87" t="str">
        <f t="shared" si="6"/>
        <v>Prvok 1.1.3</v>
      </c>
      <c r="L11" s="79" t="s">
        <v>144</v>
      </c>
      <c r="M11" s="228">
        <f t="shared" si="12"/>
        <v>15500</v>
      </c>
      <c r="N11" s="229">
        <v>15500</v>
      </c>
      <c r="O11" s="230">
        <f t="shared" si="9"/>
        <v>0</v>
      </c>
      <c r="P11" s="231">
        <f t="shared" si="9"/>
        <v>0</v>
      </c>
      <c r="Q11" s="232" t="s">
        <v>519</v>
      </c>
      <c r="R11" s="284"/>
      <c r="S11" s="223"/>
      <c r="T11" s="359">
        <f t="shared" si="2"/>
        <v>-5</v>
      </c>
      <c r="U11" s="174">
        <f t="shared" si="7"/>
        <v>-3752</v>
      </c>
      <c r="V11" s="175">
        <f t="shared" si="3"/>
        <v>-3752</v>
      </c>
      <c r="W11" s="176">
        <f t="shared" si="4"/>
        <v>0</v>
      </c>
      <c r="X11" s="177">
        <f t="shared" si="5"/>
        <v>0</v>
      </c>
      <c r="Y11" s="87" t="str">
        <f t="shared" si="8"/>
        <v>Prvok 1.1.3</v>
      </c>
      <c r="Z11" s="79" t="s">
        <v>144</v>
      </c>
      <c r="AA11" s="228">
        <f t="shared" si="13"/>
        <v>15800</v>
      </c>
      <c r="AB11" s="229">
        <v>15800</v>
      </c>
      <c r="AC11" s="230">
        <f>W11</f>
        <v>0</v>
      </c>
      <c r="AD11" s="231">
        <f>X11</f>
        <v>0</v>
      </c>
      <c r="AE11" s="228">
        <f t="shared" si="14"/>
        <v>16100</v>
      </c>
      <c r="AF11" s="229">
        <v>16100</v>
      </c>
      <c r="AG11" s="230">
        <v>0</v>
      </c>
      <c r="AH11" s="231">
        <v>0</v>
      </c>
    </row>
    <row r="12" spans="1:34" ht="12.75">
      <c r="A12" s="84" t="s">
        <v>145</v>
      </c>
      <c r="B12" s="83" t="s">
        <v>146</v>
      </c>
      <c r="C12" s="85">
        <f t="shared" si="10"/>
        <v>279732</v>
      </c>
      <c r="D12" s="86">
        <f>SUM(D13:D15)</f>
        <v>33267</v>
      </c>
      <c r="E12" s="110">
        <f>SUM(E13:E15)</f>
        <v>246465</v>
      </c>
      <c r="F12" s="133">
        <f>SUM(F13:F15)</f>
        <v>0</v>
      </c>
      <c r="G12" s="178">
        <f t="shared" si="11"/>
        <v>124478</v>
      </c>
      <c r="H12" s="179">
        <f>SUM(H13:H15)</f>
        <v>124478</v>
      </c>
      <c r="I12" s="180">
        <f>SUM(I13:I15)</f>
        <v>0</v>
      </c>
      <c r="J12" s="181">
        <f>SUM(J13:J15)</f>
        <v>0</v>
      </c>
      <c r="K12" s="84" t="str">
        <f t="shared" si="6"/>
        <v>Podprog 1.2</v>
      </c>
      <c r="L12" s="83" t="s">
        <v>146</v>
      </c>
      <c r="M12" s="246">
        <f t="shared" si="12"/>
        <v>384760</v>
      </c>
      <c r="N12" s="247">
        <f>SUM(N13:N15)</f>
        <v>44000</v>
      </c>
      <c r="O12" s="248">
        <f>SUM(O13:O15)</f>
        <v>340760</v>
      </c>
      <c r="P12" s="249">
        <f>SUM(P13:P15)</f>
        <v>0</v>
      </c>
      <c r="Q12" s="250"/>
      <c r="R12" s="250"/>
      <c r="S12" s="250"/>
      <c r="T12" s="360">
        <f t="shared" si="2"/>
        <v>10733</v>
      </c>
      <c r="U12" s="178">
        <f t="shared" si="7"/>
        <v>260282</v>
      </c>
      <c r="V12" s="179">
        <f t="shared" si="3"/>
        <v>-80478</v>
      </c>
      <c r="W12" s="180">
        <f t="shared" si="4"/>
        <v>340760</v>
      </c>
      <c r="X12" s="181">
        <f t="shared" si="5"/>
        <v>0</v>
      </c>
      <c r="Y12" s="84" t="str">
        <f t="shared" si="8"/>
        <v>Podprog 1.2</v>
      </c>
      <c r="Z12" s="83" t="s">
        <v>146</v>
      </c>
      <c r="AA12" s="246">
        <f t="shared" si="13"/>
        <v>170000</v>
      </c>
      <c r="AB12" s="247">
        <f>SUM(AB13:AB15)</f>
        <v>70000</v>
      </c>
      <c r="AC12" s="248">
        <f>SUM(AC13:AC15)</f>
        <v>100000</v>
      </c>
      <c r="AD12" s="249">
        <f>SUM(AD13:AD15)</f>
        <v>0</v>
      </c>
      <c r="AE12" s="246">
        <f t="shared" si="14"/>
        <v>310000</v>
      </c>
      <c r="AF12" s="247">
        <f>SUM(AF13:AF15)</f>
        <v>110000</v>
      </c>
      <c r="AG12" s="248">
        <f>SUM(AG13:AG15)</f>
        <v>200000</v>
      </c>
      <c r="AH12" s="249">
        <f>SUM(AH13:AH15)</f>
        <v>0</v>
      </c>
    </row>
    <row r="13" spans="1:34" ht="12.75">
      <c r="A13" s="87" t="s">
        <v>359</v>
      </c>
      <c r="B13" s="79" t="s">
        <v>147</v>
      </c>
      <c r="C13" s="88">
        <f t="shared" si="10"/>
        <v>0</v>
      </c>
      <c r="D13" s="89">
        <v>0</v>
      </c>
      <c r="E13" s="111">
        <v>0</v>
      </c>
      <c r="F13" s="134">
        <v>0</v>
      </c>
      <c r="G13" s="174">
        <f t="shared" si="11"/>
        <v>0</v>
      </c>
      <c r="H13" s="175">
        <v>0</v>
      </c>
      <c r="I13" s="176">
        <v>0</v>
      </c>
      <c r="J13" s="177">
        <v>0</v>
      </c>
      <c r="K13" s="87" t="str">
        <f t="shared" si="6"/>
        <v>Prvok 1.2.1</v>
      </c>
      <c r="L13" s="79" t="s">
        <v>147</v>
      </c>
      <c r="M13" s="228">
        <f t="shared" si="12"/>
        <v>0</v>
      </c>
      <c r="N13" s="229">
        <f aca="true" t="shared" si="15" ref="N13:P14">H13</f>
        <v>0</v>
      </c>
      <c r="O13" s="230">
        <f t="shared" si="15"/>
        <v>0</v>
      </c>
      <c r="P13" s="231">
        <f t="shared" si="15"/>
        <v>0</v>
      </c>
      <c r="Q13" s="232" t="s">
        <v>520</v>
      </c>
      <c r="R13" s="232"/>
      <c r="S13" s="232"/>
      <c r="T13" s="359">
        <f t="shared" si="2"/>
        <v>0</v>
      </c>
      <c r="U13" s="174">
        <f t="shared" si="7"/>
        <v>0</v>
      </c>
      <c r="V13" s="175">
        <f t="shared" si="3"/>
        <v>0</v>
      </c>
      <c r="W13" s="176">
        <f t="shared" si="4"/>
        <v>0</v>
      </c>
      <c r="X13" s="177">
        <f t="shared" si="5"/>
        <v>0</v>
      </c>
      <c r="Y13" s="87" t="str">
        <f t="shared" si="8"/>
        <v>Prvok 1.2.1</v>
      </c>
      <c r="Z13" s="79" t="s">
        <v>147</v>
      </c>
      <c r="AA13" s="228">
        <f t="shared" si="13"/>
        <v>0</v>
      </c>
      <c r="AB13" s="229">
        <v>0</v>
      </c>
      <c r="AC13" s="230">
        <v>0</v>
      </c>
      <c r="AD13" s="231">
        <v>0</v>
      </c>
      <c r="AE13" s="228">
        <f t="shared" si="14"/>
        <v>0</v>
      </c>
      <c r="AF13" s="229">
        <v>0</v>
      </c>
      <c r="AG13" s="230">
        <v>0</v>
      </c>
      <c r="AH13" s="231">
        <v>0</v>
      </c>
    </row>
    <row r="14" spans="1:34" ht="12.75">
      <c r="A14" s="87" t="s">
        <v>360</v>
      </c>
      <c r="B14" s="79" t="s">
        <v>148</v>
      </c>
      <c r="C14" s="88">
        <f t="shared" si="10"/>
        <v>20000</v>
      </c>
      <c r="D14" s="89">
        <v>20000</v>
      </c>
      <c r="E14" s="111">
        <v>0</v>
      </c>
      <c r="F14" s="134">
        <v>0</v>
      </c>
      <c r="G14" s="174">
        <f t="shared" si="11"/>
        <v>13278</v>
      </c>
      <c r="H14" s="175">
        <v>13278</v>
      </c>
      <c r="I14" s="176">
        <v>0</v>
      </c>
      <c r="J14" s="177">
        <v>0</v>
      </c>
      <c r="K14" s="87" t="str">
        <f t="shared" si="6"/>
        <v>Prvok 1.2.2</v>
      </c>
      <c r="L14" s="79" t="s">
        <v>148</v>
      </c>
      <c r="M14" s="228">
        <f t="shared" si="12"/>
        <v>10000</v>
      </c>
      <c r="N14" s="229">
        <v>10000</v>
      </c>
      <c r="O14" s="230">
        <f t="shared" si="15"/>
        <v>0</v>
      </c>
      <c r="P14" s="231">
        <f t="shared" si="15"/>
        <v>0</v>
      </c>
      <c r="Q14" s="232" t="s">
        <v>521</v>
      </c>
      <c r="R14" s="232"/>
      <c r="S14" s="223"/>
      <c r="T14" s="359">
        <f t="shared" si="2"/>
        <v>-10000</v>
      </c>
      <c r="U14" s="174">
        <f t="shared" si="7"/>
        <v>-3278</v>
      </c>
      <c r="V14" s="175">
        <f t="shared" si="3"/>
        <v>-3278</v>
      </c>
      <c r="W14" s="176">
        <f t="shared" si="4"/>
        <v>0</v>
      </c>
      <c r="X14" s="177">
        <f t="shared" si="5"/>
        <v>0</v>
      </c>
      <c r="Y14" s="87" t="str">
        <f t="shared" si="8"/>
        <v>Prvok 1.2.2</v>
      </c>
      <c r="Z14" s="79" t="s">
        <v>148</v>
      </c>
      <c r="AA14" s="228">
        <f t="shared" si="13"/>
        <v>20000</v>
      </c>
      <c r="AB14" s="229">
        <v>20000</v>
      </c>
      <c r="AC14" s="230">
        <f>W14</f>
        <v>0</v>
      </c>
      <c r="AD14" s="231">
        <f>X14</f>
        <v>0</v>
      </c>
      <c r="AE14" s="228">
        <f t="shared" si="14"/>
        <v>10000</v>
      </c>
      <c r="AF14" s="229">
        <v>10000</v>
      </c>
      <c r="AG14" s="230">
        <v>0</v>
      </c>
      <c r="AH14" s="231">
        <v>0</v>
      </c>
    </row>
    <row r="15" spans="1:34" ht="12.75">
      <c r="A15" s="87" t="s">
        <v>361</v>
      </c>
      <c r="B15" s="79" t="s">
        <v>149</v>
      </c>
      <c r="C15" s="88">
        <f t="shared" si="10"/>
        <v>259732</v>
      </c>
      <c r="D15" s="89">
        <v>13267</v>
      </c>
      <c r="E15" s="111">
        <v>246465</v>
      </c>
      <c r="F15" s="134">
        <v>0</v>
      </c>
      <c r="G15" s="174">
        <f t="shared" si="11"/>
        <v>111200</v>
      </c>
      <c r="H15" s="175">
        <v>111200</v>
      </c>
      <c r="I15" s="176">
        <v>0</v>
      </c>
      <c r="J15" s="177">
        <v>0</v>
      </c>
      <c r="K15" s="87" t="str">
        <f t="shared" si="6"/>
        <v>Prvok 1.2.3</v>
      </c>
      <c r="L15" s="79" t="s">
        <v>149</v>
      </c>
      <c r="M15" s="228">
        <f t="shared" si="12"/>
        <v>374760</v>
      </c>
      <c r="N15" s="229">
        <v>34000</v>
      </c>
      <c r="O15" s="230">
        <f>350000-9240</f>
        <v>340760</v>
      </c>
      <c r="P15" s="231">
        <f aca="true" t="shared" si="16" ref="O15:P17">J15</f>
        <v>0</v>
      </c>
      <c r="Q15" s="232" t="s">
        <v>520</v>
      </c>
      <c r="R15" s="232"/>
      <c r="S15" s="223"/>
      <c r="T15" s="359">
        <f t="shared" si="2"/>
        <v>20733</v>
      </c>
      <c r="U15" s="174">
        <f t="shared" si="7"/>
        <v>263560</v>
      </c>
      <c r="V15" s="175">
        <f t="shared" si="3"/>
        <v>-77200</v>
      </c>
      <c r="W15" s="176">
        <f t="shared" si="4"/>
        <v>340760</v>
      </c>
      <c r="X15" s="177">
        <f t="shared" si="5"/>
        <v>0</v>
      </c>
      <c r="Y15" s="87" t="str">
        <f t="shared" si="8"/>
        <v>Prvok 1.2.3</v>
      </c>
      <c r="Z15" s="79" t="s">
        <v>149</v>
      </c>
      <c r="AA15" s="228">
        <f t="shared" si="13"/>
        <v>150000</v>
      </c>
      <c r="AB15" s="229">
        <v>50000</v>
      </c>
      <c r="AC15" s="230">
        <v>100000</v>
      </c>
      <c r="AD15" s="231">
        <f>X15</f>
        <v>0</v>
      </c>
      <c r="AE15" s="228">
        <f t="shared" si="14"/>
        <v>300000</v>
      </c>
      <c r="AF15" s="229">
        <v>100000</v>
      </c>
      <c r="AG15" s="230">
        <v>200000</v>
      </c>
      <c r="AH15" s="231">
        <v>0</v>
      </c>
    </row>
    <row r="16" spans="1:34" ht="12.75">
      <c r="A16" s="84" t="s">
        <v>150</v>
      </c>
      <c r="B16" s="83" t="s">
        <v>151</v>
      </c>
      <c r="C16" s="85">
        <f t="shared" si="10"/>
        <v>0</v>
      </c>
      <c r="D16" s="86">
        <v>0</v>
      </c>
      <c r="E16" s="110">
        <v>0</v>
      </c>
      <c r="F16" s="133">
        <v>0</v>
      </c>
      <c r="G16" s="178">
        <f t="shared" si="11"/>
        <v>0</v>
      </c>
      <c r="H16" s="179">
        <v>0</v>
      </c>
      <c r="I16" s="180">
        <v>0</v>
      </c>
      <c r="J16" s="181">
        <v>0</v>
      </c>
      <c r="K16" s="84" t="str">
        <f t="shared" si="6"/>
        <v>Podprog 1.3</v>
      </c>
      <c r="L16" s="83" t="s">
        <v>151</v>
      </c>
      <c r="M16" s="246">
        <f t="shared" si="12"/>
        <v>0</v>
      </c>
      <c r="N16" s="247">
        <f>H16</f>
        <v>0</v>
      </c>
      <c r="O16" s="248">
        <f t="shared" si="16"/>
        <v>0</v>
      </c>
      <c r="P16" s="249">
        <f t="shared" si="16"/>
        <v>0</v>
      </c>
      <c r="Q16" s="250" t="s">
        <v>522</v>
      </c>
      <c r="R16" s="250"/>
      <c r="S16" s="218"/>
      <c r="T16" s="360">
        <f t="shared" si="2"/>
        <v>0</v>
      </c>
      <c r="U16" s="178">
        <f t="shared" si="7"/>
        <v>0</v>
      </c>
      <c r="V16" s="179">
        <f t="shared" si="3"/>
        <v>0</v>
      </c>
      <c r="W16" s="180">
        <f t="shared" si="4"/>
        <v>0</v>
      </c>
      <c r="X16" s="181">
        <f t="shared" si="5"/>
        <v>0</v>
      </c>
      <c r="Y16" s="84" t="str">
        <f t="shared" si="8"/>
        <v>Podprog 1.3</v>
      </c>
      <c r="Z16" s="83" t="s">
        <v>151</v>
      </c>
      <c r="AA16" s="246">
        <f t="shared" si="13"/>
        <v>0</v>
      </c>
      <c r="AB16" s="247">
        <v>0</v>
      </c>
      <c r="AC16" s="248">
        <v>0</v>
      </c>
      <c r="AD16" s="249">
        <v>0</v>
      </c>
      <c r="AE16" s="246">
        <f t="shared" si="14"/>
        <v>0</v>
      </c>
      <c r="AF16" s="247">
        <v>0</v>
      </c>
      <c r="AG16" s="248">
        <v>0</v>
      </c>
      <c r="AH16" s="249">
        <v>0</v>
      </c>
    </row>
    <row r="17" spans="1:34" ht="12.75">
      <c r="A17" s="84" t="s">
        <v>152</v>
      </c>
      <c r="B17" s="83" t="s">
        <v>153</v>
      </c>
      <c r="C17" s="85">
        <f t="shared" si="10"/>
        <v>1000</v>
      </c>
      <c r="D17" s="86">
        <v>1000</v>
      </c>
      <c r="E17" s="110">
        <v>0</v>
      </c>
      <c r="F17" s="133">
        <v>0</v>
      </c>
      <c r="G17" s="178">
        <f t="shared" si="11"/>
        <v>2091</v>
      </c>
      <c r="H17" s="179">
        <v>2091</v>
      </c>
      <c r="I17" s="180">
        <v>0</v>
      </c>
      <c r="J17" s="181">
        <v>0</v>
      </c>
      <c r="K17" s="84" t="str">
        <f t="shared" si="6"/>
        <v>Podprog 1.4</v>
      </c>
      <c r="L17" s="83" t="s">
        <v>153</v>
      </c>
      <c r="M17" s="246">
        <f t="shared" si="12"/>
        <v>1000</v>
      </c>
      <c r="N17" s="247">
        <v>1000</v>
      </c>
      <c r="O17" s="248">
        <f t="shared" si="16"/>
        <v>0</v>
      </c>
      <c r="P17" s="249">
        <f t="shared" si="16"/>
        <v>0</v>
      </c>
      <c r="Q17" s="250" t="s">
        <v>523</v>
      </c>
      <c r="R17" s="250"/>
      <c r="S17" s="218"/>
      <c r="T17" s="360">
        <f t="shared" si="2"/>
        <v>0</v>
      </c>
      <c r="U17" s="178">
        <f t="shared" si="7"/>
        <v>-1091</v>
      </c>
      <c r="V17" s="179">
        <f t="shared" si="3"/>
        <v>-1091</v>
      </c>
      <c r="W17" s="180">
        <f t="shared" si="4"/>
        <v>0</v>
      </c>
      <c r="X17" s="181">
        <f t="shared" si="5"/>
        <v>0</v>
      </c>
      <c r="Y17" s="84" t="str">
        <f t="shared" si="8"/>
        <v>Podprog 1.4</v>
      </c>
      <c r="Z17" s="83" t="s">
        <v>153</v>
      </c>
      <c r="AA17" s="246">
        <f t="shared" si="13"/>
        <v>1500</v>
      </c>
      <c r="AB17" s="247">
        <v>1500</v>
      </c>
      <c r="AC17" s="248">
        <f>W17</f>
        <v>0</v>
      </c>
      <c r="AD17" s="249">
        <f>X17</f>
        <v>0</v>
      </c>
      <c r="AE17" s="246">
        <f t="shared" si="14"/>
        <v>1500</v>
      </c>
      <c r="AF17" s="247">
        <v>1500</v>
      </c>
      <c r="AG17" s="248">
        <v>0</v>
      </c>
      <c r="AH17" s="249">
        <v>0</v>
      </c>
    </row>
    <row r="18" spans="1:34" ht="12.75">
      <c r="A18" s="84" t="s">
        <v>154</v>
      </c>
      <c r="B18" s="83" t="s">
        <v>155</v>
      </c>
      <c r="C18" s="85">
        <f t="shared" si="10"/>
        <v>1900</v>
      </c>
      <c r="D18" s="86">
        <f>SUM(D19:D21)</f>
        <v>1900</v>
      </c>
      <c r="E18" s="110">
        <f>SUM(E19:E21)</f>
        <v>0</v>
      </c>
      <c r="F18" s="133">
        <f>SUM(F19:F21)</f>
        <v>0</v>
      </c>
      <c r="G18" s="178">
        <f t="shared" si="11"/>
        <v>2986</v>
      </c>
      <c r="H18" s="179">
        <f>SUM(H19:H21)</f>
        <v>2986</v>
      </c>
      <c r="I18" s="180">
        <f>SUM(I19:I21)</f>
        <v>0</v>
      </c>
      <c r="J18" s="181">
        <f>SUM(J19:J21)</f>
        <v>0</v>
      </c>
      <c r="K18" s="84" t="str">
        <f t="shared" si="6"/>
        <v>Podprog 1.5</v>
      </c>
      <c r="L18" s="83" t="s">
        <v>155</v>
      </c>
      <c r="M18" s="246">
        <f t="shared" si="12"/>
        <v>3500</v>
      </c>
      <c r="N18" s="247">
        <f>SUM(N19:N21)</f>
        <v>3500</v>
      </c>
      <c r="O18" s="248">
        <f>SUM(O19:O21)</f>
        <v>0</v>
      </c>
      <c r="P18" s="249">
        <f>SUM(P19:P21)</f>
        <v>0</v>
      </c>
      <c r="Q18" s="250"/>
      <c r="R18" s="250"/>
      <c r="S18" s="218"/>
      <c r="T18" s="360">
        <f t="shared" si="2"/>
        <v>1600</v>
      </c>
      <c r="U18" s="178">
        <f t="shared" si="7"/>
        <v>514</v>
      </c>
      <c r="V18" s="179">
        <f t="shared" si="3"/>
        <v>514</v>
      </c>
      <c r="W18" s="180">
        <f t="shared" si="4"/>
        <v>0</v>
      </c>
      <c r="X18" s="181">
        <f t="shared" si="5"/>
        <v>0</v>
      </c>
      <c r="Y18" s="84" t="str">
        <f t="shared" si="8"/>
        <v>Podprog 1.5</v>
      </c>
      <c r="Z18" s="83" t="s">
        <v>155</v>
      </c>
      <c r="AA18" s="246">
        <f t="shared" si="13"/>
        <v>3600</v>
      </c>
      <c r="AB18" s="247">
        <f>SUM(AB19:AB21)</f>
        <v>3600</v>
      </c>
      <c r="AC18" s="248">
        <f>SUM(AC19:AC21)</f>
        <v>0</v>
      </c>
      <c r="AD18" s="249">
        <f>SUM(AD19:AD21)</f>
        <v>0</v>
      </c>
      <c r="AE18" s="246">
        <f t="shared" si="14"/>
        <v>3700</v>
      </c>
      <c r="AF18" s="247">
        <f>SUM(AF19:AF21)</f>
        <v>3700</v>
      </c>
      <c r="AG18" s="248">
        <f>SUM(AG19:AG21)</f>
        <v>0</v>
      </c>
      <c r="AH18" s="249">
        <f>SUM(AH19:AH21)</f>
        <v>0</v>
      </c>
    </row>
    <row r="19" spans="1:34" ht="12.75">
      <c r="A19" s="87" t="s">
        <v>362</v>
      </c>
      <c r="B19" s="79" t="s">
        <v>156</v>
      </c>
      <c r="C19" s="88">
        <f t="shared" si="10"/>
        <v>0</v>
      </c>
      <c r="D19" s="89">
        <v>0</v>
      </c>
      <c r="E19" s="111">
        <v>0</v>
      </c>
      <c r="F19" s="134">
        <v>0</v>
      </c>
      <c r="G19" s="174">
        <f t="shared" si="11"/>
        <v>0</v>
      </c>
      <c r="H19" s="175">
        <v>0</v>
      </c>
      <c r="I19" s="176">
        <v>0</v>
      </c>
      <c r="J19" s="177">
        <v>0</v>
      </c>
      <c r="K19" s="87" t="str">
        <f t="shared" si="6"/>
        <v>Prvok 1.5.1</v>
      </c>
      <c r="L19" s="79" t="s">
        <v>156</v>
      </c>
      <c r="M19" s="228">
        <f t="shared" si="12"/>
        <v>0</v>
      </c>
      <c r="N19" s="229">
        <f aca="true" t="shared" si="17" ref="N19:P22">H19</f>
        <v>0</v>
      </c>
      <c r="O19" s="230">
        <f t="shared" si="17"/>
        <v>0</v>
      </c>
      <c r="P19" s="231">
        <f t="shared" si="17"/>
        <v>0</v>
      </c>
      <c r="Q19" s="232" t="s">
        <v>523</v>
      </c>
      <c r="R19" s="232"/>
      <c r="S19" s="223"/>
      <c r="T19" s="359">
        <f t="shared" si="2"/>
        <v>0</v>
      </c>
      <c r="U19" s="174">
        <f t="shared" si="7"/>
        <v>0</v>
      </c>
      <c r="V19" s="175">
        <f t="shared" si="3"/>
        <v>0</v>
      </c>
      <c r="W19" s="176">
        <f t="shared" si="4"/>
        <v>0</v>
      </c>
      <c r="X19" s="177">
        <f t="shared" si="5"/>
        <v>0</v>
      </c>
      <c r="Y19" s="87" t="str">
        <f t="shared" si="8"/>
        <v>Prvok 1.5.1</v>
      </c>
      <c r="Z19" s="79" t="s">
        <v>156</v>
      </c>
      <c r="AA19" s="228">
        <f t="shared" si="13"/>
        <v>0</v>
      </c>
      <c r="AB19" s="229">
        <v>0</v>
      </c>
      <c r="AC19" s="230">
        <v>0</v>
      </c>
      <c r="AD19" s="231">
        <v>0</v>
      </c>
      <c r="AE19" s="228">
        <f t="shared" si="14"/>
        <v>0</v>
      </c>
      <c r="AF19" s="229">
        <v>0</v>
      </c>
      <c r="AG19" s="230">
        <v>0</v>
      </c>
      <c r="AH19" s="231">
        <v>0</v>
      </c>
    </row>
    <row r="20" spans="1:34" ht="12.75">
      <c r="A20" s="87" t="s">
        <v>363</v>
      </c>
      <c r="B20" s="79" t="s">
        <v>157</v>
      </c>
      <c r="C20" s="88">
        <f t="shared" si="10"/>
        <v>1900</v>
      </c>
      <c r="D20" s="89">
        <v>1900</v>
      </c>
      <c r="E20" s="111">
        <v>0</v>
      </c>
      <c r="F20" s="134">
        <v>0</v>
      </c>
      <c r="G20" s="174">
        <f t="shared" si="11"/>
        <v>2986</v>
      </c>
      <c r="H20" s="175">
        <v>2986</v>
      </c>
      <c r="I20" s="176">
        <v>0</v>
      </c>
      <c r="J20" s="177">
        <v>0</v>
      </c>
      <c r="K20" s="87" t="str">
        <f t="shared" si="6"/>
        <v>Prvok 1.5.2</v>
      </c>
      <c r="L20" s="79" t="s">
        <v>157</v>
      </c>
      <c r="M20" s="228">
        <f t="shared" si="12"/>
        <v>3500</v>
      </c>
      <c r="N20" s="229">
        <v>3500</v>
      </c>
      <c r="O20" s="230">
        <f t="shared" si="17"/>
        <v>0</v>
      </c>
      <c r="P20" s="231">
        <f t="shared" si="17"/>
        <v>0</v>
      </c>
      <c r="Q20" s="232" t="s">
        <v>523</v>
      </c>
      <c r="R20" s="232"/>
      <c r="S20" s="223"/>
      <c r="T20" s="359">
        <f t="shared" si="2"/>
        <v>1600</v>
      </c>
      <c r="U20" s="174">
        <f t="shared" si="7"/>
        <v>514</v>
      </c>
      <c r="V20" s="175">
        <f t="shared" si="3"/>
        <v>514</v>
      </c>
      <c r="W20" s="176">
        <f t="shared" si="4"/>
        <v>0</v>
      </c>
      <c r="X20" s="177">
        <f t="shared" si="5"/>
        <v>0</v>
      </c>
      <c r="Y20" s="87" t="str">
        <f t="shared" si="8"/>
        <v>Prvok 1.5.2</v>
      </c>
      <c r="Z20" s="79" t="s">
        <v>157</v>
      </c>
      <c r="AA20" s="228">
        <f t="shared" si="13"/>
        <v>3600</v>
      </c>
      <c r="AB20" s="229">
        <v>3600</v>
      </c>
      <c r="AC20" s="230">
        <v>0</v>
      </c>
      <c r="AD20" s="231">
        <v>0</v>
      </c>
      <c r="AE20" s="228">
        <f t="shared" si="14"/>
        <v>3700</v>
      </c>
      <c r="AF20" s="229">
        <v>3700</v>
      </c>
      <c r="AG20" s="230">
        <v>0</v>
      </c>
      <c r="AH20" s="231">
        <v>0</v>
      </c>
    </row>
    <row r="21" spans="1:34" ht="12.75">
      <c r="A21" s="87" t="s">
        <v>364</v>
      </c>
      <c r="B21" s="79" t="s">
        <v>158</v>
      </c>
      <c r="C21" s="88">
        <f t="shared" si="10"/>
        <v>0</v>
      </c>
      <c r="D21" s="89">
        <v>0</v>
      </c>
      <c r="E21" s="111">
        <v>0</v>
      </c>
      <c r="F21" s="134">
        <v>0</v>
      </c>
      <c r="G21" s="174">
        <f t="shared" si="11"/>
        <v>0</v>
      </c>
      <c r="H21" s="175">
        <v>0</v>
      </c>
      <c r="I21" s="176">
        <v>0</v>
      </c>
      <c r="J21" s="177">
        <v>0</v>
      </c>
      <c r="K21" s="87" t="str">
        <f t="shared" si="6"/>
        <v>Prvok 1.5.3</v>
      </c>
      <c r="L21" s="79" t="s">
        <v>158</v>
      </c>
      <c r="M21" s="228">
        <f t="shared" si="12"/>
        <v>0</v>
      </c>
      <c r="N21" s="229">
        <f t="shared" si="17"/>
        <v>0</v>
      </c>
      <c r="O21" s="230">
        <f t="shared" si="17"/>
        <v>0</v>
      </c>
      <c r="P21" s="231">
        <f t="shared" si="17"/>
        <v>0</v>
      </c>
      <c r="Q21" s="232" t="s">
        <v>523</v>
      </c>
      <c r="R21" s="232"/>
      <c r="S21" s="223"/>
      <c r="T21" s="359">
        <f t="shared" si="2"/>
        <v>0</v>
      </c>
      <c r="U21" s="174">
        <f t="shared" si="7"/>
        <v>0</v>
      </c>
      <c r="V21" s="175">
        <f t="shared" si="3"/>
        <v>0</v>
      </c>
      <c r="W21" s="176">
        <f t="shared" si="4"/>
        <v>0</v>
      </c>
      <c r="X21" s="177">
        <f t="shared" si="5"/>
        <v>0</v>
      </c>
      <c r="Y21" s="87" t="str">
        <f t="shared" si="8"/>
        <v>Prvok 1.5.3</v>
      </c>
      <c r="Z21" s="79" t="s">
        <v>158</v>
      </c>
      <c r="AA21" s="228">
        <f t="shared" si="13"/>
        <v>0</v>
      </c>
      <c r="AB21" s="229">
        <v>0</v>
      </c>
      <c r="AC21" s="230">
        <v>0</v>
      </c>
      <c r="AD21" s="231">
        <v>0</v>
      </c>
      <c r="AE21" s="228">
        <f t="shared" si="14"/>
        <v>0</v>
      </c>
      <c r="AF21" s="229">
        <v>0</v>
      </c>
      <c r="AG21" s="230">
        <v>0</v>
      </c>
      <c r="AH21" s="231">
        <v>0</v>
      </c>
    </row>
    <row r="22" spans="1:34" ht="12.75">
      <c r="A22" s="84" t="s">
        <v>159</v>
      </c>
      <c r="B22" s="83" t="s">
        <v>160</v>
      </c>
      <c r="C22" s="85">
        <f t="shared" si="10"/>
        <v>5700</v>
      </c>
      <c r="D22" s="86">
        <v>5700</v>
      </c>
      <c r="E22" s="110">
        <v>0</v>
      </c>
      <c r="F22" s="133">
        <v>0</v>
      </c>
      <c r="G22" s="178">
        <f t="shared" si="11"/>
        <v>6639</v>
      </c>
      <c r="H22" s="179">
        <v>6639</v>
      </c>
      <c r="I22" s="180">
        <v>0</v>
      </c>
      <c r="J22" s="181">
        <v>0</v>
      </c>
      <c r="K22" s="84" t="str">
        <f t="shared" si="6"/>
        <v>Podprog 1.6</v>
      </c>
      <c r="L22" s="83" t="s">
        <v>160</v>
      </c>
      <c r="M22" s="246">
        <f t="shared" si="12"/>
        <v>5700</v>
      </c>
      <c r="N22" s="247">
        <v>5700</v>
      </c>
      <c r="O22" s="248">
        <f t="shared" si="17"/>
        <v>0</v>
      </c>
      <c r="P22" s="249">
        <f t="shared" si="17"/>
        <v>0</v>
      </c>
      <c r="Q22" s="250" t="s">
        <v>518</v>
      </c>
      <c r="R22" s="287"/>
      <c r="S22" s="218"/>
      <c r="T22" s="360">
        <f t="shared" si="2"/>
        <v>0</v>
      </c>
      <c r="U22" s="178">
        <f t="shared" si="7"/>
        <v>-939</v>
      </c>
      <c r="V22" s="179">
        <f t="shared" si="3"/>
        <v>-939</v>
      </c>
      <c r="W22" s="180">
        <f t="shared" si="4"/>
        <v>0</v>
      </c>
      <c r="X22" s="181">
        <f t="shared" si="5"/>
        <v>0</v>
      </c>
      <c r="Y22" s="84" t="str">
        <f t="shared" si="8"/>
        <v>Podprog 1.6</v>
      </c>
      <c r="Z22" s="83" t="s">
        <v>160</v>
      </c>
      <c r="AA22" s="246">
        <f t="shared" si="13"/>
        <v>5700</v>
      </c>
      <c r="AB22" s="247">
        <v>5700</v>
      </c>
      <c r="AC22" s="248">
        <v>0</v>
      </c>
      <c r="AD22" s="249">
        <v>0</v>
      </c>
      <c r="AE22" s="246">
        <f t="shared" si="14"/>
        <v>5700</v>
      </c>
      <c r="AF22" s="247">
        <v>5700</v>
      </c>
      <c r="AG22" s="248">
        <v>0</v>
      </c>
      <c r="AH22" s="249">
        <v>0</v>
      </c>
    </row>
    <row r="23" spans="1:34" ht="12.75">
      <c r="A23" s="84" t="s">
        <v>161</v>
      </c>
      <c r="B23" s="83" t="s">
        <v>162</v>
      </c>
      <c r="C23" s="85">
        <f t="shared" si="10"/>
        <v>15933</v>
      </c>
      <c r="D23" s="86">
        <f>D24+D25</f>
        <v>15933</v>
      </c>
      <c r="E23" s="110">
        <f>E24+E25</f>
        <v>0</v>
      </c>
      <c r="F23" s="133">
        <f>F24+F25</f>
        <v>0</v>
      </c>
      <c r="G23" s="178">
        <f t="shared" si="11"/>
        <v>16597</v>
      </c>
      <c r="H23" s="179">
        <f>H24+H25</f>
        <v>16597</v>
      </c>
      <c r="I23" s="180">
        <f>I24+I25</f>
        <v>0</v>
      </c>
      <c r="J23" s="181">
        <f>J24+J25</f>
        <v>0</v>
      </c>
      <c r="K23" s="84" t="str">
        <f t="shared" si="6"/>
        <v>Podprog 1.7</v>
      </c>
      <c r="L23" s="83" t="s">
        <v>162</v>
      </c>
      <c r="M23" s="246">
        <f t="shared" si="12"/>
        <v>14354</v>
      </c>
      <c r="N23" s="247">
        <f>N24+N25</f>
        <v>14354</v>
      </c>
      <c r="O23" s="248">
        <f>O24+O25</f>
        <v>0</v>
      </c>
      <c r="P23" s="249">
        <f>P24+P25</f>
        <v>0</v>
      </c>
      <c r="Q23" s="218"/>
      <c r="R23" s="218"/>
      <c r="S23" s="218"/>
      <c r="T23" s="360">
        <f t="shared" si="2"/>
        <v>-1579</v>
      </c>
      <c r="U23" s="178">
        <f t="shared" si="7"/>
        <v>-2243</v>
      </c>
      <c r="V23" s="179">
        <f t="shared" si="3"/>
        <v>-2243</v>
      </c>
      <c r="W23" s="180">
        <f t="shared" si="4"/>
        <v>0</v>
      </c>
      <c r="X23" s="181">
        <f t="shared" si="5"/>
        <v>0</v>
      </c>
      <c r="Y23" s="84" t="str">
        <f t="shared" si="8"/>
        <v>Podprog 1.7</v>
      </c>
      <c r="Z23" s="83" t="s">
        <v>162</v>
      </c>
      <c r="AA23" s="246">
        <f t="shared" si="13"/>
        <v>14500</v>
      </c>
      <c r="AB23" s="247">
        <f>AB24+AB25</f>
        <v>14500</v>
      </c>
      <c r="AC23" s="248">
        <f>AC24+AC25</f>
        <v>0</v>
      </c>
      <c r="AD23" s="249">
        <f>AD24+AD25</f>
        <v>0</v>
      </c>
      <c r="AE23" s="246">
        <f t="shared" si="14"/>
        <v>14500</v>
      </c>
      <c r="AF23" s="247">
        <f>AF24+AF25</f>
        <v>14500</v>
      </c>
      <c r="AG23" s="248">
        <f>AG24+AG25</f>
        <v>0</v>
      </c>
      <c r="AH23" s="249">
        <f>AH24+AH25</f>
        <v>0</v>
      </c>
    </row>
    <row r="24" spans="1:34" ht="12.75">
      <c r="A24" s="87" t="s">
        <v>365</v>
      </c>
      <c r="B24" s="79" t="s">
        <v>163</v>
      </c>
      <c r="C24" s="88">
        <f t="shared" si="10"/>
        <v>4979</v>
      </c>
      <c r="D24" s="89">
        <v>4979</v>
      </c>
      <c r="E24" s="111">
        <v>0</v>
      </c>
      <c r="F24" s="134">
        <v>0</v>
      </c>
      <c r="G24" s="174">
        <f t="shared" si="11"/>
        <v>4979</v>
      </c>
      <c r="H24" s="175">
        <v>4979</v>
      </c>
      <c r="I24" s="176">
        <v>0</v>
      </c>
      <c r="J24" s="177">
        <v>0</v>
      </c>
      <c r="K24" s="87" t="str">
        <f t="shared" si="6"/>
        <v>Prvok 1.7.1</v>
      </c>
      <c r="L24" s="79" t="s">
        <v>163</v>
      </c>
      <c r="M24" s="228">
        <f t="shared" si="12"/>
        <v>4306</v>
      </c>
      <c r="N24" s="229">
        <v>4306</v>
      </c>
      <c r="O24" s="230">
        <f>I24</f>
        <v>0</v>
      </c>
      <c r="P24" s="231">
        <f>J24</f>
        <v>0</v>
      </c>
      <c r="Q24" s="232" t="s">
        <v>520</v>
      </c>
      <c r="R24" s="232"/>
      <c r="S24" s="223"/>
      <c r="T24" s="359">
        <f t="shared" si="2"/>
        <v>-673</v>
      </c>
      <c r="U24" s="174">
        <f t="shared" si="7"/>
        <v>-673</v>
      </c>
      <c r="V24" s="175">
        <f t="shared" si="3"/>
        <v>-673</v>
      </c>
      <c r="W24" s="176">
        <f t="shared" si="4"/>
        <v>0</v>
      </c>
      <c r="X24" s="177">
        <f t="shared" si="5"/>
        <v>0</v>
      </c>
      <c r="Y24" s="87" t="str">
        <f t="shared" si="8"/>
        <v>Prvok 1.7.1</v>
      </c>
      <c r="Z24" s="79" t="s">
        <v>163</v>
      </c>
      <c r="AA24" s="228">
        <f t="shared" si="13"/>
        <v>4500</v>
      </c>
      <c r="AB24" s="229">
        <v>4500</v>
      </c>
      <c r="AC24" s="230">
        <f>W24</f>
        <v>0</v>
      </c>
      <c r="AD24" s="231">
        <f>X24</f>
        <v>0</v>
      </c>
      <c r="AE24" s="228">
        <f t="shared" si="14"/>
        <v>4500</v>
      </c>
      <c r="AF24" s="229">
        <v>4500</v>
      </c>
      <c r="AG24" s="230">
        <v>0</v>
      </c>
      <c r="AH24" s="231">
        <v>0</v>
      </c>
    </row>
    <row r="25" spans="1:34" ht="13.5" thickBot="1">
      <c r="A25" s="87" t="s">
        <v>366</v>
      </c>
      <c r="B25" s="79" t="s">
        <v>164</v>
      </c>
      <c r="C25" s="88">
        <f t="shared" si="10"/>
        <v>10954</v>
      </c>
      <c r="D25" s="89">
        <v>10954</v>
      </c>
      <c r="E25" s="111">
        <v>0</v>
      </c>
      <c r="F25" s="134">
        <v>0</v>
      </c>
      <c r="G25" s="174">
        <f t="shared" si="11"/>
        <v>11618</v>
      </c>
      <c r="H25" s="175">
        <v>11618</v>
      </c>
      <c r="I25" s="176">
        <v>0</v>
      </c>
      <c r="J25" s="177">
        <v>0</v>
      </c>
      <c r="K25" s="87" t="str">
        <f t="shared" si="6"/>
        <v>Prvok 1.7.2</v>
      </c>
      <c r="L25" s="79" t="s">
        <v>164</v>
      </c>
      <c r="M25" s="228">
        <f t="shared" si="12"/>
        <v>10048</v>
      </c>
      <c r="N25" s="229">
        <v>10048</v>
      </c>
      <c r="O25" s="230">
        <f>I25</f>
        <v>0</v>
      </c>
      <c r="P25" s="231">
        <f>J25</f>
        <v>0</v>
      </c>
      <c r="Q25" s="232" t="s">
        <v>520</v>
      </c>
      <c r="R25" s="232"/>
      <c r="S25" s="223"/>
      <c r="T25" s="359">
        <f t="shared" si="2"/>
        <v>-906</v>
      </c>
      <c r="U25" s="174">
        <f t="shared" si="7"/>
        <v>-1570</v>
      </c>
      <c r="V25" s="175">
        <f t="shared" si="3"/>
        <v>-1570</v>
      </c>
      <c r="W25" s="176">
        <f t="shared" si="4"/>
        <v>0</v>
      </c>
      <c r="X25" s="177">
        <f t="shared" si="5"/>
        <v>0</v>
      </c>
      <c r="Y25" s="87" t="str">
        <f t="shared" si="8"/>
        <v>Prvok 1.7.2</v>
      </c>
      <c r="Z25" s="79" t="s">
        <v>164</v>
      </c>
      <c r="AA25" s="228">
        <f t="shared" si="13"/>
        <v>10000</v>
      </c>
      <c r="AB25" s="229">
        <v>10000</v>
      </c>
      <c r="AC25" s="230">
        <v>0</v>
      </c>
      <c r="AD25" s="231">
        <v>0</v>
      </c>
      <c r="AE25" s="228">
        <f t="shared" si="14"/>
        <v>10000</v>
      </c>
      <c r="AF25" s="229">
        <v>10000</v>
      </c>
      <c r="AG25" s="230">
        <v>0</v>
      </c>
      <c r="AH25" s="231">
        <v>0</v>
      </c>
    </row>
    <row r="26" spans="1:34" s="53" customFormat="1" ht="12.75">
      <c r="A26" s="80" t="s">
        <v>165</v>
      </c>
      <c r="B26" s="81"/>
      <c r="C26" s="67">
        <f t="shared" si="10"/>
        <v>193469</v>
      </c>
      <c r="D26" s="82">
        <f>D27+D35+D36+D37+D38</f>
        <v>193469</v>
      </c>
      <c r="E26" s="109">
        <f>E27+E35+E36+E37+E38</f>
        <v>0</v>
      </c>
      <c r="F26" s="132">
        <f>F27+F35+F36+F37+F38</f>
        <v>0</v>
      </c>
      <c r="G26" s="170">
        <f t="shared" si="11"/>
        <v>202517</v>
      </c>
      <c r="H26" s="171">
        <f>H27+H35+H36+H37+H38</f>
        <v>202517</v>
      </c>
      <c r="I26" s="172">
        <f>I27+I35+I36+I37+I38</f>
        <v>0</v>
      </c>
      <c r="J26" s="173">
        <f>J27+J35+J36+J37+J38</f>
        <v>0</v>
      </c>
      <c r="K26" s="80" t="str">
        <f t="shared" si="6"/>
        <v>Program 2:   Propagácia a marketing</v>
      </c>
      <c r="L26" s="81"/>
      <c r="M26" s="268">
        <f t="shared" si="12"/>
        <v>133835</v>
      </c>
      <c r="N26" s="269">
        <f>N27+N35+N36+N37+N38</f>
        <v>133835</v>
      </c>
      <c r="O26" s="270">
        <f>O27+O35+O36+O37+O38</f>
        <v>0</v>
      </c>
      <c r="P26" s="271">
        <f>P27+P35+P36+P37+P38</f>
        <v>0</v>
      </c>
      <c r="Q26" s="272"/>
      <c r="R26" s="272"/>
      <c r="S26" s="272"/>
      <c r="T26" s="357">
        <f t="shared" si="2"/>
        <v>-59634</v>
      </c>
      <c r="U26" s="170">
        <f t="shared" si="7"/>
        <v>-68682</v>
      </c>
      <c r="V26" s="171">
        <f t="shared" si="3"/>
        <v>-68682</v>
      </c>
      <c r="W26" s="172">
        <f t="shared" si="4"/>
        <v>0</v>
      </c>
      <c r="X26" s="173">
        <f t="shared" si="5"/>
        <v>0</v>
      </c>
      <c r="Y26" s="80" t="str">
        <f t="shared" si="8"/>
        <v>Program 2:   Propagácia a marketing</v>
      </c>
      <c r="Z26" s="81"/>
      <c r="AA26" s="268">
        <f t="shared" si="13"/>
        <v>133994</v>
      </c>
      <c r="AB26" s="269">
        <f>AB27+AB35+AB36+AB37+AB38</f>
        <v>133994</v>
      </c>
      <c r="AC26" s="270">
        <f>AC27+AC35+AC36+AC37+AC38</f>
        <v>0</v>
      </c>
      <c r="AD26" s="271">
        <f>AD27+AD35+AD36+AD37+AD38</f>
        <v>0</v>
      </c>
      <c r="AE26" s="268">
        <f t="shared" si="14"/>
        <v>142784</v>
      </c>
      <c r="AF26" s="269">
        <f>AF27+AF35+AF36+AF37+AF38</f>
        <v>142784</v>
      </c>
      <c r="AG26" s="270">
        <f>AG27+AG35+AG36+AG37+AG38</f>
        <v>0</v>
      </c>
      <c r="AH26" s="271">
        <f>AH27+AH35+AH36+AH37+AH38</f>
        <v>0</v>
      </c>
    </row>
    <row r="27" spans="1:34" ht="12.75">
      <c r="A27" s="84" t="s">
        <v>166</v>
      </c>
      <c r="B27" s="83" t="s">
        <v>167</v>
      </c>
      <c r="C27" s="85">
        <f t="shared" si="10"/>
        <v>179889</v>
      </c>
      <c r="D27" s="86">
        <f>SUM(D28:D34)</f>
        <v>179889</v>
      </c>
      <c r="E27" s="110">
        <f>SUM(E28:E34)</f>
        <v>0</v>
      </c>
      <c r="F27" s="133">
        <f>SUM(F28:F34)</f>
        <v>0</v>
      </c>
      <c r="G27" s="178">
        <f t="shared" si="11"/>
        <v>186915</v>
      </c>
      <c r="H27" s="179">
        <f>SUM(H28:H34)</f>
        <v>186915</v>
      </c>
      <c r="I27" s="180">
        <f>SUM(I28:I34)</f>
        <v>0</v>
      </c>
      <c r="J27" s="181">
        <f>SUM(J28:J34)</f>
        <v>0</v>
      </c>
      <c r="K27" s="84" t="str">
        <f t="shared" si="6"/>
        <v>Podprog 2.1</v>
      </c>
      <c r="L27" s="83" t="s">
        <v>167</v>
      </c>
      <c r="M27" s="246">
        <f t="shared" si="12"/>
        <v>130835</v>
      </c>
      <c r="N27" s="247">
        <f>SUM(N28:N34)</f>
        <v>130835</v>
      </c>
      <c r="O27" s="248">
        <f>SUM(O28:O34)</f>
        <v>0</v>
      </c>
      <c r="P27" s="249">
        <f>SUM(P28:P34)</f>
        <v>0</v>
      </c>
      <c r="Q27" s="250"/>
      <c r="R27" s="250"/>
      <c r="S27" s="250"/>
      <c r="T27" s="360">
        <f t="shared" si="2"/>
        <v>-49054</v>
      </c>
      <c r="U27" s="178">
        <f t="shared" si="7"/>
        <v>-56080</v>
      </c>
      <c r="V27" s="179">
        <f t="shared" si="3"/>
        <v>-56080</v>
      </c>
      <c r="W27" s="180">
        <f t="shared" si="4"/>
        <v>0</v>
      </c>
      <c r="X27" s="181">
        <f t="shared" si="5"/>
        <v>0</v>
      </c>
      <c r="Y27" s="84" t="str">
        <f t="shared" si="8"/>
        <v>Podprog 2.1</v>
      </c>
      <c r="Z27" s="83" t="s">
        <v>167</v>
      </c>
      <c r="AA27" s="246">
        <f t="shared" si="13"/>
        <v>133994</v>
      </c>
      <c r="AB27" s="247">
        <f>SUM(AB28:AB34)</f>
        <v>133994</v>
      </c>
      <c r="AC27" s="248">
        <f>SUM(AC28:AC34)</f>
        <v>0</v>
      </c>
      <c r="AD27" s="249">
        <f>SUM(AD28:AD34)</f>
        <v>0</v>
      </c>
      <c r="AE27" s="246">
        <f t="shared" si="14"/>
        <v>142784</v>
      </c>
      <c r="AF27" s="247">
        <f>SUM(AF28:AF34)</f>
        <v>142784</v>
      </c>
      <c r="AG27" s="248">
        <f>SUM(AG28:AG34)</f>
        <v>0</v>
      </c>
      <c r="AH27" s="249">
        <f>SUM(AH28:AH34)</f>
        <v>0</v>
      </c>
    </row>
    <row r="28" spans="1:34" ht="12.75">
      <c r="A28" s="87" t="s">
        <v>367</v>
      </c>
      <c r="B28" s="79" t="s">
        <v>168</v>
      </c>
      <c r="C28" s="88">
        <f t="shared" si="10"/>
        <v>664</v>
      </c>
      <c r="D28" s="89">
        <v>664</v>
      </c>
      <c r="E28" s="111">
        <v>0</v>
      </c>
      <c r="F28" s="134">
        <v>0</v>
      </c>
      <c r="G28" s="174">
        <f t="shared" si="11"/>
        <v>664</v>
      </c>
      <c r="H28" s="175">
        <v>664</v>
      </c>
      <c r="I28" s="176">
        <v>0</v>
      </c>
      <c r="J28" s="177">
        <v>0</v>
      </c>
      <c r="K28" s="87" t="str">
        <f t="shared" si="6"/>
        <v>Prvok 2.1.1</v>
      </c>
      <c r="L28" s="79" t="s">
        <v>168</v>
      </c>
      <c r="M28" s="228">
        <f t="shared" si="12"/>
        <v>664</v>
      </c>
      <c r="N28" s="229">
        <f>H28</f>
        <v>664</v>
      </c>
      <c r="O28" s="230">
        <f aca="true" t="shared" si="18" ref="O28:O38">I28</f>
        <v>0</v>
      </c>
      <c r="P28" s="231">
        <f aca="true" t="shared" si="19" ref="P28:P38">J28</f>
        <v>0</v>
      </c>
      <c r="Q28" s="232" t="s">
        <v>520</v>
      </c>
      <c r="R28" s="232"/>
      <c r="S28" s="223"/>
      <c r="T28" s="359">
        <f t="shared" si="2"/>
        <v>0</v>
      </c>
      <c r="U28" s="174">
        <f t="shared" si="7"/>
        <v>0</v>
      </c>
      <c r="V28" s="175">
        <f t="shared" si="3"/>
        <v>0</v>
      </c>
      <c r="W28" s="176">
        <f t="shared" si="4"/>
        <v>0</v>
      </c>
      <c r="X28" s="177">
        <f t="shared" si="5"/>
        <v>0</v>
      </c>
      <c r="Y28" s="87" t="str">
        <f t="shared" si="8"/>
        <v>Prvok 2.1.1</v>
      </c>
      <c r="Z28" s="79" t="s">
        <v>168</v>
      </c>
      <c r="AA28" s="228">
        <f t="shared" si="13"/>
        <v>664</v>
      </c>
      <c r="AB28" s="229">
        <v>664</v>
      </c>
      <c r="AC28" s="230">
        <f aca="true" t="shared" si="20" ref="AC28:AC38">W28</f>
        <v>0</v>
      </c>
      <c r="AD28" s="231">
        <f aca="true" t="shared" si="21" ref="AD28:AD38">X28</f>
        <v>0</v>
      </c>
      <c r="AE28" s="228">
        <f t="shared" si="14"/>
        <v>664</v>
      </c>
      <c r="AF28" s="229">
        <v>664</v>
      </c>
      <c r="AG28" s="230">
        <v>0</v>
      </c>
      <c r="AH28" s="231">
        <v>0</v>
      </c>
    </row>
    <row r="29" spans="1:34" ht="12.75">
      <c r="A29" s="87" t="s">
        <v>368</v>
      </c>
      <c r="B29" s="79" t="s">
        <v>443</v>
      </c>
      <c r="C29" s="88">
        <f t="shared" si="10"/>
        <v>15597</v>
      </c>
      <c r="D29" s="89">
        <v>15597</v>
      </c>
      <c r="E29" s="111">
        <v>0</v>
      </c>
      <c r="F29" s="134">
        <v>0</v>
      </c>
      <c r="G29" s="174">
        <f t="shared" si="11"/>
        <v>16597</v>
      </c>
      <c r="H29" s="175">
        <v>16597</v>
      </c>
      <c r="I29" s="176">
        <v>0</v>
      </c>
      <c r="J29" s="177">
        <v>0</v>
      </c>
      <c r="K29" s="87" t="str">
        <f t="shared" si="6"/>
        <v>Prvok 2.1.2</v>
      </c>
      <c r="L29" s="79" t="s">
        <v>443</v>
      </c>
      <c r="M29" s="228">
        <f t="shared" si="12"/>
        <v>10000</v>
      </c>
      <c r="N29" s="229">
        <v>10000</v>
      </c>
      <c r="O29" s="230">
        <f t="shared" si="18"/>
        <v>0</v>
      </c>
      <c r="P29" s="231">
        <f t="shared" si="19"/>
        <v>0</v>
      </c>
      <c r="Q29" s="232" t="s">
        <v>520</v>
      </c>
      <c r="R29" s="232"/>
      <c r="S29" s="223"/>
      <c r="T29" s="359">
        <f t="shared" si="2"/>
        <v>-5597</v>
      </c>
      <c r="U29" s="174">
        <f t="shared" si="7"/>
        <v>-6597</v>
      </c>
      <c r="V29" s="175">
        <f t="shared" si="3"/>
        <v>-6597</v>
      </c>
      <c r="W29" s="176">
        <f t="shared" si="4"/>
        <v>0</v>
      </c>
      <c r="X29" s="177">
        <f t="shared" si="5"/>
        <v>0</v>
      </c>
      <c r="Y29" s="87" t="str">
        <f t="shared" si="8"/>
        <v>Prvok 2.1.2</v>
      </c>
      <c r="Z29" s="79" t="s">
        <v>443</v>
      </c>
      <c r="AA29" s="228">
        <f t="shared" si="13"/>
        <v>10500</v>
      </c>
      <c r="AB29" s="229">
        <v>10500</v>
      </c>
      <c r="AC29" s="230">
        <f t="shared" si="20"/>
        <v>0</v>
      </c>
      <c r="AD29" s="231">
        <f t="shared" si="21"/>
        <v>0</v>
      </c>
      <c r="AE29" s="228">
        <f t="shared" si="14"/>
        <v>15000</v>
      </c>
      <c r="AF29" s="229">
        <v>15000</v>
      </c>
      <c r="AG29" s="230">
        <v>0</v>
      </c>
      <c r="AH29" s="231">
        <v>0</v>
      </c>
    </row>
    <row r="30" spans="1:34" ht="12.75">
      <c r="A30" s="87" t="s">
        <v>369</v>
      </c>
      <c r="B30" s="79" t="s">
        <v>169</v>
      </c>
      <c r="C30" s="88">
        <f t="shared" si="10"/>
        <v>14938</v>
      </c>
      <c r="D30" s="89">
        <v>14938</v>
      </c>
      <c r="E30" s="111">
        <v>0</v>
      </c>
      <c r="F30" s="134">
        <v>0</v>
      </c>
      <c r="G30" s="174">
        <f t="shared" si="11"/>
        <v>13278</v>
      </c>
      <c r="H30" s="175">
        <v>13278</v>
      </c>
      <c r="I30" s="176">
        <v>0</v>
      </c>
      <c r="J30" s="177">
        <v>0</v>
      </c>
      <c r="K30" s="87" t="str">
        <f t="shared" si="6"/>
        <v>Prvok 2.1.3</v>
      </c>
      <c r="L30" s="79" t="s">
        <v>169</v>
      </c>
      <c r="M30" s="228">
        <f t="shared" si="12"/>
        <v>11500</v>
      </c>
      <c r="N30" s="229">
        <v>11500</v>
      </c>
      <c r="O30" s="230">
        <f t="shared" si="18"/>
        <v>0</v>
      </c>
      <c r="P30" s="231">
        <f t="shared" si="19"/>
        <v>0</v>
      </c>
      <c r="Q30" s="232" t="s">
        <v>520</v>
      </c>
      <c r="R30" s="232"/>
      <c r="S30" s="223"/>
      <c r="T30" s="359">
        <f t="shared" si="2"/>
        <v>-3438</v>
      </c>
      <c r="U30" s="174">
        <f t="shared" si="7"/>
        <v>-1778</v>
      </c>
      <c r="V30" s="175">
        <f t="shared" si="3"/>
        <v>-1778</v>
      </c>
      <c r="W30" s="176">
        <f t="shared" si="4"/>
        <v>0</v>
      </c>
      <c r="X30" s="177">
        <f t="shared" si="5"/>
        <v>0</v>
      </c>
      <c r="Y30" s="87" t="str">
        <f t="shared" si="8"/>
        <v>Prvok 2.1.3</v>
      </c>
      <c r="Z30" s="79" t="s">
        <v>169</v>
      </c>
      <c r="AA30" s="228">
        <f t="shared" si="13"/>
        <v>12000</v>
      </c>
      <c r="AB30" s="229">
        <v>12000</v>
      </c>
      <c r="AC30" s="230">
        <f t="shared" si="20"/>
        <v>0</v>
      </c>
      <c r="AD30" s="231">
        <f t="shared" si="21"/>
        <v>0</v>
      </c>
      <c r="AE30" s="228">
        <f t="shared" si="14"/>
        <v>13000</v>
      </c>
      <c r="AF30" s="229">
        <v>13000</v>
      </c>
      <c r="AG30" s="230">
        <v>0</v>
      </c>
      <c r="AH30" s="231">
        <v>0</v>
      </c>
    </row>
    <row r="31" spans="1:34" ht="12.75">
      <c r="A31" s="87" t="s">
        <v>370</v>
      </c>
      <c r="B31" s="79" t="s">
        <v>29</v>
      </c>
      <c r="C31" s="88">
        <f t="shared" si="10"/>
        <v>94765</v>
      </c>
      <c r="D31" s="89">
        <v>94765</v>
      </c>
      <c r="E31" s="111">
        <v>0</v>
      </c>
      <c r="F31" s="134">
        <v>0</v>
      </c>
      <c r="G31" s="174">
        <f t="shared" si="11"/>
        <v>102901</v>
      </c>
      <c r="H31" s="175">
        <v>102901</v>
      </c>
      <c r="I31" s="176">
        <v>0</v>
      </c>
      <c r="J31" s="177">
        <v>0</v>
      </c>
      <c r="K31" s="87" t="str">
        <f t="shared" si="6"/>
        <v>Prvok 2.1.4</v>
      </c>
      <c r="L31" s="79" t="s">
        <v>29</v>
      </c>
      <c r="M31" s="228">
        <f t="shared" si="12"/>
        <v>82861</v>
      </c>
      <c r="N31" s="229">
        <v>82861</v>
      </c>
      <c r="O31" s="230">
        <f t="shared" si="18"/>
        <v>0</v>
      </c>
      <c r="P31" s="231">
        <f t="shared" si="19"/>
        <v>0</v>
      </c>
      <c r="Q31" s="232" t="s">
        <v>520</v>
      </c>
      <c r="R31" s="232"/>
      <c r="S31" s="261"/>
      <c r="T31" s="359">
        <f t="shared" si="2"/>
        <v>-11904</v>
      </c>
      <c r="U31" s="174">
        <f t="shared" si="7"/>
        <v>-20040</v>
      </c>
      <c r="V31" s="175">
        <f t="shared" si="3"/>
        <v>-20040</v>
      </c>
      <c r="W31" s="176">
        <f t="shared" si="4"/>
        <v>0</v>
      </c>
      <c r="X31" s="177">
        <f t="shared" si="5"/>
        <v>0</v>
      </c>
      <c r="Y31" s="87" t="str">
        <f t="shared" si="8"/>
        <v>Prvok 2.1.4</v>
      </c>
      <c r="Z31" s="79" t="s">
        <v>29</v>
      </c>
      <c r="AA31" s="228">
        <f t="shared" si="13"/>
        <v>84500</v>
      </c>
      <c r="AB31" s="229">
        <v>84500</v>
      </c>
      <c r="AC31" s="230">
        <f t="shared" si="20"/>
        <v>0</v>
      </c>
      <c r="AD31" s="231">
        <f t="shared" si="21"/>
        <v>0</v>
      </c>
      <c r="AE31" s="228">
        <f t="shared" si="14"/>
        <v>87000</v>
      </c>
      <c r="AF31" s="229">
        <v>87000</v>
      </c>
      <c r="AG31" s="230">
        <v>0</v>
      </c>
      <c r="AH31" s="231">
        <v>0</v>
      </c>
    </row>
    <row r="32" spans="1:34" ht="12.75">
      <c r="A32" s="87" t="s">
        <v>371</v>
      </c>
      <c r="B32" s="79" t="s">
        <v>170</v>
      </c>
      <c r="C32" s="88">
        <f t="shared" si="10"/>
        <v>25810</v>
      </c>
      <c r="D32" s="89">
        <v>25810</v>
      </c>
      <c r="E32" s="111">
        <v>0</v>
      </c>
      <c r="F32" s="134">
        <v>0</v>
      </c>
      <c r="G32" s="174">
        <f t="shared" si="11"/>
        <v>28580</v>
      </c>
      <c r="H32" s="175">
        <v>28580</v>
      </c>
      <c r="I32" s="176">
        <v>0</v>
      </c>
      <c r="J32" s="177">
        <v>0</v>
      </c>
      <c r="K32" s="87" t="str">
        <f t="shared" si="6"/>
        <v>Prvok 2.1.5</v>
      </c>
      <c r="L32" s="79" t="s">
        <v>170</v>
      </c>
      <c r="M32" s="228">
        <f t="shared" si="12"/>
        <v>25810</v>
      </c>
      <c r="N32" s="229">
        <v>25810</v>
      </c>
      <c r="O32" s="230">
        <f t="shared" si="18"/>
        <v>0</v>
      </c>
      <c r="P32" s="231">
        <f t="shared" si="19"/>
        <v>0</v>
      </c>
      <c r="Q32" s="232" t="s">
        <v>524</v>
      </c>
      <c r="R32" s="232"/>
      <c r="S32" s="223"/>
      <c r="T32" s="359">
        <f t="shared" si="2"/>
        <v>0</v>
      </c>
      <c r="U32" s="174">
        <f t="shared" si="7"/>
        <v>-2770</v>
      </c>
      <c r="V32" s="175">
        <f t="shared" si="3"/>
        <v>-2770</v>
      </c>
      <c r="W32" s="176">
        <f t="shared" si="4"/>
        <v>0</v>
      </c>
      <c r="X32" s="177">
        <f t="shared" si="5"/>
        <v>0</v>
      </c>
      <c r="Y32" s="87" t="str">
        <f t="shared" si="8"/>
        <v>Prvok 2.1.5</v>
      </c>
      <c r="Z32" s="79" t="s">
        <v>170</v>
      </c>
      <c r="AA32" s="228">
        <f t="shared" si="13"/>
        <v>26330</v>
      </c>
      <c r="AB32" s="229">
        <v>26330</v>
      </c>
      <c r="AC32" s="230">
        <f t="shared" si="20"/>
        <v>0</v>
      </c>
      <c r="AD32" s="231">
        <f t="shared" si="21"/>
        <v>0</v>
      </c>
      <c r="AE32" s="228">
        <f t="shared" si="14"/>
        <v>27120</v>
      </c>
      <c r="AF32" s="229">
        <v>27120</v>
      </c>
      <c r="AG32" s="230">
        <v>0</v>
      </c>
      <c r="AH32" s="231">
        <v>0</v>
      </c>
    </row>
    <row r="33" spans="1:34" ht="12.75">
      <c r="A33" s="87" t="s">
        <v>372</v>
      </c>
      <c r="B33" s="79" t="s">
        <v>171</v>
      </c>
      <c r="C33" s="88">
        <f t="shared" si="10"/>
        <v>25393</v>
      </c>
      <c r="D33" s="89">
        <v>25393</v>
      </c>
      <c r="E33" s="111">
        <v>0</v>
      </c>
      <c r="F33" s="134">
        <v>0</v>
      </c>
      <c r="G33" s="174">
        <f t="shared" si="11"/>
        <v>24895</v>
      </c>
      <c r="H33" s="175">
        <v>24895</v>
      </c>
      <c r="I33" s="176">
        <v>0</v>
      </c>
      <c r="J33" s="177">
        <v>0</v>
      </c>
      <c r="K33" s="87" t="str">
        <f t="shared" si="6"/>
        <v>Prvok 2.1.6</v>
      </c>
      <c r="L33" s="79" t="s">
        <v>171</v>
      </c>
      <c r="M33" s="228">
        <f t="shared" si="12"/>
        <v>0</v>
      </c>
      <c r="N33" s="229">
        <v>0</v>
      </c>
      <c r="O33" s="230">
        <f t="shared" si="18"/>
        <v>0</v>
      </c>
      <c r="P33" s="231">
        <f t="shared" si="19"/>
        <v>0</v>
      </c>
      <c r="Q33" s="232" t="s">
        <v>520</v>
      </c>
      <c r="R33" s="232"/>
      <c r="S33" s="223"/>
      <c r="T33" s="359">
        <f t="shared" si="2"/>
        <v>-25393</v>
      </c>
      <c r="U33" s="174">
        <f t="shared" si="7"/>
        <v>-24895</v>
      </c>
      <c r="V33" s="175">
        <f t="shared" si="3"/>
        <v>-24895</v>
      </c>
      <c r="W33" s="176">
        <f t="shared" si="4"/>
        <v>0</v>
      </c>
      <c r="X33" s="177">
        <f t="shared" si="5"/>
        <v>0</v>
      </c>
      <c r="Y33" s="87" t="str">
        <f t="shared" si="8"/>
        <v>Prvok 2.1.6</v>
      </c>
      <c r="Z33" s="79" t="s">
        <v>171</v>
      </c>
      <c r="AA33" s="228">
        <f t="shared" si="13"/>
        <v>0</v>
      </c>
      <c r="AB33" s="229">
        <v>0</v>
      </c>
      <c r="AC33" s="230">
        <f t="shared" si="20"/>
        <v>0</v>
      </c>
      <c r="AD33" s="231">
        <f t="shared" si="21"/>
        <v>0</v>
      </c>
      <c r="AE33" s="228">
        <f t="shared" si="14"/>
        <v>0</v>
      </c>
      <c r="AF33" s="229">
        <v>0</v>
      </c>
      <c r="AG33" s="230">
        <v>0</v>
      </c>
      <c r="AH33" s="231">
        <v>0</v>
      </c>
    </row>
    <row r="34" spans="1:34" ht="12.75">
      <c r="A34" s="87" t="s">
        <v>485</v>
      </c>
      <c r="B34" s="79" t="s">
        <v>486</v>
      </c>
      <c r="C34" s="88">
        <f t="shared" si="10"/>
        <v>2722</v>
      </c>
      <c r="D34" s="89">
        <v>2722</v>
      </c>
      <c r="E34" s="111">
        <v>0</v>
      </c>
      <c r="F34" s="134">
        <v>0</v>
      </c>
      <c r="G34" s="174">
        <f t="shared" si="11"/>
        <v>0</v>
      </c>
      <c r="H34" s="175">
        <v>0</v>
      </c>
      <c r="I34" s="176">
        <v>0</v>
      </c>
      <c r="J34" s="177">
        <v>0</v>
      </c>
      <c r="K34" s="87"/>
      <c r="L34" s="79"/>
      <c r="M34" s="219"/>
      <c r="N34" s="220"/>
      <c r="O34" s="221"/>
      <c r="P34" s="222"/>
      <c r="Q34" s="223"/>
      <c r="R34" s="223"/>
      <c r="S34" s="223"/>
      <c r="T34" s="359">
        <f t="shared" si="2"/>
        <v>-2722</v>
      </c>
      <c r="U34" s="174"/>
      <c r="V34" s="175"/>
      <c r="W34" s="176"/>
      <c r="X34" s="177"/>
      <c r="Y34" s="87"/>
      <c r="Z34" s="79"/>
      <c r="AA34" s="219"/>
      <c r="AB34" s="220"/>
      <c r="AC34" s="221"/>
      <c r="AD34" s="222"/>
      <c r="AE34" s="219"/>
      <c r="AF34" s="220"/>
      <c r="AG34" s="221"/>
      <c r="AH34" s="222"/>
    </row>
    <row r="35" spans="1:34" ht="12.75">
      <c r="A35" s="84" t="s">
        <v>172</v>
      </c>
      <c r="B35" s="83" t="s">
        <v>173</v>
      </c>
      <c r="C35" s="85">
        <f t="shared" si="10"/>
        <v>5968</v>
      </c>
      <c r="D35" s="86">
        <v>5968</v>
      </c>
      <c r="E35" s="110">
        <v>0</v>
      </c>
      <c r="F35" s="133">
        <v>0</v>
      </c>
      <c r="G35" s="178">
        <f t="shared" si="11"/>
        <v>6639</v>
      </c>
      <c r="H35" s="179">
        <v>6639</v>
      </c>
      <c r="I35" s="180">
        <v>0</v>
      </c>
      <c r="J35" s="181">
        <v>0</v>
      </c>
      <c r="K35" s="84" t="str">
        <f t="shared" si="6"/>
        <v>Podprog 2.2</v>
      </c>
      <c r="L35" s="83" t="s">
        <v>173</v>
      </c>
      <c r="M35" s="246">
        <f t="shared" si="12"/>
        <v>0</v>
      </c>
      <c r="N35" s="247">
        <v>0</v>
      </c>
      <c r="O35" s="248">
        <f t="shared" si="18"/>
        <v>0</v>
      </c>
      <c r="P35" s="249">
        <f t="shared" si="19"/>
        <v>0</v>
      </c>
      <c r="Q35" s="250" t="s">
        <v>520</v>
      </c>
      <c r="R35" s="287"/>
      <c r="S35" s="218"/>
      <c r="T35" s="360">
        <f t="shared" si="2"/>
        <v>-5968</v>
      </c>
      <c r="U35" s="178">
        <f t="shared" si="7"/>
        <v>-6639</v>
      </c>
      <c r="V35" s="179">
        <f t="shared" si="3"/>
        <v>-6639</v>
      </c>
      <c r="W35" s="180">
        <f t="shared" si="4"/>
        <v>0</v>
      </c>
      <c r="X35" s="181">
        <f t="shared" si="5"/>
        <v>0</v>
      </c>
      <c r="Y35" s="84" t="str">
        <f t="shared" si="8"/>
        <v>Podprog 2.2</v>
      </c>
      <c r="Z35" s="83" t="s">
        <v>173</v>
      </c>
      <c r="AA35" s="246">
        <f t="shared" si="13"/>
        <v>0</v>
      </c>
      <c r="AB35" s="247">
        <f>N35</f>
        <v>0</v>
      </c>
      <c r="AC35" s="248">
        <f t="shared" si="20"/>
        <v>0</v>
      </c>
      <c r="AD35" s="249">
        <f t="shared" si="21"/>
        <v>0</v>
      </c>
      <c r="AE35" s="246">
        <f t="shared" si="14"/>
        <v>0</v>
      </c>
      <c r="AF35" s="247">
        <f>AB35</f>
        <v>0</v>
      </c>
      <c r="AG35" s="248">
        <v>0</v>
      </c>
      <c r="AH35" s="249">
        <v>0</v>
      </c>
    </row>
    <row r="36" spans="1:34" ht="12.75">
      <c r="A36" s="84" t="s">
        <v>174</v>
      </c>
      <c r="B36" s="83" t="s">
        <v>175</v>
      </c>
      <c r="C36" s="85">
        <f t="shared" si="10"/>
        <v>1328</v>
      </c>
      <c r="D36" s="86">
        <v>1328</v>
      </c>
      <c r="E36" s="110">
        <v>0</v>
      </c>
      <c r="F36" s="133">
        <v>0</v>
      </c>
      <c r="G36" s="178">
        <f t="shared" si="11"/>
        <v>1328</v>
      </c>
      <c r="H36" s="179">
        <v>1328</v>
      </c>
      <c r="I36" s="180">
        <v>0</v>
      </c>
      <c r="J36" s="181">
        <v>0</v>
      </c>
      <c r="K36" s="84" t="str">
        <f t="shared" si="6"/>
        <v>Podprog 2.3</v>
      </c>
      <c r="L36" s="83" t="s">
        <v>175</v>
      </c>
      <c r="M36" s="246">
        <f t="shared" si="12"/>
        <v>0</v>
      </c>
      <c r="N36" s="247">
        <v>0</v>
      </c>
      <c r="O36" s="248">
        <v>0</v>
      </c>
      <c r="P36" s="249">
        <f t="shared" si="19"/>
        <v>0</v>
      </c>
      <c r="Q36" s="250" t="s">
        <v>524</v>
      </c>
      <c r="R36" s="287"/>
      <c r="S36" s="218"/>
      <c r="T36" s="360">
        <f t="shared" si="2"/>
        <v>-1328</v>
      </c>
      <c r="U36" s="178">
        <f t="shared" si="7"/>
        <v>-1328</v>
      </c>
      <c r="V36" s="179">
        <f t="shared" si="3"/>
        <v>-1328</v>
      </c>
      <c r="W36" s="180">
        <f t="shared" si="4"/>
        <v>0</v>
      </c>
      <c r="X36" s="181">
        <f t="shared" si="5"/>
        <v>0</v>
      </c>
      <c r="Y36" s="84" t="str">
        <f t="shared" si="8"/>
        <v>Podprog 2.3</v>
      </c>
      <c r="Z36" s="83" t="s">
        <v>175</v>
      </c>
      <c r="AA36" s="246">
        <f t="shared" si="13"/>
        <v>0</v>
      </c>
      <c r="AB36" s="247">
        <f>N36</f>
        <v>0</v>
      </c>
      <c r="AC36" s="248">
        <f t="shared" si="20"/>
        <v>0</v>
      </c>
      <c r="AD36" s="249">
        <f t="shared" si="21"/>
        <v>0</v>
      </c>
      <c r="AE36" s="246">
        <f t="shared" si="14"/>
        <v>0</v>
      </c>
      <c r="AF36" s="247">
        <f>AB36</f>
        <v>0</v>
      </c>
      <c r="AG36" s="248">
        <v>0</v>
      </c>
      <c r="AH36" s="249">
        <v>0</v>
      </c>
    </row>
    <row r="37" spans="1:34" ht="12.75">
      <c r="A37" s="84" t="s">
        <v>176</v>
      </c>
      <c r="B37" s="83" t="s">
        <v>615</v>
      </c>
      <c r="C37" s="85">
        <f t="shared" si="10"/>
        <v>6168</v>
      </c>
      <c r="D37" s="86">
        <v>6168</v>
      </c>
      <c r="E37" s="110">
        <v>0</v>
      </c>
      <c r="F37" s="133">
        <v>0</v>
      </c>
      <c r="G37" s="178">
        <f t="shared" si="11"/>
        <v>6639</v>
      </c>
      <c r="H37" s="179">
        <v>6639</v>
      </c>
      <c r="I37" s="180">
        <v>0</v>
      </c>
      <c r="J37" s="181">
        <v>0</v>
      </c>
      <c r="K37" s="84" t="str">
        <f t="shared" si="6"/>
        <v>Podprog 2.4</v>
      </c>
      <c r="L37" s="83" t="s">
        <v>615</v>
      </c>
      <c r="M37" s="246">
        <f t="shared" si="12"/>
        <v>3000</v>
      </c>
      <c r="N37" s="247">
        <v>3000</v>
      </c>
      <c r="O37" s="248">
        <f t="shared" si="18"/>
        <v>0</v>
      </c>
      <c r="P37" s="249">
        <f t="shared" si="19"/>
        <v>0</v>
      </c>
      <c r="Q37" s="250" t="s">
        <v>525</v>
      </c>
      <c r="R37" s="287"/>
      <c r="S37" s="218"/>
      <c r="T37" s="360">
        <f t="shared" si="2"/>
        <v>-3168</v>
      </c>
      <c r="U37" s="178">
        <f t="shared" si="7"/>
        <v>-3639</v>
      </c>
      <c r="V37" s="179">
        <f t="shared" si="3"/>
        <v>-3639</v>
      </c>
      <c r="W37" s="180">
        <f t="shared" si="4"/>
        <v>0</v>
      </c>
      <c r="X37" s="181">
        <f t="shared" si="5"/>
        <v>0</v>
      </c>
      <c r="Y37" s="84" t="str">
        <f t="shared" si="8"/>
        <v>Podprog 2.4</v>
      </c>
      <c r="Z37" s="83" t="s">
        <v>615</v>
      </c>
      <c r="AA37" s="246">
        <f t="shared" si="13"/>
        <v>0</v>
      </c>
      <c r="AB37" s="247">
        <v>0</v>
      </c>
      <c r="AC37" s="248">
        <f t="shared" si="20"/>
        <v>0</v>
      </c>
      <c r="AD37" s="249">
        <f t="shared" si="21"/>
        <v>0</v>
      </c>
      <c r="AE37" s="246">
        <f t="shared" si="14"/>
        <v>0</v>
      </c>
      <c r="AF37" s="247">
        <f>AB37</f>
        <v>0</v>
      </c>
      <c r="AG37" s="248">
        <v>0</v>
      </c>
      <c r="AH37" s="249">
        <v>0</v>
      </c>
    </row>
    <row r="38" spans="1:34" ht="13.5" thickBot="1">
      <c r="A38" s="84" t="s">
        <v>177</v>
      </c>
      <c r="B38" s="83" t="s">
        <v>178</v>
      </c>
      <c r="C38" s="85">
        <f t="shared" si="10"/>
        <v>116</v>
      </c>
      <c r="D38" s="86">
        <v>116</v>
      </c>
      <c r="E38" s="110">
        <v>0</v>
      </c>
      <c r="F38" s="133">
        <v>0</v>
      </c>
      <c r="G38" s="178">
        <f t="shared" si="11"/>
        <v>996</v>
      </c>
      <c r="H38" s="179">
        <v>996</v>
      </c>
      <c r="I38" s="180">
        <v>0</v>
      </c>
      <c r="J38" s="181">
        <v>0</v>
      </c>
      <c r="K38" s="84" t="str">
        <f t="shared" si="6"/>
        <v>Podprog. 2.5</v>
      </c>
      <c r="L38" s="83" t="s">
        <v>178</v>
      </c>
      <c r="M38" s="246">
        <f t="shared" si="12"/>
        <v>0</v>
      </c>
      <c r="N38" s="247">
        <v>0</v>
      </c>
      <c r="O38" s="248">
        <f t="shared" si="18"/>
        <v>0</v>
      </c>
      <c r="P38" s="249">
        <f t="shared" si="19"/>
        <v>0</v>
      </c>
      <c r="Q38" s="250" t="s">
        <v>520</v>
      </c>
      <c r="R38" s="287"/>
      <c r="S38" s="218"/>
      <c r="T38" s="360">
        <f t="shared" si="2"/>
        <v>-116</v>
      </c>
      <c r="U38" s="178">
        <f t="shared" si="7"/>
        <v>-996</v>
      </c>
      <c r="V38" s="179">
        <f t="shared" si="3"/>
        <v>-996</v>
      </c>
      <c r="W38" s="180">
        <f t="shared" si="4"/>
        <v>0</v>
      </c>
      <c r="X38" s="181">
        <f t="shared" si="5"/>
        <v>0</v>
      </c>
      <c r="Y38" s="84" t="str">
        <f t="shared" si="8"/>
        <v>Podprog. 2.5</v>
      </c>
      <c r="Z38" s="83" t="s">
        <v>178</v>
      </c>
      <c r="AA38" s="246">
        <f t="shared" si="13"/>
        <v>0</v>
      </c>
      <c r="AB38" s="247">
        <f>N38</f>
        <v>0</v>
      </c>
      <c r="AC38" s="248">
        <f t="shared" si="20"/>
        <v>0</v>
      </c>
      <c r="AD38" s="249">
        <f t="shared" si="21"/>
        <v>0</v>
      </c>
      <c r="AE38" s="246">
        <f t="shared" si="14"/>
        <v>0</v>
      </c>
      <c r="AF38" s="247">
        <f>AB38</f>
        <v>0</v>
      </c>
      <c r="AG38" s="248">
        <v>0</v>
      </c>
      <c r="AH38" s="249">
        <v>0</v>
      </c>
    </row>
    <row r="39" spans="1:34" ht="12.75">
      <c r="A39" s="80" t="s">
        <v>179</v>
      </c>
      <c r="B39" s="81"/>
      <c r="C39" s="67">
        <f t="shared" si="10"/>
        <v>598553</v>
      </c>
      <c r="D39" s="82">
        <f>D40+D41+D42+D43</f>
        <v>190241</v>
      </c>
      <c r="E39" s="109">
        <f>E40+E41+E42+E43</f>
        <v>408312</v>
      </c>
      <c r="F39" s="132">
        <f>F40+F41+F42+F43</f>
        <v>0</v>
      </c>
      <c r="G39" s="170">
        <f t="shared" si="11"/>
        <v>354146</v>
      </c>
      <c r="H39" s="171">
        <f>H40+H41+H42+H43</f>
        <v>213371</v>
      </c>
      <c r="I39" s="172">
        <f>I40+I41+I42+I43</f>
        <v>140775</v>
      </c>
      <c r="J39" s="173">
        <f>J40+J41+J42+J43</f>
        <v>0</v>
      </c>
      <c r="K39" s="80" t="str">
        <f t="shared" si="6"/>
        <v>Program 3:   Interné služby</v>
      </c>
      <c r="L39" s="81"/>
      <c r="M39" s="268">
        <f t="shared" si="12"/>
        <v>366106</v>
      </c>
      <c r="N39" s="82">
        <f>N40+N41+N42+N43</f>
        <v>187130</v>
      </c>
      <c r="O39" s="109">
        <f>O40+O41+O42+O43</f>
        <v>178976</v>
      </c>
      <c r="P39" s="132">
        <f>P40+P41+P42+P43</f>
        <v>0</v>
      </c>
      <c r="Q39" s="272"/>
      <c r="R39" s="272"/>
      <c r="S39" s="217"/>
      <c r="T39" s="357">
        <f t="shared" si="2"/>
        <v>-3111</v>
      </c>
      <c r="U39" s="170">
        <f t="shared" si="7"/>
        <v>11960</v>
      </c>
      <c r="V39" s="171">
        <f t="shared" si="3"/>
        <v>-26241</v>
      </c>
      <c r="W39" s="172">
        <f t="shared" si="4"/>
        <v>38201</v>
      </c>
      <c r="X39" s="173">
        <f t="shared" si="5"/>
        <v>0</v>
      </c>
      <c r="Y39" s="80" t="str">
        <f t="shared" si="8"/>
        <v>Program 3:   Interné služby</v>
      </c>
      <c r="Z39" s="81"/>
      <c r="AA39" s="268">
        <f t="shared" si="13"/>
        <v>202576</v>
      </c>
      <c r="AB39" s="82">
        <f>AB40+AB41+AB42+AB43</f>
        <v>183600</v>
      </c>
      <c r="AC39" s="109">
        <f>AC40+AC41+AC42+AC43</f>
        <v>18976</v>
      </c>
      <c r="AD39" s="132">
        <f>AD40+AD41+AD42+AD43</f>
        <v>0</v>
      </c>
      <c r="AE39" s="268">
        <f t="shared" si="14"/>
        <v>214126</v>
      </c>
      <c r="AF39" s="82">
        <f>AF40+AF41+AF42+AF43</f>
        <v>190150</v>
      </c>
      <c r="AG39" s="109">
        <f>AG40+AG41+AG42+AG43</f>
        <v>23976</v>
      </c>
      <c r="AH39" s="374">
        <f>AH40+AH41+AH42+AH43</f>
        <v>0</v>
      </c>
    </row>
    <row r="40" spans="1:34" ht="12.75">
      <c r="A40" s="84" t="s">
        <v>180</v>
      </c>
      <c r="B40" s="83" t="s">
        <v>181</v>
      </c>
      <c r="C40" s="85">
        <f t="shared" si="10"/>
        <v>1328</v>
      </c>
      <c r="D40" s="86">
        <v>1328</v>
      </c>
      <c r="E40" s="110">
        <v>0</v>
      </c>
      <c r="F40" s="133">
        <v>0</v>
      </c>
      <c r="G40" s="178">
        <f t="shared" si="11"/>
        <v>1992</v>
      </c>
      <c r="H40" s="179">
        <v>1992</v>
      </c>
      <c r="I40" s="180">
        <v>0</v>
      </c>
      <c r="J40" s="181">
        <v>0</v>
      </c>
      <c r="K40" s="84" t="str">
        <f t="shared" si="6"/>
        <v>Podprog 3.1</v>
      </c>
      <c r="L40" s="83" t="s">
        <v>181</v>
      </c>
      <c r="M40" s="246">
        <f t="shared" si="12"/>
        <v>1330</v>
      </c>
      <c r="N40" s="247">
        <v>1330</v>
      </c>
      <c r="O40" s="248">
        <f aca="true" t="shared" si="22" ref="O40:P42">I40</f>
        <v>0</v>
      </c>
      <c r="P40" s="249">
        <f t="shared" si="22"/>
        <v>0</v>
      </c>
      <c r="Q40" s="250" t="s">
        <v>520</v>
      </c>
      <c r="R40" s="287"/>
      <c r="S40" s="218"/>
      <c r="T40" s="360">
        <f t="shared" si="2"/>
        <v>2</v>
      </c>
      <c r="U40" s="178">
        <f t="shared" si="7"/>
        <v>-662</v>
      </c>
      <c r="V40" s="179">
        <f t="shared" si="3"/>
        <v>-662</v>
      </c>
      <c r="W40" s="180">
        <f t="shared" si="4"/>
        <v>0</v>
      </c>
      <c r="X40" s="181">
        <f t="shared" si="5"/>
        <v>0</v>
      </c>
      <c r="Y40" s="84" t="str">
        <f t="shared" si="8"/>
        <v>Podprog 3.1</v>
      </c>
      <c r="Z40" s="83" t="s">
        <v>181</v>
      </c>
      <c r="AA40" s="246">
        <f t="shared" si="13"/>
        <v>1300</v>
      </c>
      <c r="AB40" s="247">
        <v>1300</v>
      </c>
      <c r="AC40" s="248">
        <f aca="true" t="shared" si="23" ref="AC40:AD42">W40</f>
        <v>0</v>
      </c>
      <c r="AD40" s="249">
        <f t="shared" si="23"/>
        <v>0</v>
      </c>
      <c r="AE40" s="246">
        <f t="shared" si="14"/>
        <v>1300</v>
      </c>
      <c r="AF40" s="247">
        <f>AB40</f>
        <v>1300</v>
      </c>
      <c r="AG40" s="248">
        <v>0</v>
      </c>
      <c r="AH40" s="249">
        <v>0</v>
      </c>
    </row>
    <row r="41" spans="1:34" ht="12.75">
      <c r="A41" s="84" t="s">
        <v>182</v>
      </c>
      <c r="B41" s="83" t="s">
        <v>64</v>
      </c>
      <c r="C41" s="85">
        <f t="shared" si="10"/>
        <v>26630</v>
      </c>
      <c r="D41" s="86">
        <v>26630</v>
      </c>
      <c r="E41" s="110">
        <v>0</v>
      </c>
      <c r="F41" s="133">
        <v>0</v>
      </c>
      <c r="G41" s="178">
        <f t="shared" si="11"/>
        <v>23568</v>
      </c>
      <c r="H41" s="179">
        <v>23568</v>
      </c>
      <c r="I41" s="180">
        <v>0</v>
      </c>
      <c r="J41" s="181">
        <v>0</v>
      </c>
      <c r="K41" s="84" t="str">
        <f t="shared" si="6"/>
        <v>Podprog 3.2</v>
      </c>
      <c r="L41" s="83" t="s">
        <v>64</v>
      </c>
      <c r="M41" s="246">
        <f t="shared" si="12"/>
        <v>20000</v>
      </c>
      <c r="N41" s="247">
        <v>20000</v>
      </c>
      <c r="O41" s="248">
        <f t="shared" si="22"/>
        <v>0</v>
      </c>
      <c r="P41" s="249">
        <f t="shared" si="22"/>
        <v>0</v>
      </c>
      <c r="Q41" s="250" t="s">
        <v>519</v>
      </c>
      <c r="R41" s="287"/>
      <c r="S41" s="218"/>
      <c r="T41" s="360">
        <f t="shared" si="2"/>
        <v>-6630</v>
      </c>
      <c r="U41" s="178">
        <f t="shared" si="7"/>
        <v>-3568</v>
      </c>
      <c r="V41" s="179">
        <f t="shared" si="3"/>
        <v>-3568</v>
      </c>
      <c r="W41" s="180">
        <f t="shared" si="4"/>
        <v>0</v>
      </c>
      <c r="X41" s="181">
        <f t="shared" si="5"/>
        <v>0</v>
      </c>
      <c r="Y41" s="84" t="str">
        <f t="shared" si="8"/>
        <v>Podprog 3.2</v>
      </c>
      <c r="Z41" s="83" t="s">
        <v>64</v>
      </c>
      <c r="AA41" s="246">
        <f t="shared" si="13"/>
        <v>20000</v>
      </c>
      <c r="AB41" s="247">
        <f>N41</f>
        <v>20000</v>
      </c>
      <c r="AC41" s="248">
        <f t="shared" si="23"/>
        <v>0</v>
      </c>
      <c r="AD41" s="249">
        <f t="shared" si="23"/>
        <v>0</v>
      </c>
      <c r="AE41" s="246">
        <f t="shared" si="14"/>
        <v>20000</v>
      </c>
      <c r="AF41" s="247">
        <f>AB41</f>
        <v>20000</v>
      </c>
      <c r="AG41" s="248">
        <v>0</v>
      </c>
      <c r="AH41" s="249">
        <v>0</v>
      </c>
    </row>
    <row r="42" spans="1:34" ht="12.75">
      <c r="A42" s="84" t="s">
        <v>183</v>
      </c>
      <c r="B42" s="83" t="s">
        <v>184</v>
      </c>
      <c r="C42" s="85">
        <f t="shared" si="10"/>
        <v>31410</v>
      </c>
      <c r="D42" s="86">
        <v>31410</v>
      </c>
      <c r="E42" s="110">
        <v>0</v>
      </c>
      <c r="F42" s="133">
        <v>0</v>
      </c>
      <c r="G42" s="178">
        <f t="shared" si="11"/>
        <v>36513</v>
      </c>
      <c r="H42" s="179">
        <v>36513</v>
      </c>
      <c r="I42" s="180">
        <v>0</v>
      </c>
      <c r="J42" s="181">
        <v>0</v>
      </c>
      <c r="K42" s="84" t="str">
        <f t="shared" si="6"/>
        <v>Podprog 3.3</v>
      </c>
      <c r="L42" s="83" t="s">
        <v>184</v>
      </c>
      <c r="M42" s="246">
        <f t="shared" si="12"/>
        <v>29800</v>
      </c>
      <c r="N42" s="247">
        <v>29800</v>
      </c>
      <c r="O42" s="248">
        <f t="shared" si="22"/>
        <v>0</v>
      </c>
      <c r="P42" s="249">
        <f t="shared" si="22"/>
        <v>0</v>
      </c>
      <c r="Q42" s="250" t="s">
        <v>526</v>
      </c>
      <c r="R42" s="287"/>
      <c r="S42" s="218"/>
      <c r="T42" s="360">
        <f t="shared" si="2"/>
        <v>-1610</v>
      </c>
      <c r="U42" s="178">
        <f t="shared" si="7"/>
        <v>-6713</v>
      </c>
      <c r="V42" s="179">
        <f t="shared" si="3"/>
        <v>-6713</v>
      </c>
      <c r="W42" s="180">
        <f t="shared" si="4"/>
        <v>0</v>
      </c>
      <c r="X42" s="181">
        <f t="shared" si="5"/>
        <v>0</v>
      </c>
      <c r="Y42" s="84" t="str">
        <f t="shared" si="8"/>
        <v>Podprog 3.3</v>
      </c>
      <c r="Z42" s="83" t="s">
        <v>184</v>
      </c>
      <c r="AA42" s="246">
        <f t="shared" si="13"/>
        <v>31300</v>
      </c>
      <c r="AB42" s="247">
        <v>31300</v>
      </c>
      <c r="AC42" s="248">
        <f t="shared" si="23"/>
        <v>0</v>
      </c>
      <c r="AD42" s="249">
        <f t="shared" si="23"/>
        <v>0</v>
      </c>
      <c r="AE42" s="246">
        <f t="shared" si="14"/>
        <v>32850</v>
      </c>
      <c r="AF42" s="247">
        <v>32850</v>
      </c>
      <c r="AG42" s="248">
        <v>0</v>
      </c>
      <c r="AH42" s="249">
        <v>0</v>
      </c>
    </row>
    <row r="43" spans="1:34" ht="12.75">
      <c r="A43" s="84" t="s">
        <v>185</v>
      </c>
      <c r="B43" s="83" t="s">
        <v>186</v>
      </c>
      <c r="C43" s="85">
        <f t="shared" si="10"/>
        <v>539185</v>
      </c>
      <c r="D43" s="86">
        <f>SUM(D44:D46)</f>
        <v>130873</v>
      </c>
      <c r="E43" s="110">
        <f>SUM(E44:E46)</f>
        <v>408312</v>
      </c>
      <c r="F43" s="133">
        <f>SUM(F44:F46)</f>
        <v>0</v>
      </c>
      <c r="G43" s="178">
        <f t="shared" si="11"/>
        <v>292073</v>
      </c>
      <c r="H43" s="179">
        <f>SUM(H44:H46)</f>
        <v>151298</v>
      </c>
      <c r="I43" s="180">
        <f>SUM(I44:I46)</f>
        <v>140775</v>
      </c>
      <c r="J43" s="181">
        <f>SUM(J44:J46)</f>
        <v>0</v>
      </c>
      <c r="K43" s="84" t="str">
        <f t="shared" si="6"/>
        <v>Podprog 3.4</v>
      </c>
      <c r="L43" s="83" t="s">
        <v>186</v>
      </c>
      <c r="M43" s="246">
        <f t="shared" si="12"/>
        <v>314976</v>
      </c>
      <c r="N43" s="247">
        <f>SUM(N44:N46)</f>
        <v>136000</v>
      </c>
      <c r="O43" s="248">
        <f>SUM(O44:O46)</f>
        <v>178976</v>
      </c>
      <c r="P43" s="249">
        <f>SUM(P44:P46)</f>
        <v>0</v>
      </c>
      <c r="Q43" s="218"/>
      <c r="R43" s="218"/>
      <c r="S43" s="218"/>
      <c r="T43" s="360">
        <f t="shared" si="2"/>
        <v>5127</v>
      </c>
      <c r="U43" s="178">
        <f t="shared" si="7"/>
        <v>22903</v>
      </c>
      <c r="V43" s="179">
        <f t="shared" si="3"/>
        <v>-15298</v>
      </c>
      <c r="W43" s="180">
        <f t="shared" si="4"/>
        <v>38201</v>
      </c>
      <c r="X43" s="181">
        <f t="shared" si="5"/>
        <v>0</v>
      </c>
      <c r="Y43" s="84" t="str">
        <f t="shared" si="8"/>
        <v>Podprog 3.4</v>
      </c>
      <c r="Z43" s="83" t="s">
        <v>186</v>
      </c>
      <c r="AA43" s="246">
        <f t="shared" si="13"/>
        <v>149976</v>
      </c>
      <c r="AB43" s="247">
        <f>SUM(AB44:AB46)</f>
        <v>131000</v>
      </c>
      <c r="AC43" s="248">
        <f>SUM(AC44:AC46)</f>
        <v>18976</v>
      </c>
      <c r="AD43" s="249">
        <f>SUM(AD44:AD46)</f>
        <v>0</v>
      </c>
      <c r="AE43" s="246">
        <f t="shared" si="14"/>
        <v>159976</v>
      </c>
      <c r="AF43" s="247">
        <f>SUM(AF44:AF46)</f>
        <v>136000</v>
      </c>
      <c r="AG43" s="248">
        <f>SUM(AG44:AG46)</f>
        <v>23976</v>
      </c>
      <c r="AH43" s="249">
        <f>SUM(AH44:AH46)</f>
        <v>0</v>
      </c>
    </row>
    <row r="44" spans="1:34" ht="12.75">
      <c r="A44" s="87" t="s">
        <v>373</v>
      </c>
      <c r="B44" s="79" t="s">
        <v>187</v>
      </c>
      <c r="C44" s="88">
        <f t="shared" si="10"/>
        <v>0</v>
      </c>
      <c r="D44" s="89">
        <v>0</v>
      </c>
      <c r="E44" s="111">
        <v>0</v>
      </c>
      <c r="F44" s="134">
        <v>0</v>
      </c>
      <c r="G44" s="174">
        <f t="shared" si="11"/>
        <v>0</v>
      </c>
      <c r="H44" s="175">
        <v>0</v>
      </c>
      <c r="I44" s="176">
        <v>0</v>
      </c>
      <c r="J44" s="177">
        <v>0</v>
      </c>
      <c r="K44" s="87" t="str">
        <f t="shared" si="6"/>
        <v>Prvok 3.4.1</v>
      </c>
      <c r="L44" s="79" t="s">
        <v>187</v>
      </c>
      <c r="M44" s="228">
        <f t="shared" si="12"/>
        <v>0</v>
      </c>
      <c r="N44" s="229">
        <f aca="true" t="shared" si="24" ref="N44:P45">H44</f>
        <v>0</v>
      </c>
      <c r="O44" s="230">
        <f t="shared" si="24"/>
        <v>0</v>
      </c>
      <c r="P44" s="231">
        <f t="shared" si="24"/>
        <v>0</v>
      </c>
      <c r="Q44" s="232" t="s">
        <v>527</v>
      </c>
      <c r="R44" s="232"/>
      <c r="S44" s="223"/>
      <c r="T44" s="359">
        <f t="shared" si="2"/>
        <v>0</v>
      </c>
      <c r="U44" s="174">
        <f t="shared" si="7"/>
        <v>0</v>
      </c>
      <c r="V44" s="175">
        <f t="shared" si="3"/>
        <v>0</v>
      </c>
      <c r="W44" s="176">
        <f t="shared" si="4"/>
        <v>0</v>
      </c>
      <c r="X44" s="177">
        <f t="shared" si="5"/>
        <v>0</v>
      </c>
      <c r="Y44" s="87" t="str">
        <f t="shared" si="8"/>
        <v>Prvok 3.4.1</v>
      </c>
      <c r="Z44" s="79" t="s">
        <v>187</v>
      </c>
      <c r="AA44" s="228">
        <f t="shared" si="13"/>
        <v>0</v>
      </c>
      <c r="AB44" s="229">
        <f aca="true" t="shared" si="25" ref="AB44:AD45">V44</f>
        <v>0</v>
      </c>
      <c r="AC44" s="230">
        <f t="shared" si="25"/>
        <v>0</v>
      </c>
      <c r="AD44" s="231">
        <f t="shared" si="25"/>
        <v>0</v>
      </c>
      <c r="AE44" s="228">
        <f t="shared" si="14"/>
        <v>0</v>
      </c>
      <c r="AF44" s="229">
        <v>0</v>
      </c>
      <c r="AG44" s="230">
        <v>0</v>
      </c>
      <c r="AH44" s="231">
        <v>0</v>
      </c>
    </row>
    <row r="45" spans="1:34" ht="12.75">
      <c r="A45" s="87" t="s">
        <v>374</v>
      </c>
      <c r="B45" s="79" t="s">
        <v>188</v>
      </c>
      <c r="C45" s="88">
        <f t="shared" si="10"/>
        <v>130873</v>
      </c>
      <c r="D45" s="89">
        <v>130873</v>
      </c>
      <c r="E45" s="111">
        <v>0</v>
      </c>
      <c r="F45" s="134">
        <v>0</v>
      </c>
      <c r="G45" s="174">
        <f t="shared" si="11"/>
        <v>151298</v>
      </c>
      <c r="H45" s="175">
        <v>151298</v>
      </c>
      <c r="I45" s="176">
        <v>0</v>
      </c>
      <c r="J45" s="177">
        <v>0</v>
      </c>
      <c r="K45" s="87" t="str">
        <f t="shared" si="6"/>
        <v>Prvok 3.4.2</v>
      </c>
      <c r="L45" s="79" t="s">
        <v>188</v>
      </c>
      <c r="M45" s="228">
        <f t="shared" si="12"/>
        <v>131000</v>
      </c>
      <c r="N45" s="229">
        <v>131000</v>
      </c>
      <c r="O45" s="230">
        <f t="shared" si="24"/>
        <v>0</v>
      </c>
      <c r="P45" s="231">
        <f t="shared" si="24"/>
        <v>0</v>
      </c>
      <c r="Q45" s="232" t="s">
        <v>527</v>
      </c>
      <c r="R45" s="232"/>
      <c r="S45" s="223"/>
      <c r="T45" s="359">
        <f t="shared" si="2"/>
        <v>127</v>
      </c>
      <c r="U45" s="174">
        <f t="shared" si="7"/>
        <v>-20298</v>
      </c>
      <c r="V45" s="175">
        <f t="shared" si="3"/>
        <v>-20298</v>
      </c>
      <c r="W45" s="176">
        <f t="shared" si="4"/>
        <v>0</v>
      </c>
      <c r="X45" s="177">
        <f t="shared" si="5"/>
        <v>0</v>
      </c>
      <c r="Y45" s="87" t="str">
        <f t="shared" si="8"/>
        <v>Prvok 3.4.2</v>
      </c>
      <c r="Z45" s="79" t="s">
        <v>188</v>
      </c>
      <c r="AA45" s="228">
        <f t="shared" si="13"/>
        <v>131000</v>
      </c>
      <c r="AB45" s="229">
        <v>131000</v>
      </c>
      <c r="AC45" s="230">
        <f t="shared" si="25"/>
        <v>0</v>
      </c>
      <c r="AD45" s="231">
        <f t="shared" si="25"/>
        <v>0</v>
      </c>
      <c r="AE45" s="228">
        <f t="shared" si="14"/>
        <v>131000</v>
      </c>
      <c r="AF45" s="229">
        <v>131000</v>
      </c>
      <c r="AG45" s="230">
        <v>0</v>
      </c>
      <c r="AH45" s="231">
        <v>0</v>
      </c>
    </row>
    <row r="46" spans="1:34" ht="12.75">
      <c r="A46" s="87" t="s">
        <v>375</v>
      </c>
      <c r="B46" s="79" t="s">
        <v>491</v>
      </c>
      <c r="C46" s="88">
        <f t="shared" si="10"/>
        <v>408312</v>
      </c>
      <c r="D46" s="89">
        <v>0</v>
      </c>
      <c r="E46" s="111">
        <v>408312</v>
      </c>
      <c r="F46" s="134">
        <v>0</v>
      </c>
      <c r="G46" s="174">
        <f t="shared" si="11"/>
        <v>140775</v>
      </c>
      <c r="H46" s="175">
        <v>0</v>
      </c>
      <c r="I46" s="176">
        <v>140775</v>
      </c>
      <c r="J46" s="177">
        <v>0</v>
      </c>
      <c r="K46" s="87" t="str">
        <f t="shared" si="6"/>
        <v>Prvok 3.4.3</v>
      </c>
      <c r="L46" s="79" t="s">
        <v>491</v>
      </c>
      <c r="M46" s="228">
        <f t="shared" si="12"/>
        <v>183976</v>
      </c>
      <c r="N46" s="229">
        <f>SUM(N47:N49)</f>
        <v>5000</v>
      </c>
      <c r="O46" s="230">
        <f>SUM(O47:O49)</f>
        <v>178976</v>
      </c>
      <c r="P46" s="231">
        <f>SUM(P47:P49)</f>
        <v>0</v>
      </c>
      <c r="Q46" s="223"/>
      <c r="R46" s="223"/>
      <c r="S46" s="223"/>
      <c r="T46" s="359">
        <f t="shared" si="2"/>
        <v>5000</v>
      </c>
      <c r="U46" s="174">
        <f t="shared" si="7"/>
        <v>43201</v>
      </c>
      <c r="V46" s="175">
        <f t="shared" si="3"/>
        <v>5000</v>
      </c>
      <c r="W46" s="176">
        <f t="shared" si="4"/>
        <v>38201</v>
      </c>
      <c r="X46" s="177">
        <f t="shared" si="5"/>
        <v>0</v>
      </c>
      <c r="Y46" s="87" t="str">
        <f t="shared" si="8"/>
        <v>Prvok 3.4.3</v>
      </c>
      <c r="Z46" s="79" t="s">
        <v>491</v>
      </c>
      <c r="AA46" s="228">
        <f t="shared" si="13"/>
        <v>18976</v>
      </c>
      <c r="AB46" s="229">
        <f>SUM(AB47:AB49)</f>
        <v>0</v>
      </c>
      <c r="AC46" s="230">
        <f>SUM(AC47:AC49)</f>
        <v>18976</v>
      </c>
      <c r="AD46" s="231">
        <f>SUM(AD47:AD49)</f>
        <v>0</v>
      </c>
      <c r="AE46" s="228">
        <f t="shared" si="14"/>
        <v>28976</v>
      </c>
      <c r="AF46" s="229">
        <f>SUM(AF47:AF49)</f>
        <v>5000</v>
      </c>
      <c r="AG46" s="230">
        <f>SUM(AG47:AG49)</f>
        <v>23976</v>
      </c>
      <c r="AH46" s="231">
        <f>SUM(AH47:AH49)</f>
        <v>0</v>
      </c>
    </row>
    <row r="47" spans="1:34" ht="12.75">
      <c r="A47" s="87"/>
      <c r="B47" s="79"/>
      <c r="C47" s="88"/>
      <c r="D47" s="89"/>
      <c r="E47" s="111"/>
      <c r="F47" s="134"/>
      <c r="G47" s="174"/>
      <c r="H47" s="175"/>
      <c r="I47" s="176"/>
      <c r="J47" s="177"/>
      <c r="K47" s="251" t="s">
        <v>442</v>
      </c>
      <c r="L47" s="115" t="s">
        <v>582</v>
      </c>
      <c r="M47" s="252">
        <f>N47+O47+P47</f>
        <v>150000</v>
      </c>
      <c r="N47" s="253">
        <v>0</v>
      </c>
      <c r="O47" s="254">
        <v>150000</v>
      </c>
      <c r="P47" s="255">
        <v>0</v>
      </c>
      <c r="Q47" s="232" t="s">
        <v>527</v>
      </c>
      <c r="R47" s="261"/>
      <c r="S47" s="261"/>
      <c r="T47" s="359"/>
      <c r="U47" s="174"/>
      <c r="V47" s="175"/>
      <c r="W47" s="176"/>
      <c r="X47" s="177"/>
      <c r="Y47" s="251" t="s">
        <v>442</v>
      </c>
      <c r="Z47" s="115" t="s">
        <v>582</v>
      </c>
      <c r="AA47" s="252">
        <f>AB47+AC47+AD47</f>
        <v>0</v>
      </c>
      <c r="AB47" s="253">
        <v>0</v>
      </c>
      <c r="AC47" s="254">
        <v>0</v>
      </c>
      <c r="AD47" s="255">
        <v>0</v>
      </c>
      <c r="AE47" s="252">
        <f>AF47+AG47+AH47</f>
        <v>0</v>
      </c>
      <c r="AF47" s="253">
        <v>0</v>
      </c>
      <c r="AG47" s="254">
        <v>0</v>
      </c>
      <c r="AH47" s="255">
        <v>0</v>
      </c>
    </row>
    <row r="48" spans="1:34" ht="12.75">
      <c r="A48" s="87"/>
      <c r="B48" s="79"/>
      <c r="C48" s="88"/>
      <c r="D48" s="89"/>
      <c r="E48" s="111"/>
      <c r="F48" s="134"/>
      <c r="G48" s="174"/>
      <c r="H48" s="175"/>
      <c r="I48" s="176"/>
      <c r="J48" s="177"/>
      <c r="K48" s="251" t="s">
        <v>442</v>
      </c>
      <c r="L48" s="115" t="s">
        <v>627</v>
      </c>
      <c r="M48" s="252">
        <f>N48+O48+P48</f>
        <v>18976</v>
      </c>
      <c r="N48" s="253">
        <v>0</v>
      </c>
      <c r="O48" s="254">
        <v>18976</v>
      </c>
      <c r="P48" s="255">
        <v>0</v>
      </c>
      <c r="Q48" s="232" t="s">
        <v>527</v>
      </c>
      <c r="R48" s="261"/>
      <c r="S48" s="261"/>
      <c r="T48" s="359"/>
      <c r="U48" s="174"/>
      <c r="V48" s="175"/>
      <c r="W48" s="176"/>
      <c r="X48" s="177"/>
      <c r="Y48" s="251" t="s">
        <v>442</v>
      </c>
      <c r="Z48" s="115" t="s">
        <v>627</v>
      </c>
      <c r="AA48" s="252">
        <f>AB48+AC48+AD48</f>
        <v>18976</v>
      </c>
      <c r="AB48" s="253">
        <v>0</v>
      </c>
      <c r="AC48" s="254">
        <v>18976</v>
      </c>
      <c r="AD48" s="255">
        <v>0</v>
      </c>
      <c r="AE48" s="252">
        <f>AF48+AG48+AH48</f>
        <v>18976</v>
      </c>
      <c r="AF48" s="253">
        <v>0</v>
      </c>
      <c r="AG48" s="254">
        <v>18976</v>
      </c>
      <c r="AH48" s="255">
        <v>0</v>
      </c>
    </row>
    <row r="49" spans="1:34" ht="13.5" thickBot="1">
      <c r="A49" s="87"/>
      <c r="B49" s="79"/>
      <c r="C49" s="88"/>
      <c r="D49" s="89"/>
      <c r="E49" s="111"/>
      <c r="F49" s="134"/>
      <c r="G49" s="174"/>
      <c r="H49" s="175"/>
      <c r="I49" s="176"/>
      <c r="J49" s="177"/>
      <c r="K49" s="251" t="s">
        <v>442</v>
      </c>
      <c r="L49" s="115" t="s">
        <v>575</v>
      </c>
      <c r="M49" s="252">
        <f t="shared" si="12"/>
        <v>15000</v>
      </c>
      <c r="N49" s="253">
        <v>5000</v>
      </c>
      <c r="O49" s="254">
        <v>10000</v>
      </c>
      <c r="P49" s="255">
        <v>0</v>
      </c>
      <c r="Q49" s="232" t="s">
        <v>521</v>
      </c>
      <c r="R49" s="261"/>
      <c r="S49" s="223"/>
      <c r="T49" s="359"/>
      <c r="U49" s="174"/>
      <c r="V49" s="175"/>
      <c r="W49" s="176"/>
      <c r="X49" s="177"/>
      <c r="Y49" s="251" t="s">
        <v>442</v>
      </c>
      <c r="Z49" s="115" t="s">
        <v>575</v>
      </c>
      <c r="AA49" s="252">
        <f t="shared" si="13"/>
        <v>0</v>
      </c>
      <c r="AB49" s="253">
        <v>0</v>
      </c>
      <c r="AC49" s="254">
        <v>0</v>
      </c>
      <c r="AD49" s="255">
        <v>0</v>
      </c>
      <c r="AE49" s="252">
        <f t="shared" si="14"/>
        <v>10000</v>
      </c>
      <c r="AF49" s="384">
        <v>5000</v>
      </c>
      <c r="AG49" s="385">
        <v>5000</v>
      </c>
      <c r="AH49" s="386">
        <v>0</v>
      </c>
    </row>
    <row r="50" spans="1:34" ht="12.75">
      <c r="A50" s="80" t="s">
        <v>189</v>
      </c>
      <c r="B50" s="81"/>
      <c r="C50" s="67">
        <f t="shared" si="10"/>
        <v>158795</v>
      </c>
      <c r="D50" s="82">
        <f>SUM(D51:D55)</f>
        <v>158795</v>
      </c>
      <c r="E50" s="109">
        <f>SUM(E51:E55)</f>
        <v>0</v>
      </c>
      <c r="F50" s="132">
        <f>SUM(F51:F55)</f>
        <v>0</v>
      </c>
      <c r="G50" s="170">
        <f t="shared" si="11"/>
        <v>168325</v>
      </c>
      <c r="H50" s="171">
        <f>SUM(H51:H55)</f>
        <v>168325</v>
      </c>
      <c r="I50" s="172">
        <f>SUM(I51:I55)</f>
        <v>0</v>
      </c>
      <c r="J50" s="173">
        <f>SUM(J51:J55)</f>
        <v>0</v>
      </c>
      <c r="K50" s="80" t="str">
        <f t="shared" si="6"/>
        <v>Program 4: Služby občanom</v>
      </c>
      <c r="L50" s="81"/>
      <c r="M50" s="268">
        <f t="shared" si="12"/>
        <v>163896</v>
      </c>
      <c r="N50" s="269">
        <f>SUM(N51:N55)</f>
        <v>163896</v>
      </c>
      <c r="O50" s="270">
        <f>SUM(O51:O55)</f>
        <v>0</v>
      </c>
      <c r="P50" s="271">
        <f>SUM(P51:P55)</f>
        <v>0</v>
      </c>
      <c r="Q50" s="272"/>
      <c r="R50" s="272"/>
      <c r="S50" s="272"/>
      <c r="T50" s="357">
        <f t="shared" si="2"/>
        <v>5101</v>
      </c>
      <c r="U50" s="170">
        <f t="shared" si="7"/>
        <v>-4429</v>
      </c>
      <c r="V50" s="171">
        <f t="shared" si="3"/>
        <v>-4429</v>
      </c>
      <c r="W50" s="172">
        <f t="shared" si="4"/>
        <v>0</v>
      </c>
      <c r="X50" s="173">
        <f t="shared" si="5"/>
        <v>0</v>
      </c>
      <c r="Y50" s="80" t="str">
        <f t="shared" si="8"/>
        <v>Program 4: Služby občanom</v>
      </c>
      <c r="Z50" s="81"/>
      <c r="AA50" s="268">
        <f t="shared" si="13"/>
        <v>174946</v>
      </c>
      <c r="AB50" s="269">
        <f>SUM(AB51:AB55)</f>
        <v>174946</v>
      </c>
      <c r="AC50" s="270">
        <f>SUM(AC51:AC55)</f>
        <v>0</v>
      </c>
      <c r="AD50" s="271">
        <f>SUM(AD51:AD55)</f>
        <v>0</v>
      </c>
      <c r="AE50" s="268">
        <f t="shared" si="14"/>
        <v>176896</v>
      </c>
      <c r="AF50" s="269">
        <f>SUM(AF51:AF55)</f>
        <v>176896</v>
      </c>
      <c r="AG50" s="270">
        <f>SUM(AG51:AG55)</f>
        <v>0</v>
      </c>
      <c r="AH50" s="271">
        <f>SUM(AH51:AH55)</f>
        <v>0</v>
      </c>
    </row>
    <row r="51" spans="1:34" ht="12.75">
      <c r="A51" s="84" t="s">
        <v>190</v>
      </c>
      <c r="B51" s="83" t="s">
        <v>13</v>
      </c>
      <c r="C51" s="85">
        <f t="shared" si="10"/>
        <v>18921</v>
      </c>
      <c r="D51" s="86">
        <v>18921</v>
      </c>
      <c r="E51" s="110">
        <v>0</v>
      </c>
      <c r="F51" s="133">
        <v>0</v>
      </c>
      <c r="G51" s="178">
        <f t="shared" si="11"/>
        <v>19916</v>
      </c>
      <c r="H51" s="179">
        <v>19916</v>
      </c>
      <c r="I51" s="180">
        <v>0</v>
      </c>
      <c r="J51" s="181">
        <v>0</v>
      </c>
      <c r="K51" s="84" t="str">
        <f t="shared" si="6"/>
        <v>Podprog 4.1 </v>
      </c>
      <c r="L51" s="83" t="s">
        <v>13</v>
      </c>
      <c r="M51" s="246">
        <f t="shared" si="12"/>
        <v>18920</v>
      </c>
      <c r="N51" s="247">
        <v>18920</v>
      </c>
      <c r="O51" s="248">
        <f aca="true" t="shared" si="26" ref="N51:P55">I51</f>
        <v>0</v>
      </c>
      <c r="P51" s="249">
        <f t="shared" si="26"/>
        <v>0</v>
      </c>
      <c r="Q51" s="250" t="s">
        <v>521</v>
      </c>
      <c r="R51" s="250"/>
      <c r="S51" s="218"/>
      <c r="T51" s="360">
        <f t="shared" si="2"/>
        <v>-1</v>
      </c>
      <c r="U51" s="178">
        <f t="shared" si="7"/>
        <v>-996</v>
      </c>
      <c r="V51" s="179">
        <f t="shared" si="3"/>
        <v>-996</v>
      </c>
      <c r="W51" s="180">
        <f t="shared" si="4"/>
        <v>0</v>
      </c>
      <c r="X51" s="181">
        <f t="shared" si="5"/>
        <v>0</v>
      </c>
      <c r="Y51" s="84" t="str">
        <f t="shared" si="8"/>
        <v>Podprog 4.1 </v>
      </c>
      <c r="Z51" s="83" t="s">
        <v>13</v>
      </c>
      <c r="AA51" s="246">
        <f t="shared" si="13"/>
        <v>18920</v>
      </c>
      <c r="AB51" s="247">
        <v>18920</v>
      </c>
      <c r="AC51" s="248">
        <f aca="true" t="shared" si="27" ref="AC51:AD55">W51</f>
        <v>0</v>
      </c>
      <c r="AD51" s="249">
        <f t="shared" si="27"/>
        <v>0</v>
      </c>
      <c r="AE51" s="246">
        <f t="shared" si="14"/>
        <v>18920</v>
      </c>
      <c r="AF51" s="247">
        <v>18920</v>
      </c>
      <c r="AG51" s="248">
        <v>0</v>
      </c>
      <c r="AH51" s="249">
        <v>0</v>
      </c>
    </row>
    <row r="52" spans="1:34" ht="12.75">
      <c r="A52" s="84" t="s">
        <v>191</v>
      </c>
      <c r="B52" s="83" t="s">
        <v>15</v>
      </c>
      <c r="C52" s="85">
        <f t="shared" si="10"/>
        <v>81325</v>
      </c>
      <c r="D52" s="86">
        <v>81325</v>
      </c>
      <c r="E52" s="110">
        <v>0</v>
      </c>
      <c r="F52" s="133">
        <v>0</v>
      </c>
      <c r="G52" s="178">
        <f t="shared" si="11"/>
        <v>84644</v>
      </c>
      <c r="H52" s="179">
        <v>84644</v>
      </c>
      <c r="I52" s="180">
        <v>0</v>
      </c>
      <c r="J52" s="181">
        <v>0</v>
      </c>
      <c r="K52" s="84" t="str">
        <f t="shared" si="6"/>
        <v>Podprog 4.2</v>
      </c>
      <c r="L52" s="83" t="s">
        <v>15</v>
      </c>
      <c r="M52" s="246">
        <f t="shared" si="12"/>
        <v>89500</v>
      </c>
      <c r="N52" s="247">
        <f>Bežné!E48+Bežné!E87+Bežné!E107/2*3</f>
        <v>89500</v>
      </c>
      <c r="O52" s="248">
        <f t="shared" si="26"/>
        <v>0</v>
      </c>
      <c r="P52" s="249">
        <f t="shared" si="26"/>
        <v>0</v>
      </c>
      <c r="Q52" s="250" t="s">
        <v>528</v>
      </c>
      <c r="R52" s="250"/>
      <c r="S52" s="218"/>
      <c r="T52" s="360">
        <f t="shared" si="2"/>
        <v>8175</v>
      </c>
      <c r="U52" s="178">
        <f t="shared" si="7"/>
        <v>4856</v>
      </c>
      <c r="V52" s="179">
        <f t="shared" si="3"/>
        <v>4856</v>
      </c>
      <c r="W52" s="180">
        <f t="shared" si="4"/>
        <v>0</v>
      </c>
      <c r="X52" s="181">
        <f t="shared" si="5"/>
        <v>0</v>
      </c>
      <c r="Y52" s="84" t="str">
        <f t="shared" si="8"/>
        <v>Podprog 4.2</v>
      </c>
      <c r="Z52" s="83" t="s">
        <v>15</v>
      </c>
      <c r="AA52" s="246">
        <f t="shared" si="13"/>
        <v>91250</v>
      </c>
      <c r="AB52" s="247">
        <f>Bežné!J48+Bežné!J87+Bežné!J107/2*3</f>
        <v>91250</v>
      </c>
      <c r="AC52" s="248">
        <f t="shared" si="27"/>
        <v>0</v>
      </c>
      <c r="AD52" s="249">
        <f t="shared" si="27"/>
        <v>0</v>
      </c>
      <c r="AE52" s="246">
        <f t="shared" si="14"/>
        <v>93200</v>
      </c>
      <c r="AF52" s="247">
        <f>Bežné!K48+Bežné!K87+Bežné!K107/2*3</f>
        <v>93200</v>
      </c>
      <c r="AG52" s="248">
        <v>0</v>
      </c>
      <c r="AH52" s="249">
        <v>0</v>
      </c>
    </row>
    <row r="53" spans="1:34" ht="12.75">
      <c r="A53" s="84" t="s">
        <v>192</v>
      </c>
      <c r="B53" s="83" t="s">
        <v>193</v>
      </c>
      <c r="C53" s="85">
        <f t="shared" si="10"/>
        <v>49790</v>
      </c>
      <c r="D53" s="86">
        <v>49790</v>
      </c>
      <c r="E53" s="110">
        <v>0</v>
      </c>
      <c r="F53" s="133">
        <v>0</v>
      </c>
      <c r="G53" s="178">
        <f t="shared" si="11"/>
        <v>54770</v>
      </c>
      <c r="H53" s="179">
        <v>54770</v>
      </c>
      <c r="I53" s="180">
        <v>0</v>
      </c>
      <c r="J53" s="181">
        <v>0</v>
      </c>
      <c r="K53" s="84" t="str">
        <f t="shared" si="6"/>
        <v>Podprog 4.3</v>
      </c>
      <c r="L53" s="83" t="s">
        <v>193</v>
      </c>
      <c r="M53" s="246">
        <f t="shared" si="12"/>
        <v>46700</v>
      </c>
      <c r="N53" s="247">
        <f>Bežné!E85+Bežné!E49+700</f>
        <v>46700</v>
      </c>
      <c r="O53" s="248">
        <f t="shared" si="26"/>
        <v>0</v>
      </c>
      <c r="P53" s="249">
        <f t="shared" si="26"/>
        <v>0</v>
      </c>
      <c r="Q53" s="250" t="s">
        <v>529</v>
      </c>
      <c r="R53" s="250"/>
      <c r="S53" s="218"/>
      <c r="T53" s="360">
        <f t="shared" si="2"/>
        <v>-3090</v>
      </c>
      <c r="U53" s="178">
        <f t="shared" si="7"/>
        <v>-8070</v>
      </c>
      <c r="V53" s="179">
        <f t="shared" si="3"/>
        <v>-8070</v>
      </c>
      <c r="W53" s="180">
        <f t="shared" si="4"/>
        <v>0</v>
      </c>
      <c r="X53" s="181">
        <f t="shared" si="5"/>
        <v>0</v>
      </c>
      <c r="Y53" s="84" t="str">
        <f t="shared" si="8"/>
        <v>Podprog 4.3</v>
      </c>
      <c r="Z53" s="83" t="s">
        <v>193</v>
      </c>
      <c r="AA53" s="246">
        <f t="shared" si="13"/>
        <v>56000</v>
      </c>
      <c r="AB53" s="247">
        <f>Bežné!J85+Bežné!J49</f>
        <v>56000</v>
      </c>
      <c r="AC53" s="248">
        <f t="shared" si="27"/>
        <v>0</v>
      </c>
      <c r="AD53" s="249">
        <f t="shared" si="27"/>
        <v>0</v>
      </c>
      <c r="AE53" s="246">
        <f t="shared" si="14"/>
        <v>56000</v>
      </c>
      <c r="AF53" s="247">
        <f>Bežné!K85+Bežné!K49</f>
        <v>56000</v>
      </c>
      <c r="AG53" s="248">
        <v>0</v>
      </c>
      <c r="AH53" s="249">
        <v>0</v>
      </c>
    </row>
    <row r="54" spans="1:34" ht="12.75">
      <c r="A54" s="84" t="s">
        <v>194</v>
      </c>
      <c r="B54" s="83" t="s">
        <v>20</v>
      </c>
      <c r="C54" s="85">
        <f t="shared" si="10"/>
        <v>3083</v>
      </c>
      <c r="D54" s="86">
        <v>3083</v>
      </c>
      <c r="E54" s="110">
        <v>0</v>
      </c>
      <c r="F54" s="133">
        <v>0</v>
      </c>
      <c r="G54" s="178">
        <f t="shared" si="11"/>
        <v>3319</v>
      </c>
      <c r="H54" s="179">
        <v>3319</v>
      </c>
      <c r="I54" s="180">
        <v>0</v>
      </c>
      <c r="J54" s="181">
        <v>0</v>
      </c>
      <c r="K54" s="84" t="str">
        <f t="shared" si="6"/>
        <v>Podprog 4.4 </v>
      </c>
      <c r="L54" s="83" t="s">
        <v>20</v>
      </c>
      <c r="M54" s="246">
        <f t="shared" si="12"/>
        <v>3100</v>
      </c>
      <c r="N54" s="247">
        <v>3100</v>
      </c>
      <c r="O54" s="248">
        <f t="shared" si="26"/>
        <v>0</v>
      </c>
      <c r="P54" s="249">
        <f t="shared" si="26"/>
        <v>0</v>
      </c>
      <c r="Q54" s="250" t="s">
        <v>530</v>
      </c>
      <c r="R54" s="250"/>
      <c r="S54" s="218"/>
      <c r="T54" s="360">
        <f t="shared" si="2"/>
        <v>17</v>
      </c>
      <c r="U54" s="178">
        <f t="shared" si="7"/>
        <v>-219</v>
      </c>
      <c r="V54" s="179">
        <f t="shared" si="3"/>
        <v>-219</v>
      </c>
      <c r="W54" s="180">
        <f t="shared" si="4"/>
        <v>0</v>
      </c>
      <c r="X54" s="181">
        <f t="shared" si="5"/>
        <v>0</v>
      </c>
      <c r="Y54" s="84" t="str">
        <f t="shared" si="8"/>
        <v>Podprog 4.4 </v>
      </c>
      <c r="Z54" s="83" t="s">
        <v>20</v>
      </c>
      <c r="AA54" s="246">
        <f t="shared" si="13"/>
        <v>3100</v>
      </c>
      <c r="AB54" s="247">
        <f>N54</f>
        <v>3100</v>
      </c>
      <c r="AC54" s="248">
        <f t="shared" si="27"/>
        <v>0</v>
      </c>
      <c r="AD54" s="249">
        <f t="shared" si="27"/>
        <v>0</v>
      </c>
      <c r="AE54" s="246">
        <f t="shared" si="14"/>
        <v>3100</v>
      </c>
      <c r="AF54" s="247">
        <f>AB54</f>
        <v>3100</v>
      </c>
      <c r="AG54" s="248">
        <v>0</v>
      </c>
      <c r="AH54" s="249">
        <v>0</v>
      </c>
    </row>
    <row r="55" spans="1:34" ht="13.5" thickBot="1">
      <c r="A55" s="84" t="s">
        <v>462</v>
      </c>
      <c r="B55" s="83" t="s">
        <v>463</v>
      </c>
      <c r="C55" s="85">
        <f t="shared" si="10"/>
        <v>5676</v>
      </c>
      <c r="D55" s="86">
        <v>5676</v>
      </c>
      <c r="E55" s="110">
        <v>0</v>
      </c>
      <c r="F55" s="133">
        <v>0</v>
      </c>
      <c r="G55" s="178">
        <f t="shared" si="11"/>
        <v>5676</v>
      </c>
      <c r="H55" s="179">
        <v>5676</v>
      </c>
      <c r="I55" s="180">
        <v>0</v>
      </c>
      <c r="J55" s="181">
        <v>0</v>
      </c>
      <c r="K55" s="84" t="str">
        <f t="shared" si="6"/>
        <v>Podprog 4.5</v>
      </c>
      <c r="L55" s="83" t="s">
        <v>463</v>
      </c>
      <c r="M55" s="246">
        <f t="shared" si="12"/>
        <v>5676</v>
      </c>
      <c r="N55" s="247">
        <f t="shared" si="26"/>
        <v>5676</v>
      </c>
      <c r="O55" s="248">
        <f t="shared" si="26"/>
        <v>0</v>
      </c>
      <c r="P55" s="249">
        <f t="shared" si="26"/>
        <v>0</v>
      </c>
      <c r="Q55" s="250" t="s">
        <v>529</v>
      </c>
      <c r="R55" s="250"/>
      <c r="S55" s="250"/>
      <c r="T55" s="360">
        <f t="shared" si="2"/>
        <v>0</v>
      </c>
      <c r="U55" s="178">
        <f t="shared" si="7"/>
        <v>0</v>
      </c>
      <c r="V55" s="179">
        <f t="shared" si="3"/>
        <v>0</v>
      </c>
      <c r="W55" s="180">
        <f t="shared" si="4"/>
        <v>0</v>
      </c>
      <c r="X55" s="181">
        <f t="shared" si="5"/>
        <v>0</v>
      </c>
      <c r="Y55" s="84" t="str">
        <f t="shared" si="8"/>
        <v>Podprog 4.5</v>
      </c>
      <c r="Z55" s="83" t="s">
        <v>463</v>
      </c>
      <c r="AA55" s="246">
        <f t="shared" si="13"/>
        <v>5676</v>
      </c>
      <c r="AB55" s="247">
        <f>N55</f>
        <v>5676</v>
      </c>
      <c r="AC55" s="248">
        <f t="shared" si="27"/>
        <v>0</v>
      </c>
      <c r="AD55" s="249">
        <f t="shared" si="27"/>
        <v>0</v>
      </c>
      <c r="AE55" s="246">
        <f t="shared" si="14"/>
        <v>5676</v>
      </c>
      <c r="AF55" s="247">
        <f>AB55</f>
        <v>5676</v>
      </c>
      <c r="AG55" s="248">
        <v>0</v>
      </c>
      <c r="AH55" s="249">
        <v>0</v>
      </c>
    </row>
    <row r="56" spans="1:34" ht="12.75">
      <c r="A56" s="80" t="s">
        <v>195</v>
      </c>
      <c r="B56" s="81"/>
      <c r="C56" s="67">
        <f t="shared" si="10"/>
        <v>479049</v>
      </c>
      <c r="D56" s="82">
        <f>D57+D60+D61+D62+D69+D70</f>
        <v>436758</v>
      </c>
      <c r="E56" s="109">
        <f>E57+E60+E61+E62+E69+E70</f>
        <v>33993</v>
      </c>
      <c r="F56" s="132">
        <f>F57+F60+F61+F62+F69+F70</f>
        <v>8298</v>
      </c>
      <c r="G56" s="170">
        <f t="shared" si="11"/>
        <v>510489</v>
      </c>
      <c r="H56" s="171">
        <f>H57+H60+H61+H62+H69+H70</f>
        <v>502191</v>
      </c>
      <c r="I56" s="172">
        <f>I57+I60+I61+I62+I69+I70</f>
        <v>0</v>
      </c>
      <c r="J56" s="173">
        <f>J57+J60+J61+J62+J69+J70</f>
        <v>8298</v>
      </c>
      <c r="K56" s="80" t="str">
        <f t="shared" si="6"/>
        <v>Program 5:   Bezpečnosť, právo a poriadok</v>
      </c>
      <c r="L56" s="81"/>
      <c r="M56" s="268">
        <f t="shared" si="12"/>
        <v>497901</v>
      </c>
      <c r="N56" s="269">
        <f>N57+N60+N61+N62+N69+N70</f>
        <v>437100</v>
      </c>
      <c r="O56" s="270">
        <f>O57+O60+O61+O62+O69+O70</f>
        <v>48000</v>
      </c>
      <c r="P56" s="271">
        <f>P57+P60+P61+P62+P69+P70</f>
        <v>12801</v>
      </c>
      <c r="Q56" s="272"/>
      <c r="R56" s="272"/>
      <c r="S56" s="272"/>
      <c r="T56" s="357">
        <f t="shared" si="2"/>
        <v>342</v>
      </c>
      <c r="U56" s="170">
        <f t="shared" si="7"/>
        <v>-12588</v>
      </c>
      <c r="V56" s="171">
        <f t="shared" si="3"/>
        <v>-65091</v>
      </c>
      <c r="W56" s="172">
        <f t="shared" si="4"/>
        <v>48000</v>
      </c>
      <c r="X56" s="173">
        <f t="shared" si="5"/>
        <v>4503</v>
      </c>
      <c r="Y56" s="80" t="str">
        <f t="shared" si="8"/>
        <v>Program 5:   Bezpečnosť, právo a poriadok</v>
      </c>
      <c r="Z56" s="81"/>
      <c r="AA56" s="268">
        <f t="shared" si="13"/>
        <v>452610</v>
      </c>
      <c r="AB56" s="269">
        <f>AB57+AB60+AB61+AB62+AB69+AB70</f>
        <v>445950</v>
      </c>
      <c r="AC56" s="270">
        <f>AC57+AC60+AC61+AC62+AC69+AC70</f>
        <v>0</v>
      </c>
      <c r="AD56" s="271">
        <f>AD57+AD60+AD61+AD62+AD69+AD70</f>
        <v>6660</v>
      </c>
      <c r="AE56" s="268">
        <f t="shared" si="14"/>
        <v>464760</v>
      </c>
      <c r="AF56" s="269">
        <f>AF57+AF60+AF61+AF62+AF69+AF70</f>
        <v>458100</v>
      </c>
      <c r="AG56" s="270">
        <f>AG57+AG60+AG61+AG62+AG69+AG70</f>
        <v>0</v>
      </c>
      <c r="AH56" s="271">
        <f>AH57+AH60+AH61+AH62+AH69+AH70</f>
        <v>6660</v>
      </c>
    </row>
    <row r="57" spans="1:34" ht="12.75">
      <c r="A57" s="84" t="s">
        <v>196</v>
      </c>
      <c r="B57" s="83" t="s">
        <v>197</v>
      </c>
      <c r="C57" s="85">
        <f t="shared" si="10"/>
        <v>327189</v>
      </c>
      <c r="D57" s="86">
        <f>SUM(D58:D59)</f>
        <v>312750</v>
      </c>
      <c r="E57" s="110">
        <f>SUM(E58:E59)</f>
        <v>6141</v>
      </c>
      <c r="F57" s="133">
        <f>SUM(F58:F59)</f>
        <v>8298</v>
      </c>
      <c r="G57" s="178">
        <f t="shared" si="11"/>
        <v>368618</v>
      </c>
      <c r="H57" s="179">
        <f>SUM(H58:H59)</f>
        <v>360320</v>
      </c>
      <c r="I57" s="180">
        <f>SUM(I58:I59)</f>
        <v>0</v>
      </c>
      <c r="J57" s="181">
        <f>SUM(J58:J59)</f>
        <v>8298</v>
      </c>
      <c r="K57" s="84" t="str">
        <f t="shared" si="6"/>
        <v>Podprog 5.1</v>
      </c>
      <c r="L57" s="83" t="s">
        <v>197</v>
      </c>
      <c r="M57" s="246">
        <f t="shared" si="12"/>
        <v>327801</v>
      </c>
      <c r="N57" s="247">
        <f>SUM(N58:N59)</f>
        <v>315000</v>
      </c>
      <c r="O57" s="248">
        <f>SUM(O58:O59)</f>
        <v>0</v>
      </c>
      <c r="P57" s="249">
        <f>SUM(P58:P59)</f>
        <v>12801</v>
      </c>
      <c r="Q57" s="250"/>
      <c r="R57" s="250"/>
      <c r="S57" s="250"/>
      <c r="T57" s="360">
        <f t="shared" si="2"/>
        <v>2250</v>
      </c>
      <c r="U57" s="178">
        <f t="shared" si="7"/>
        <v>-40817</v>
      </c>
      <c r="V57" s="179">
        <f t="shared" si="3"/>
        <v>-45320</v>
      </c>
      <c r="W57" s="180">
        <f t="shared" si="4"/>
        <v>0</v>
      </c>
      <c r="X57" s="181">
        <f t="shared" si="5"/>
        <v>4503</v>
      </c>
      <c r="Y57" s="84" t="str">
        <f t="shared" si="8"/>
        <v>Podprog 5.1</v>
      </c>
      <c r="Z57" s="83" t="s">
        <v>197</v>
      </c>
      <c r="AA57" s="246">
        <f t="shared" si="13"/>
        <v>327960</v>
      </c>
      <c r="AB57" s="247">
        <f>SUM(AB58:AB59)</f>
        <v>321300</v>
      </c>
      <c r="AC57" s="248">
        <f>SUM(AC58:AC59)</f>
        <v>0</v>
      </c>
      <c r="AD57" s="249">
        <f>SUM(AD58:AD59)</f>
        <v>6660</v>
      </c>
      <c r="AE57" s="246">
        <f t="shared" si="14"/>
        <v>337560</v>
      </c>
      <c r="AF57" s="247">
        <f>SUM(AF58:AF59)</f>
        <v>330900</v>
      </c>
      <c r="AG57" s="248">
        <f>SUM(AG58:AG59)</f>
        <v>0</v>
      </c>
      <c r="AH57" s="249">
        <f>SUM(AH58:AH59)</f>
        <v>6660</v>
      </c>
    </row>
    <row r="58" spans="1:34" ht="12.75">
      <c r="A58" s="87" t="s">
        <v>376</v>
      </c>
      <c r="B58" s="79" t="s">
        <v>198</v>
      </c>
      <c r="C58" s="88">
        <f t="shared" si="10"/>
        <v>319506</v>
      </c>
      <c r="D58" s="89">
        <v>311208</v>
      </c>
      <c r="E58" s="111">
        <v>0</v>
      </c>
      <c r="F58" s="134">
        <v>8298</v>
      </c>
      <c r="G58" s="174">
        <f t="shared" si="11"/>
        <v>366958</v>
      </c>
      <c r="H58" s="175">
        <f>242581+108644+7435</f>
        <v>358660</v>
      </c>
      <c r="I58" s="176">
        <v>0</v>
      </c>
      <c r="J58" s="177">
        <v>8298</v>
      </c>
      <c r="K58" s="87" t="str">
        <f t="shared" si="6"/>
        <v>Prvok 5.1.1</v>
      </c>
      <c r="L58" s="79" t="s">
        <v>198</v>
      </c>
      <c r="M58" s="228">
        <f t="shared" si="12"/>
        <v>327801</v>
      </c>
      <c r="N58" s="229">
        <v>315000</v>
      </c>
      <c r="O58" s="230">
        <f>I58</f>
        <v>0</v>
      </c>
      <c r="P58" s="231">
        <v>12801</v>
      </c>
      <c r="Q58" s="232" t="s">
        <v>531</v>
      </c>
      <c r="R58" s="284"/>
      <c r="S58" s="223"/>
      <c r="T58" s="359">
        <f t="shared" si="2"/>
        <v>3792</v>
      </c>
      <c r="U58" s="174">
        <f t="shared" si="7"/>
        <v>-39157</v>
      </c>
      <c r="V58" s="175">
        <f t="shared" si="3"/>
        <v>-43660</v>
      </c>
      <c r="W58" s="176">
        <f t="shared" si="4"/>
        <v>0</v>
      </c>
      <c r="X58" s="177">
        <f t="shared" si="5"/>
        <v>4503</v>
      </c>
      <c r="Y58" s="87" t="str">
        <f t="shared" si="8"/>
        <v>Prvok 5.1.1</v>
      </c>
      <c r="Z58" s="79" t="s">
        <v>198</v>
      </c>
      <c r="AA58" s="228">
        <f t="shared" si="13"/>
        <v>327960</v>
      </c>
      <c r="AB58" s="229">
        <v>321300</v>
      </c>
      <c r="AC58" s="230">
        <f>W58</f>
        <v>0</v>
      </c>
      <c r="AD58" s="231">
        <v>6660</v>
      </c>
      <c r="AE58" s="228">
        <f t="shared" si="14"/>
        <v>337560</v>
      </c>
      <c r="AF58" s="229">
        <v>330900</v>
      </c>
      <c r="AG58" s="230">
        <v>0</v>
      </c>
      <c r="AH58" s="231">
        <v>6660</v>
      </c>
    </row>
    <row r="59" spans="1:34" ht="12.75">
      <c r="A59" s="87" t="s">
        <v>377</v>
      </c>
      <c r="B59" s="79" t="s">
        <v>199</v>
      </c>
      <c r="C59" s="88">
        <f t="shared" si="10"/>
        <v>7683</v>
      </c>
      <c r="D59" s="89">
        <v>1542</v>
      </c>
      <c r="E59" s="111">
        <v>6141</v>
      </c>
      <c r="F59" s="134">
        <v>0</v>
      </c>
      <c r="G59" s="174">
        <f t="shared" si="11"/>
        <v>1660</v>
      </c>
      <c r="H59" s="175">
        <v>1660</v>
      </c>
      <c r="I59" s="176">
        <v>0</v>
      </c>
      <c r="J59" s="177">
        <v>0</v>
      </c>
      <c r="K59" s="87" t="str">
        <f t="shared" si="6"/>
        <v>Prvok 5.1.2</v>
      </c>
      <c r="L59" s="79" t="s">
        <v>199</v>
      </c>
      <c r="M59" s="228">
        <f t="shared" si="12"/>
        <v>0</v>
      </c>
      <c r="N59" s="229">
        <v>0</v>
      </c>
      <c r="O59" s="230">
        <v>0</v>
      </c>
      <c r="P59" s="231">
        <v>0</v>
      </c>
      <c r="Q59" s="232" t="s">
        <v>531</v>
      </c>
      <c r="R59" s="261"/>
      <c r="S59" s="261"/>
      <c r="T59" s="359">
        <f t="shared" si="2"/>
        <v>-1542</v>
      </c>
      <c r="U59" s="174">
        <f t="shared" si="7"/>
        <v>-1660</v>
      </c>
      <c r="V59" s="175">
        <f t="shared" si="3"/>
        <v>-1660</v>
      </c>
      <c r="W59" s="176">
        <f t="shared" si="4"/>
        <v>0</v>
      </c>
      <c r="X59" s="177">
        <f t="shared" si="5"/>
        <v>0</v>
      </c>
      <c r="Y59" s="87" t="str">
        <f t="shared" si="8"/>
        <v>Prvok 5.1.2</v>
      </c>
      <c r="Z59" s="79" t="s">
        <v>199</v>
      </c>
      <c r="AA59" s="228">
        <f t="shared" si="13"/>
        <v>0</v>
      </c>
      <c r="AB59" s="229">
        <v>0</v>
      </c>
      <c r="AC59" s="230">
        <v>0</v>
      </c>
      <c r="AD59" s="231">
        <v>0</v>
      </c>
      <c r="AE59" s="228">
        <f t="shared" si="14"/>
        <v>0</v>
      </c>
      <c r="AF59" s="229">
        <v>0</v>
      </c>
      <c r="AG59" s="230">
        <v>0</v>
      </c>
      <c r="AH59" s="231">
        <v>0</v>
      </c>
    </row>
    <row r="60" spans="1:34" ht="12.75">
      <c r="A60" s="84" t="s">
        <v>200</v>
      </c>
      <c r="B60" s="83" t="s">
        <v>17</v>
      </c>
      <c r="C60" s="85">
        <f t="shared" si="10"/>
        <v>3249</v>
      </c>
      <c r="D60" s="86">
        <v>3249</v>
      </c>
      <c r="E60" s="110">
        <v>0</v>
      </c>
      <c r="F60" s="133">
        <v>0</v>
      </c>
      <c r="G60" s="178">
        <f t="shared" si="11"/>
        <v>4647</v>
      </c>
      <c r="H60" s="179">
        <v>4647</v>
      </c>
      <c r="I60" s="180">
        <v>0</v>
      </c>
      <c r="J60" s="181">
        <v>0</v>
      </c>
      <c r="K60" s="84" t="str">
        <f t="shared" si="6"/>
        <v>Podprog 5.2</v>
      </c>
      <c r="L60" s="83" t="s">
        <v>17</v>
      </c>
      <c r="M60" s="246">
        <f t="shared" si="12"/>
        <v>3200</v>
      </c>
      <c r="N60" s="247">
        <v>3200</v>
      </c>
      <c r="O60" s="248">
        <f>I60</f>
        <v>0</v>
      </c>
      <c r="P60" s="249">
        <f>J60</f>
        <v>0</v>
      </c>
      <c r="Q60" s="250" t="s">
        <v>530</v>
      </c>
      <c r="R60" s="290"/>
      <c r="S60" s="218"/>
      <c r="T60" s="360">
        <f t="shared" si="2"/>
        <v>-49</v>
      </c>
      <c r="U60" s="178">
        <f t="shared" si="7"/>
        <v>-1447</v>
      </c>
      <c r="V60" s="179">
        <f t="shared" si="3"/>
        <v>-1447</v>
      </c>
      <c r="W60" s="180">
        <f t="shared" si="4"/>
        <v>0</v>
      </c>
      <c r="X60" s="181">
        <f t="shared" si="5"/>
        <v>0</v>
      </c>
      <c r="Y60" s="84" t="str">
        <f t="shared" si="8"/>
        <v>Podprog 5.2</v>
      </c>
      <c r="Z60" s="83" t="s">
        <v>17</v>
      </c>
      <c r="AA60" s="246">
        <f t="shared" si="13"/>
        <v>3250</v>
      </c>
      <c r="AB60" s="247">
        <v>3250</v>
      </c>
      <c r="AC60" s="248">
        <f>W60</f>
        <v>0</v>
      </c>
      <c r="AD60" s="249">
        <f>X60</f>
        <v>0</v>
      </c>
      <c r="AE60" s="246">
        <f t="shared" si="14"/>
        <v>3300</v>
      </c>
      <c r="AF60" s="247">
        <v>3300</v>
      </c>
      <c r="AG60" s="248">
        <v>0</v>
      </c>
      <c r="AH60" s="249">
        <v>0</v>
      </c>
    </row>
    <row r="61" spans="1:34" ht="12.75">
      <c r="A61" s="84" t="s">
        <v>201</v>
      </c>
      <c r="B61" s="83" t="s">
        <v>202</v>
      </c>
      <c r="C61" s="85">
        <f t="shared" si="10"/>
        <v>4647</v>
      </c>
      <c r="D61" s="86">
        <v>4647</v>
      </c>
      <c r="E61" s="110">
        <v>0</v>
      </c>
      <c r="F61" s="133">
        <v>0</v>
      </c>
      <c r="G61" s="178">
        <f t="shared" si="11"/>
        <v>4979</v>
      </c>
      <c r="H61" s="179">
        <v>4979</v>
      </c>
      <c r="I61" s="180">
        <v>0</v>
      </c>
      <c r="J61" s="181">
        <v>0</v>
      </c>
      <c r="K61" s="84" t="str">
        <f t="shared" si="6"/>
        <v>Podprog 5.3</v>
      </c>
      <c r="L61" s="83" t="s">
        <v>202</v>
      </c>
      <c r="M61" s="246">
        <f t="shared" si="12"/>
        <v>2000</v>
      </c>
      <c r="N61" s="247">
        <v>2000</v>
      </c>
      <c r="O61" s="248">
        <f>I61</f>
        <v>0</v>
      </c>
      <c r="P61" s="249">
        <f>J61</f>
        <v>0</v>
      </c>
      <c r="Q61" s="250" t="s">
        <v>530</v>
      </c>
      <c r="R61" s="290"/>
      <c r="S61" s="218"/>
      <c r="T61" s="360">
        <f t="shared" si="2"/>
        <v>-2647</v>
      </c>
      <c r="U61" s="178">
        <f t="shared" si="7"/>
        <v>-2979</v>
      </c>
      <c r="V61" s="179">
        <f t="shared" si="3"/>
        <v>-2979</v>
      </c>
      <c r="W61" s="180">
        <f t="shared" si="4"/>
        <v>0</v>
      </c>
      <c r="X61" s="181">
        <f t="shared" si="5"/>
        <v>0</v>
      </c>
      <c r="Y61" s="84" t="str">
        <f t="shared" si="8"/>
        <v>Podprog 5.3</v>
      </c>
      <c r="Z61" s="83" t="s">
        <v>202</v>
      </c>
      <c r="AA61" s="246">
        <f t="shared" si="13"/>
        <v>2000</v>
      </c>
      <c r="AB61" s="247">
        <v>2000</v>
      </c>
      <c r="AC61" s="248">
        <f>W61</f>
        <v>0</v>
      </c>
      <c r="AD61" s="249">
        <f>X61</f>
        <v>0</v>
      </c>
      <c r="AE61" s="246">
        <f t="shared" si="14"/>
        <v>2000</v>
      </c>
      <c r="AF61" s="247">
        <v>2000</v>
      </c>
      <c r="AG61" s="248">
        <v>0</v>
      </c>
      <c r="AH61" s="249">
        <v>0</v>
      </c>
    </row>
    <row r="62" spans="1:34" ht="12.75">
      <c r="A62" s="84" t="s">
        <v>203</v>
      </c>
      <c r="B62" s="83" t="s">
        <v>19</v>
      </c>
      <c r="C62" s="85">
        <f t="shared" si="10"/>
        <v>138413</v>
      </c>
      <c r="D62" s="86">
        <f>SUM(D63:D68)</f>
        <v>110561</v>
      </c>
      <c r="E62" s="110">
        <f>SUM(E63:E68)</f>
        <v>27852</v>
      </c>
      <c r="F62" s="133">
        <f>SUM(F63:F68)</f>
        <v>0</v>
      </c>
      <c r="G62" s="178">
        <f t="shared" si="11"/>
        <v>114519</v>
      </c>
      <c r="H62" s="179">
        <f>SUM(H63:H68)</f>
        <v>114519</v>
      </c>
      <c r="I62" s="180">
        <f>SUM(I63:I68)</f>
        <v>0</v>
      </c>
      <c r="J62" s="181">
        <f>SUM(J63:J68)</f>
        <v>0</v>
      </c>
      <c r="K62" s="84" t="str">
        <f t="shared" si="6"/>
        <v>Podprog 5.4</v>
      </c>
      <c r="L62" s="83" t="s">
        <v>19</v>
      </c>
      <c r="M62" s="246">
        <f t="shared" si="12"/>
        <v>159350</v>
      </c>
      <c r="N62" s="247">
        <f>SUM(N66:N68)+N63</f>
        <v>111350</v>
      </c>
      <c r="O62" s="248">
        <f>SUM(O66:O68)+O63</f>
        <v>48000</v>
      </c>
      <c r="P62" s="249">
        <f>SUM(P66:P68)+P63</f>
        <v>0</v>
      </c>
      <c r="Q62" s="218"/>
      <c r="R62" s="218"/>
      <c r="S62" s="218"/>
      <c r="T62" s="360">
        <f t="shared" si="2"/>
        <v>789</v>
      </c>
      <c r="U62" s="178">
        <f t="shared" si="7"/>
        <v>44831</v>
      </c>
      <c r="V62" s="179">
        <f t="shared" si="3"/>
        <v>-3169</v>
      </c>
      <c r="W62" s="180">
        <f t="shared" si="4"/>
        <v>48000</v>
      </c>
      <c r="X62" s="181">
        <f t="shared" si="5"/>
        <v>0</v>
      </c>
      <c r="Y62" s="84" t="str">
        <f t="shared" si="8"/>
        <v>Podprog 5.4</v>
      </c>
      <c r="Z62" s="83" t="s">
        <v>19</v>
      </c>
      <c r="AA62" s="246">
        <f t="shared" si="13"/>
        <v>113850</v>
      </c>
      <c r="AB62" s="247">
        <f>SUM(AB66:AB68)+AB63</f>
        <v>113850</v>
      </c>
      <c r="AC62" s="248">
        <f>SUM(AC66:AC68)+AC63</f>
        <v>0</v>
      </c>
      <c r="AD62" s="249">
        <f>SUM(AD66:AD68)+AD63</f>
        <v>0</v>
      </c>
      <c r="AE62" s="246">
        <f t="shared" si="14"/>
        <v>116350</v>
      </c>
      <c r="AF62" s="247">
        <f>SUM(AF66:AF68)+AF63</f>
        <v>116350</v>
      </c>
      <c r="AG62" s="248">
        <f>SUM(AG66:AG68)+AG63</f>
        <v>0</v>
      </c>
      <c r="AH62" s="249">
        <f>SUM(AH66:AH68)+AH63</f>
        <v>0</v>
      </c>
    </row>
    <row r="63" spans="1:34" ht="12.75">
      <c r="A63" s="87" t="s">
        <v>378</v>
      </c>
      <c r="B63" s="79" t="s">
        <v>204</v>
      </c>
      <c r="C63" s="88">
        <f t="shared" si="10"/>
        <v>27852</v>
      </c>
      <c r="D63" s="89">
        <v>0</v>
      </c>
      <c r="E63" s="111">
        <v>27852</v>
      </c>
      <c r="F63" s="134">
        <v>0</v>
      </c>
      <c r="G63" s="174">
        <f t="shared" si="11"/>
        <v>0</v>
      </c>
      <c r="H63" s="175">
        <v>0</v>
      </c>
      <c r="I63" s="176">
        <v>0</v>
      </c>
      <c r="J63" s="177">
        <v>0</v>
      </c>
      <c r="K63" s="87" t="str">
        <f t="shared" si="6"/>
        <v>Prvok 5.4.1</v>
      </c>
      <c r="L63" s="79" t="s">
        <v>204</v>
      </c>
      <c r="M63" s="228">
        <f t="shared" si="12"/>
        <v>48000</v>
      </c>
      <c r="N63" s="229">
        <f>SUM(N64:N65)</f>
        <v>0</v>
      </c>
      <c r="O63" s="230">
        <f>SUM(O64:O65)</f>
        <v>48000</v>
      </c>
      <c r="P63" s="366">
        <f>SUM(P64:P65)</f>
        <v>0</v>
      </c>
      <c r="Q63" s="232" t="s">
        <v>521</v>
      </c>
      <c r="R63" s="232"/>
      <c r="S63" s="223"/>
      <c r="T63" s="359">
        <f t="shared" si="2"/>
        <v>0</v>
      </c>
      <c r="U63" s="174">
        <f t="shared" si="7"/>
        <v>48000</v>
      </c>
      <c r="V63" s="175">
        <f t="shared" si="3"/>
        <v>0</v>
      </c>
      <c r="W63" s="176">
        <f t="shared" si="4"/>
        <v>48000</v>
      </c>
      <c r="X63" s="177">
        <f t="shared" si="5"/>
        <v>0</v>
      </c>
      <c r="Y63" s="87" t="str">
        <f t="shared" si="8"/>
        <v>Prvok 5.4.1</v>
      </c>
      <c r="Z63" s="79" t="s">
        <v>204</v>
      </c>
      <c r="AA63" s="228">
        <f t="shared" si="13"/>
        <v>0</v>
      </c>
      <c r="AB63" s="229">
        <f>V63</f>
        <v>0</v>
      </c>
      <c r="AC63" s="230">
        <v>0</v>
      </c>
      <c r="AD63" s="231">
        <f aca="true" t="shared" si="28" ref="AD63:AD70">X63</f>
        <v>0</v>
      </c>
      <c r="AE63" s="228">
        <f t="shared" si="14"/>
        <v>0</v>
      </c>
      <c r="AF63" s="229">
        <v>0</v>
      </c>
      <c r="AG63" s="230">
        <v>0</v>
      </c>
      <c r="AH63" s="231">
        <f>AB63</f>
        <v>0</v>
      </c>
    </row>
    <row r="64" spans="1:34" ht="12.75">
      <c r="A64" s="87"/>
      <c r="B64" s="79"/>
      <c r="C64" s="88"/>
      <c r="D64" s="89"/>
      <c r="E64" s="111"/>
      <c r="F64" s="134"/>
      <c r="G64" s="174"/>
      <c r="H64" s="175"/>
      <c r="I64" s="176"/>
      <c r="J64" s="177"/>
      <c r="K64" s="251" t="s">
        <v>442</v>
      </c>
      <c r="L64" s="115" t="s">
        <v>558</v>
      </c>
      <c r="M64" s="252">
        <f t="shared" si="12"/>
        <v>20000</v>
      </c>
      <c r="N64" s="253">
        <v>0</v>
      </c>
      <c r="O64" s="254">
        <v>20000</v>
      </c>
      <c r="P64" s="255">
        <v>0</v>
      </c>
      <c r="Q64" s="232"/>
      <c r="R64" s="261"/>
      <c r="S64" s="223"/>
      <c r="T64" s="359"/>
      <c r="U64" s="174"/>
      <c r="V64" s="175"/>
      <c r="W64" s="176"/>
      <c r="X64" s="177"/>
      <c r="Y64" s="87"/>
      <c r="Z64" s="79"/>
      <c r="AA64" s="219"/>
      <c r="AB64" s="220"/>
      <c r="AC64" s="221"/>
      <c r="AD64" s="222"/>
      <c r="AE64" s="219"/>
      <c r="AF64" s="220"/>
      <c r="AG64" s="221"/>
      <c r="AH64" s="222"/>
    </row>
    <row r="65" spans="1:34" ht="12.75">
      <c r="A65" s="87"/>
      <c r="B65" s="79"/>
      <c r="C65" s="88"/>
      <c r="D65" s="89"/>
      <c r="E65" s="111"/>
      <c r="F65" s="134"/>
      <c r="G65" s="174"/>
      <c r="H65" s="175"/>
      <c r="I65" s="176"/>
      <c r="J65" s="177"/>
      <c r="K65" s="251" t="s">
        <v>442</v>
      </c>
      <c r="L65" s="115" t="s">
        <v>559</v>
      </c>
      <c r="M65" s="252">
        <f t="shared" si="12"/>
        <v>28000</v>
      </c>
      <c r="N65" s="253">
        <v>0</v>
      </c>
      <c r="O65" s="254">
        <v>28000</v>
      </c>
      <c r="P65" s="255">
        <v>0</v>
      </c>
      <c r="Q65" s="232"/>
      <c r="R65" s="261"/>
      <c r="S65" s="223"/>
      <c r="T65" s="359"/>
      <c r="U65" s="174"/>
      <c r="V65" s="175"/>
      <c r="W65" s="176"/>
      <c r="X65" s="177"/>
      <c r="Y65" s="87"/>
      <c r="Z65" s="79"/>
      <c r="AA65" s="219"/>
      <c r="AB65" s="220"/>
      <c r="AC65" s="221"/>
      <c r="AD65" s="222"/>
      <c r="AE65" s="219"/>
      <c r="AF65" s="220"/>
      <c r="AG65" s="221"/>
      <c r="AH65" s="222"/>
    </row>
    <row r="66" spans="1:34" ht="12.75">
      <c r="A66" s="87" t="s">
        <v>379</v>
      </c>
      <c r="B66" s="79" t="s">
        <v>205</v>
      </c>
      <c r="C66" s="88">
        <f t="shared" si="10"/>
        <v>32215</v>
      </c>
      <c r="D66" s="89">
        <v>32215</v>
      </c>
      <c r="E66" s="111">
        <v>0</v>
      </c>
      <c r="F66" s="134">
        <v>0</v>
      </c>
      <c r="G66" s="174">
        <f t="shared" si="11"/>
        <v>28215</v>
      </c>
      <c r="H66" s="175">
        <v>28215</v>
      </c>
      <c r="I66" s="176">
        <v>0</v>
      </c>
      <c r="J66" s="177">
        <v>0</v>
      </c>
      <c r="K66" s="87" t="str">
        <f t="shared" si="6"/>
        <v>Prvok 5.4.2</v>
      </c>
      <c r="L66" s="79" t="s">
        <v>205</v>
      </c>
      <c r="M66" s="228">
        <f t="shared" si="12"/>
        <v>33000</v>
      </c>
      <c r="N66" s="229">
        <v>33000</v>
      </c>
      <c r="O66" s="230">
        <f>I66</f>
        <v>0</v>
      </c>
      <c r="P66" s="231">
        <f>J66</f>
        <v>0</v>
      </c>
      <c r="Q66" s="232" t="s">
        <v>521</v>
      </c>
      <c r="R66" s="232"/>
      <c r="S66" s="223"/>
      <c r="T66" s="359">
        <f t="shared" si="2"/>
        <v>785</v>
      </c>
      <c r="U66" s="174">
        <f t="shared" si="7"/>
        <v>4785</v>
      </c>
      <c r="V66" s="175">
        <f t="shared" si="3"/>
        <v>4785</v>
      </c>
      <c r="W66" s="176">
        <f t="shared" si="4"/>
        <v>0</v>
      </c>
      <c r="X66" s="177">
        <f t="shared" si="5"/>
        <v>0</v>
      </c>
      <c r="Y66" s="87" t="str">
        <f t="shared" si="8"/>
        <v>Prvok 5.4.2</v>
      </c>
      <c r="Z66" s="79" t="s">
        <v>205</v>
      </c>
      <c r="AA66" s="228">
        <f t="shared" si="13"/>
        <v>34000</v>
      </c>
      <c r="AB66" s="229">
        <v>34000</v>
      </c>
      <c r="AC66" s="230">
        <f>W66</f>
        <v>0</v>
      </c>
      <c r="AD66" s="231">
        <f t="shared" si="28"/>
        <v>0</v>
      </c>
      <c r="AE66" s="228">
        <f t="shared" si="14"/>
        <v>35000</v>
      </c>
      <c r="AF66" s="229">
        <v>35000</v>
      </c>
      <c r="AG66" s="230">
        <v>0</v>
      </c>
      <c r="AH66" s="231">
        <v>0</v>
      </c>
    </row>
    <row r="67" spans="1:34" ht="12.75">
      <c r="A67" s="87" t="s">
        <v>380</v>
      </c>
      <c r="B67" s="79" t="s">
        <v>206</v>
      </c>
      <c r="C67" s="88">
        <f t="shared" si="10"/>
        <v>2000</v>
      </c>
      <c r="D67" s="89">
        <v>2000</v>
      </c>
      <c r="E67" s="111">
        <v>0</v>
      </c>
      <c r="F67" s="134">
        <v>0</v>
      </c>
      <c r="G67" s="174">
        <f t="shared" si="11"/>
        <v>6639</v>
      </c>
      <c r="H67" s="175">
        <v>6639</v>
      </c>
      <c r="I67" s="176">
        <v>0</v>
      </c>
      <c r="J67" s="177">
        <v>0</v>
      </c>
      <c r="K67" s="87" t="str">
        <f t="shared" si="6"/>
        <v>Prvok 5.4.3</v>
      </c>
      <c r="L67" s="79" t="s">
        <v>206</v>
      </c>
      <c r="M67" s="228">
        <f t="shared" si="12"/>
        <v>2000</v>
      </c>
      <c r="N67" s="229">
        <v>2000</v>
      </c>
      <c r="O67" s="230">
        <f>I67</f>
        <v>0</v>
      </c>
      <c r="P67" s="231">
        <f>J67</f>
        <v>0</v>
      </c>
      <c r="Q67" s="232" t="s">
        <v>521</v>
      </c>
      <c r="R67" s="232"/>
      <c r="S67" s="223"/>
      <c r="T67" s="359">
        <f t="shared" si="2"/>
        <v>0</v>
      </c>
      <c r="U67" s="174">
        <f t="shared" si="7"/>
        <v>-4639</v>
      </c>
      <c r="V67" s="175">
        <f t="shared" si="3"/>
        <v>-4639</v>
      </c>
      <c r="W67" s="176">
        <f t="shared" si="4"/>
        <v>0</v>
      </c>
      <c r="X67" s="177">
        <f t="shared" si="5"/>
        <v>0</v>
      </c>
      <c r="Y67" s="87" t="str">
        <f t="shared" si="8"/>
        <v>Prvok 5.4.3</v>
      </c>
      <c r="Z67" s="79" t="s">
        <v>206</v>
      </c>
      <c r="AA67" s="228">
        <f t="shared" si="13"/>
        <v>2000</v>
      </c>
      <c r="AB67" s="229">
        <v>2000</v>
      </c>
      <c r="AC67" s="230">
        <f>W67</f>
        <v>0</v>
      </c>
      <c r="AD67" s="231">
        <f t="shared" si="28"/>
        <v>0</v>
      </c>
      <c r="AE67" s="228">
        <f t="shared" si="14"/>
        <v>2000</v>
      </c>
      <c r="AF67" s="229">
        <v>2000</v>
      </c>
      <c r="AG67" s="230">
        <v>0</v>
      </c>
      <c r="AH67" s="231">
        <v>0</v>
      </c>
    </row>
    <row r="68" spans="1:34" ht="12.75">
      <c r="A68" s="87" t="s">
        <v>381</v>
      </c>
      <c r="B68" s="79" t="s">
        <v>207</v>
      </c>
      <c r="C68" s="88">
        <f t="shared" si="10"/>
        <v>76346</v>
      </c>
      <c r="D68" s="89">
        <v>76346</v>
      </c>
      <c r="E68" s="111">
        <v>0</v>
      </c>
      <c r="F68" s="134">
        <v>0</v>
      </c>
      <c r="G68" s="174">
        <f t="shared" si="11"/>
        <v>79665</v>
      </c>
      <c r="H68" s="175">
        <v>79665</v>
      </c>
      <c r="I68" s="176">
        <v>0</v>
      </c>
      <c r="J68" s="177">
        <v>0</v>
      </c>
      <c r="K68" s="87" t="str">
        <f t="shared" si="6"/>
        <v>Prvok 5.4.4</v>
      </c>
      <c r="L68" s="79" t="s">
        <v>207</v>
      </c>
      <c r="M68" s="228">
        <f t="shared" si="12"/>
        <v>76350</v>
      </c>
      <c r="N68" s="229">
        <v>76350</v>
      </c>
      <c r="O68" s="230">
        <f>I68</f>
        <v>0</v>
      </c>
      <c r="P68" s="231">
        <f>J68</f>
        <v>0</v>
      </c>
      <c r="Q68" s="232" t="s">
        <v>521</v>
      </c>
      <c r="R68" s="232"/>
      <c r="S68" s="223"/>
      <c r="T68" s="359">
        <f aca="true" t="shared" si="29" ref="T68:T128">N68-D68</f>
        <v>4</v>
      </c>
      <c r="U68" s="174">
        <f t="shared" si="7"/>
        <v>-3315</v>
      </c>
      <c r="V68" s="175">
        <f t="shared" si="3"/>
        <v>-3315</v>
      </c>
      <c r="W68" s="176">
        <f t="shared" si="4"/>
        <v>0</v>
      </c>
      <c r="X68" s="177">
        <f t="shared" si="5"/>
        <v>0</v>
      </c>
      <c r="Y68" s="87" t="str">
        <f t="shared" si="8"/>
        <v>Prvok 5.4.4</v>
      </c>
      <c r="Z68" s="79" t="s">
        <v>207</v>
      </c>
      <c r="AA68" s="228">
        <f t="shared" si="13"/>
        <v>77850</v>
      </c>
      <c r="AB68" s="229">
        <v>77850</v>
      </c>
      <c r="AC68" s="230">
        <f>W68</f>
        <v>0</v>
      </c>
      <c r="AD68" s="231">
        <f t="shared" si="28"/>
        <v>0</v>
      </c>
      <c r="AE68" s="228">
        <f t="shared" si="14"/>
        <v>79350</v>
      </c>
      <c r="AF68" s="229">
        <v>79350</v>
      </c>
      <c r="AG68" s="230">
        <v>0</v>
      </c>
      <c r="AH68" s="231">
        <v>0</v>
      </c>
    </row>
    <row r="69" spans="1:34" ht="12.75">
      <c r="A69" s="84" t="s">
        <v>208</v>
      </c>
      <c r="B69" s="83" t="s">
        <v>464</v>
      </c>
      <c r="C69" s="85">
        <f t="shared" si="10"/>
        <v>5551</v>
      </c>
      <c r="D69" s="86">
        <v>5551</v>
      </c>
      <c r="E69" s="110">
        <v>0</v>
      </c>
      <c r="F69" s="133">
        <v>0</v>
      </c>
      <c r="G69" s="178">
        <f t="shared" si="11"/>
        <v>6108</v>
      </c>
      <c r="H69" s="179">
        <v>6108</v>
      </c>
      <c r="I69" s="180">
        <v>0</v>
      </c>
      <c r="J69" s="181">
        <v>0</v>
      </c>
      <c r="K69" s="84" t="str">
        <f t="shared" si="6"/>
        <v>Podprog 5.5</v>
      </c>
      <c r="L69" s="83" t="s">
        <v>464</v>
      </c>
      <c r="M69" s="246">
        <f t="shared" si="12"/>
        <v>5550</v>
      </c>
      <c r="N69" s="247">
        <f>3700+1850</f>
        <v>5550</v>
      </c>
      <c r="O69" s="248">
        <f>I69</f>
        <v>0</v>
      </c>
      <c r="P69" s="249">
        <f>J69</f>
        <v>0</v>
      </c>
      <c r="Q69" s="250" t="s">
        <v>531</v>
      </c>
      <c r="R69" s="250"/>
      <c r="S69" s="218"/>
      <c r="T69" s="360">
        <f t="shared" si="29"/>
        <v>-1</v>
      </c>
      <c r="U69" s="178">
        <f t="shared" si="7"/>
        <v>-558</v>
      </c>
      <c r="V69" s="179">
        <f t="shared" si="3"/>
        <v>-558</v>
      </c>
      <c r="W69" s="180">
        <f t="shared" si="4"/>
        <v>0</v>
      </c>
      <c r="X69" s="181">
        <f t="shared" si="5"/>
        <v>0</v>
      </c>
      <c r="Y69" s="84" t="str">
        <f t="shared" si="8"/>
        <v>Podprog 5.5</v>
      </c>
      <c r="Z69" s="83" t="s">
        <v>464</v>
      </c>
      <c r="AA69" s="246">
        <f t="shared" si="13"/>
        <v>5550</v>
      </c>
      <c r="AB69" s="247">
        <v>5550</v>
      </c>
      <c r="AC69" s="248">
        <v>0</v>
      </c>
      <c r="AD69" s="249">
        <v>0</v>
      </c>
      <c r="AE69" s="246">
        <f t="shared" si="14"/>
        <v>5550</v>
      </c>
      <c r="AF69" s="247">
        <v>5550</v>
      </c>
      <c r="AG69" s="248">
        <v>0</v>
      </c>
      <c r="AH69" s="249">
        <v>0</v>
      </c>
    </row>
    <row r="70" spans="1:34" ht="13.5" thickBot="1">
      <c r="A70" s="84" t="s">
        <v>473</v>
      </c>
      <c r="B70" s="116" t="s">
        <v>474</v>
      </c>
      <c r="C70" s="85">
        <f t="shared" si="10"/>
        <v>0</v>
      </c>
      <c r="D70" s="118">
        <v>0</v>
      </c>
      <c r="E70" s="119">
        <v>0</v>
      </c>
      <c r="F70" s="135">
        <v>0</v>
      </c>
      <c r="G70" s="178">
        <f t="shared" si="11"/>
        <v>11618</v>
      </c>
      <c r="H70" s="186">
        <v>11618</v>
      </c>
      <c r="I70" s="187">
        <v>0</v>
      </c>
      <c r="J70" s="188">
        <v>0</v>
      </c>
      <c r="K70" s="84" t="str">
        <f t="shared" si="6"/>
        <v>Podprog 5.6</v>
      </c>
      <c r="L70" s="116" t="s">
        <v>474</v>
      </c>
      <c r="M70" s="246">
        <f t="shared" si="12"/>
        <v>0</v>
      </c>
      <c r="N70" s="367">
        <v>0</v>
      </c>
      <c r="O70" s="317">
        <f>I70</f>
        <v>0</v>
      </c>
      <c r="P70" s="318">
        <f>J70</f>
        <v>0</v>
      </c>
      <c r="Q70" s="259" t="s">
        <v>521</v>
      </c>
      <c r="R70" s="259"/>
      <c r="S70" s="227"/>
      <c r="T70" s="361">
        <f t="shared" si="29"/>
        <v>0</v>
      </c>
      <c r="U70" s="178">
        <f t="shared" si="7"/>
        <v>-11618</v>
      </c>
      <c r="V70" s="186">
        <f t="shared" si="3"/>
        <v>-11618</v>
      </c>
      <c r="W70" s="187">
        <f t="shared" si="4"/>
        <v>0</v>
      </c>
      <c r="X70" s="188">
        <f t="shared" si="5"/>
        <v>0</v>
      </c>
      <c r="Y70" s="84" t="str">
        <f t="shared" si="8"/>
        <v>Podprog 5.6</v>
      </c>
      <c r="Z70" s="116" t="s">
        <v>474</v>
      </c>
      <c r="AA70" s="246">
        <f t="shared" si="13"/>
        <v>0</v>
      </c>
      <c r="AB70" s="256">
        <v>0</v>
      </c>
      <c r="AC70" s="257">
        <f>W70</f>
        <v>0</v>
      </c>
      <c r="AD70" s="258">
        <f t="shared" si="28"/>
        <v>0</v>
      </c>
      <c r="AE70" s="246">
        <f t="shared" si="14"/>
        <v>0</v>
      </c>
      <c r="AF70" s="256">
        <v>0</v>
      </c>
      <c r="AG70" s="257">
        <f>AA70</f>
        <v>0</v>
      </c>
      <c r="AH70" s="258">
        <f>AB70</f>
        <v>0</v>
      </c>
    </row>
    <row r="71" spans="1:34" ht="12.75">
      <c r="A71" s="80" t="s">
        <v>209</v>
      </c>
      <c r="B71" s="81"/>
      <c r="C71" s="67">
        <f t="shared" si="10"/>
        <v>721662</v>
      </c>
      <c r="D71" s="82">
        <f>D72+D78+D81+D82</f>
        <v>721662</v>
      </c>
      <c r="E71" s="109">
        <f>E72+E78+E81+E82</f>
        <v>0</v>
      </c>
      <c r="F71" s="132">
        <f>F72+F78+F81+F82</f>
        <v>0</v>
      </c>
      <c r="G71" s="170">
        <f t="shared" si="11"/>
        <v>679314</v>
      </c>
      <c r="H71" s="171">
        <f>H72+H78+H81+H82</f>
        <v>679314</v>
      </c>
      <c r="I71" s="172">
        <f>I72+I78+I81+I82</f>
        <v>0</v>
      </c>
      <c r="J71" s="173">
        <f>J72+J78+J81+J82</f>
        <v>0</v>
      </c>
      <c r="K71" s="80" t="str">
        <f t="shared" si="6"/>
        <v>Program 6:   Odpadové hospodárstvo</v>
      </c>
      <c r="L71" s="81"/>
      <c r="M71" s="268">
        <f t="shared" si="12"/>
        <v>709910</v>
      </c>
      <c r="N71" s="269">
        <f>N72+N78+N81+N82</f>
        <v>709910</v>
      </c>
      <c r="O71" s="270">
        <f>O72+O78+O81+O82</f>
        <v>0</v>
      </c>
      <c r="P71" s="271">
        <f>P72+P78+P81+P82</f>
        <v>0</v>
      </c>
      <c r="Q71" s="272"/>
      <c r="R71" s="272"/>
      <c r="S71" s="272"/>
      <c r="T71" s="357">
        <f t="shared" si="29"/>
        <v>-11752</v>
      </c>
      <c r="U71" s="170">
        <f t="shared" si="7"/>
        <v>30596</v>
      </c>
      <c r="V71" s="171">
        <f t="shared" si="3"/>
        <v>30596</v>
      </c>
      <c r="W71" s="172">
        <f t="shared" si="4"/>
        <v>0</v>
      </c>
      <c r="X71" s="173">
        <f t="shared" si="5"/>
        <v>0</v>
      </c>
      <c r="Y71" s="80" t="str">
        <f t="shared" si="8"/>
        <v>Program 6:   Odpadové hospodárstvo</v>
      </c>
      <c r="Z71" s="81"/>
      <c r="AA71" s="268">
        <f t="shared" si="13"/>
        <v>731800</v>
      </c>
      <c r="AB71" s="269">
        <f>AB72+AB78+AB81+AB82</f>
        <v>731800</v>
      </c>
      <c r="AC71" s="270">
        <f>AC72+AC78+AC81+AC82</f>
        <v>0</v>
      </c>
      <c r="AD71" s="271">
        <f>AD72+AD78+AD81+AD82</f>
        <v>0</v>
      </c>
      <c r="AE71" s="268">
        <f t="shared" si="14"/>
        <v>756800</v>
      </c>
      <c r="AF71" s="269">
        <f>AF72+AF78+AF81+AF82</f>
        <v>756800</v>
      </c>
      <c r="AG71" s="270">
        <f>AG72+AG78+AG81+AG82</f>
        <v>0</v>
      </c>
      <c r="AH71" s="271">
        <f>AH72+AH78+AH81+AH82</f>
        <v>0</v>
      </c>
    </row>
    <row r="72" spans="1:34" ht="12.75">
      <c r="A72" s="84" t="s">
        <v>210</v>
      </c>
      <c r="B72" s="83" t="s">
        <v>211</v>
      </c>
      <c r="C72" s="85">
        <f t="shared" si="10"/>
        <v>509221</v>
      </c>
      <c r="D72" s="86">
        <f>SUM(D73:D77)</f>
        <v>509221</v>
      </c>
      <c r="E72" s="110">
        <f>SUM(E73:E77)</f>
        <v>0</v>
      </c>
      <c r="F72" s="133">
        <f>SUM(F73:F77)</f>
        <v>0</v>
      </c>
      <c r="G72" s="178">
        <f t="shared" si="11"/>
        <v>510025</v>
      </c>
      <c r="H72" s="179">
        <f>SUM(H73:H77)</f>
        <v>510025</v>
      </c>
      <c r="I72" s="180">
        <f>SUM(I73:I77)</f>
        <v>0</v>
      </c>
      <c r="J72" s="181">
        <f>SUM(J73:J77)</f>
        <v>0</v>
      </c>
      <c r="K72" s="84" t="str">
        <f t="shared" si="6"/>
        <v>Podprog 6.1</v>
      </c>
      <c r="L72" s="83" t="s">
        <v>211</v>
      </c>
      <c r="M72" s="246">
        <f t="shared" si="12"/>
        <v>502300</v>
      </c>
      <c r="N72" s="247">
        <f>SUM(N73:N77)</f>
        <v>502300</v>
      </c>
      <c r="O72" s="248">
        <f>SUM(O73:O77)</f>
        <v>0</v>
      </c>
      <c r="P72" s="249">
        <f>SUM(P73:P77)</f>
        <v>0</v>
      </c>
      <c r="Q72" s="250"/>
      <c r="R72" s="250"/>
      <c r="S72" s="250"/>
      <c r="T72" s="360">
        <f t="shared" si="29"/>
        <v>-6921</v>
      </c>
      <c r="U72" s="178">
        <f t="shared" si="7"/>
        <v>-7725</v>
      </c>
      <c r="V72" s="179">
        <f t="shared" si="3"/>
        <v>-7725</v>
      </c>
      <c r="W72" s="180">
        <f t="shared" si="4"/>
        <v>0</v>
      </c>
      <c r="X72" s="181">
        <f t="shared" si="5"/>
        <v>0</v>
      </c>
      <c r="Y72" s="84" t="str">
        <f t="shared" si="8"/>
        <v>Podprog 6.1</v>
      </c>
      <c r="Z72" s="83" t="s">
        <v>211</v>
      </c>
      <c r="AA72" s="246">
        <f t="shared" si="13"/>
        <v>519400</v>
      </c>
      <c r="AB72" s="247">
        <f>SUM(AB73:AB77)</f>
        <v>519400</v>
      </c>
      <c r="AC72" s="248">
        <f>SUM(AC73:AC77)</f>
        <v>0</v>
      </c>
      <c r="AD72" s="249">
        <f>SUM(AD73:AD77)</f>
        <v>0</v>
      </c>
      <c r="AE72" s="246">
        <f t="shared" si="14"/>
        <v>536900</v>
      </c>
      <c r="AF72" s="247">
        <f>SUM(AF73:AF77)</f>
        <v>536900</v>
      </c>
      <c r="AG72" s="248">
        <f>SUM(AG73:AG77)</f>
        <v>0</v>
      </c>
      <c r="AH72" s="249">
        <f>SUM(AH73:AH77)</f>
        <v>0</v>
      </c>
    </row>
    <row r="73" spans="1:34" ht="12.75">
      <c r="A73" s="87" t="s">
        <v>382</v>
      </c>
      <c r="B73" s="79" t="s">
        <v>556</v>
      </c>
      <c r="C73" s="88">
        <f t="shared" si="10"/>
        <v>306712</v>
      </c>
      <c r="D73" s="89">
        <v>306712</v>
      </c>
      <c r="E73" s="111">
        <v>0</v>
      </c>
      <c r="F73" s="134">
        <v>0</v>
      </c>
      <c r="G73" s="174">
        <f t="shared" si="11"/>
        <v>316836</v>
      </c>
      <c r="H73" s="175">
        <v>316836</v>
      </c>
      <c r="I73" s="176">
        <v>0</v>
      </c>
      <c r="J73" s="177">
        <v>0</v>
      </c>
      <c r="K73" s="87" t="str">
        <f t="shared" si="6"/>
        <v>Prvok 6.1.1</v>
      </c>
      <c r="L73" s="79" t="s">
        <v>556</v>
      </c>
      <c r="M73" s="228">
        <f t="shared" si="12"/>
        <v>306700</v>
      </c>
      <c r="N73" s="229">
        <v>306700</v>
      </c>
      <c r="O73" s="230">
        <v>0</v>
      </c>
      <c r="P73" s="231">
        <f aca="true" t="shared" si="30" ref="O73:P76">J73</f>
        <v>0</v>
      </c>
      <c r="Q73" s="232" t="s">
        <v>521</v>
      </c>
      <c r="R73" s="261"/>
      <c r="S73" s="261"/>
      <c r="T73" s="359">
        <f t="shared" si="29"/>
        <v>-12</v>
      </c>
      <c r="U73" s="174">
        <f t="shared" si="7"/>
        <v>-10136</v>
      </c>
      <c r="V73" s="175">
        <f aca="true" t="shared" si="31" ref="V73:V153">N73-H73</f>
        <v>-10136</v>
      </c>
      <c r="W73" s="176">
        <f aca="true" t="shared" si="32" ref="W73:W153">O73-I73</f>
        <v>0</v>
      </c>
      <c r="X73" s="177">
        <f aca="true" t="shared" si="33" ref="X73:X153">P73-J73</f>
        <v>0</v>
      </c>
      <c r="Y73" s="87" t="str">
        <f t="shared" si="8"/>
        <v>Prvok 6.1.1</v>
      </c>
      <c r="Z73" s="79" t="s">
        <v>556</v>
      </c>
      <c r="AA73" s="228">
        <f t="shared" si="13"/>
        <v>315900</v>
      </c>
      <c r="AB73" s="229">
        <v>315900</v>
      </c>
      <c r="AC73" s="230">
        <v>0</v>
      </c>
      <c r="AD73" s="231">
        <f aca="true" t="shared" si="34" ref="AC73:AD76">X73</f>
        <v>0</v>
      </c>
      <c r="AE73" s="228">
        <f t="shared" si="14"/>
        <v>325400</v>
      </c>
      <c r="AF73" s="229">
        <v>325400</v>
      </c>
      <c r="AG73" s="230"/>
      <c r="AH73" s="231">
        <v>0</v>
      </c>
    </row>
    <row r="74" spans="1:34" ht="12.75">
      <c r="A74" s="87" t="s">
        <v>383</v>
      </c>
      <c r="B74" s="79" t="s">
        <v>212</v>
      </c>
      <c r="C74" s="88">
        <f t="shared" si="10"/>
        <v>156011</v>
      </c>
      <c r="D74" s="89">
        <v>156011</v>
      </c>
      <c r="E74" s="111">
        <v>0</v>
      </c>
      <c r="F74" s="134">
        <v>0</v>
      </c>
      <c r="G74" s="174">
        <f t="shared" si="11"/>
        <v>159331</v>
      </c>
      <c r="H74" s="175">
        <v>159331</v>
      </c>
      <c r="I74" s="176">
        <v>0</v>
      </c>
      <c r="J74" s="177">
        <v>0</v>
      </c>
      <c r="K74" s="87" t="str">
        <f aca="true" t="shared" si="35" ref="K74:K154">A74</f>
        <v>Prvok 6.1.2</v>
      </c>
      <c r="L74" s="79" t="s">
        <v>212</v>
      </c>
      <c r="M74" s="228">
        <f t="shared" si="12"/>
        <v>159000</v>
      </c>
      <c r="N74" s="229">
        <v>159000</v>
      </c>
      <c r="O74" s="230">
        <f t="shared" si="30"/>
        <v>0</v>
      </c>
      <c r="P74" s="231">
        <f t="shared" si="30"/>
        <v>0</v>
      </c>
      <c r="Q74" s="232" t="s">
        <v>521</v>
      </c>
      <c r="R74" s="232"/>
      <c r="S74" s="223"/>
      <c r="T74" s="359">
        <f t="shared" si="29"/>
        <v>2989</v>
      </c>
      <c r="U74" s="174">
        <f aca="true" t="shared" si="36" ref="U74:U154">M74-G74</f>
        <v>-331</v>
      </c>
      <c r="V74" s="175">
        <f t="shared" si="31"/>
        <v>-331</v>
      </c>
      <c r="W74" s="176">
        <f t="shared" si="32"/>
        <v>0</v>
      </c>
      <c r="X74" s="177">
        <f t="shared" si="33"/>
        <v>0</v>
      </c>
      <c r="Y74" s="87" t="str">
        <f aca="true" t="shared" si="37" ref="Y74:Y154">K74</f>
        <v>Prvok 6.1.2</v>
      </c>
      <c r="Z74" s="79" t="s">
        <v>212</v>
      </c>
      <c r="AA74" s="228">
        <f t="shared" si="13"/>
        <v>165500</v>
      </c>
      <c r="AB74" s="229">
        <v>165500</v>
      </c>
      <c r="AC74" s="230">
        <f t="shared" si="34"/>
        <v>0</v>
      </c>
      <c r="AD74" s="231">
        <f t="shared" si="34"/>
        <v>0</v>
      </c>
      <c r="AE74" s="228">
        <f t="shared" si="14"/>
        <v>172000</v>
      </c>
      <c r="AF74" s="229">
        <v>172000</v>
      </c>
      <c r="AG74" s="230">
        <v>0</v>
      </c>
      <c r="AH74" s="231">
        <v>0</v>
      </c>
    </row>
    <row r="75" spans="1:34" ht="12.75">
      <c r="A75" s="87" t="s">
        <v>384</v>
      </c>
      <c r="B75" s="79" t="s">
        <v>213</v>
      </c>
      <c r="C75" s="88">
        <f t="shared" si="10"/>
        <v>3983</v>
      </c>
      <c r="D75" s="89">
        <v>3983</v>
      </c>
      <c r="E75" s="111">
        <v>0</v>
      </c>
      <c r="F75" s="134">
        <v>0</v>
      </c>
      <c r="G75" s="174">
        <f t="shared" si="11"/>
        <v>3983</v>
      </c>
      <c r="H75" s="175">
        <v>3983</v>
      </c>
      <c r="I75" s="176">
        <v>0</v>
      </c>
      <c r="J75" s="177">
        <v>0</v>
      </c>
      <c r="K75" s="87" t="str">
        <f t="shared" si="35"/>
        <v>Prvok 6.1.3</v>
      </c>
      <c r="L75" s="79" t="s">
        <v>213</v>
      </c>
      <c r="M75" s="228">
        <f t="shared" si="12"/>
        <v>1600</v>
      </c>
      <c r="N75" s="229">
        <v>1600</v>
      </c>
      <c r="O75" s="230">
        <f t="shared" si="30"/>
        <v>0</v>
      </c>
      <c r="P75" s="231">
        <f t="shared" si="30"/>
        <v>0</v>
      </c>
      <c r="Q75" s="232" t="s">
        <v>521</v>
      </c>
      <c r="R75" s="232"/>
      <c r="S75" s="223"/>
      <c r="T75" s="359">
        <f t="shared" si="29"/>
        <v>-2383</v>
      </c>
      <c r="U75" s="174">
        <f t="shared" si="36"/>
        <v>-2383</v>
      </c>
      <c r="V75" s="175">
        <f t="shared" si="31"/>
        <v>-2383</v>
      </c>
      <c r="W75" s="176">
        <f t="shared" si="32"/>
        <v>0</v>
      </c>
      <c r="X75" s="177">
        <f t="shared" si="33"/>
        <v>0</v>
      </c>
      <c r="Y75" s="87" t="str">
        <f t="shared" si="37"/>
        <v>Prvok 6.1.3</v>
      </c>
      <c r="Z75" s="79" t="s">
        <v>213</v>
      </c>
      <c r="AA75" s="228">
        <f t="shared" si="13"/>
        <v>1600</v>
      </c>
      <c r="AB75" s="229">
        <v>1600</v>
      </c>
      <c r="AC75" s="230">
        <f t="shared" si="34"/>
        <v>0</v>
      </c>
      <c r="AD75" s="231">
        <f t="shared" si="34"/>
        <v>0</v>
      </c>
      <c r="AE75" s="228">
        <f t="shared" si="14"/>
        <v>1600</v>
      </c>
      <c r="AF75" s="229">
        <v>1600</v>
      </c>
      <c r="AG75" s="230">
        <v>0</v>
      </c>
      <c r="AH75" s="231">
        <v>0</v>
      </c>
    </row>
    <row r="76" spans="1:34" ht="12.75">
      <c r="A76" s="87" t="s">
        <v>385</v>
      </c>
      <c r="B76" s="79" t="s">
        <v>214</v>
      </c>
      <c r="C76" s="88">
        <f t="shared" si="10"/>
        <v>28215</v>
      </c>
      <c r="D76" s="89">
        <v>28215</v>
      </c>
      <c r="E76" s="111">
        <v>0</v>
      </c>
      <c r="F76" s="134">
        <v>0</v>
      </c>
      <c r="G76" s="174">
        <f t="shared" si="11"/>
        <v>29875</v>
      </c>
      <c r="H76" s="175">
        <v>29875</v>
      </c>
      <c r="I76" s="176">
        <v>0</v>
      </c>
      <c r="J76" s="177">
        <v>0</v>
      </c>
      <c r="K76" s="87" t="str">
        <f t="shared" si="35"/>
        <v>Prvok 6.1.4</v>
      </c>
      <c r="L76" s="79" t="s">
        <v>214</v>
      </c>
      <c r="M76" s="228">
        <f t="shared" si="12"/>
        <v>35000</v>
      </c>
      <c r="N76" s="229">
        <v>35000</v>
      </c>
      <c r="O76" s="230">
        <f t="shared" si="30"/>
        <v>0</v>
      </c>
      <c r="P76" s="231">
        <f t="shared" si="30"/>
        <v>0</v>
      </c>
      <c r="Q76" s="232" t="s">
        <v>521</v>
      </c>
      <c r="R76" s="232"/>
      <c r="S76" s="223"/>
      <c r="T76" s="359">
        <f t="shared" si="29"/>
        <v>6785</v>
      </c>
      <c r="U76" s="174">
        <f t="shared" si="36"/>
        <v>5125</v>
      </c>
      <c r="V76" s="175">
        <f t="shared" si="31"/>
        <v>5125</v>
      </c>
      <c r="W76" s="176">
        <f t="shared" si="32"/>
        <v>0</v>
      </c>
      <c r="X76" s="177">
        <f t="shared" si="33"/>
        <v>0</v>
      </c>
      <c r="Y76" s="87" t="str">
        <f t="shared" si="37"/>
        <v>Prvok 6.1.4</v>
      </c>
      <c r="Z76" s="79" t="s">
        <v>214</v>
      </c>
      <c r="AA76" s="228">
        <f t="shared" si="13"/>
        <v>36400</v>
      </c>
      <c r="AB76" s="229">
        <v>36400</v>
      </c>
      <c r="AC76" s="230">
        <f t="shared" si="34"/>
        <v>0</v>
      </c>
      <c r="AD76" s="231">
        <f t="shared" si="34"/>
        <v>0</v>
      </c>
      <c r="AE76" s="228">
        <f t="shared" si="14"/>
        <v>37900</v>
      </c>
      <c r="AF76" s="229">
        <v>37900</v>
      </c>
      <c r="AG76" s="230">
        <v>0</v>
      </c>
      <c r="AH76" s="231">
        <v>0</v>
      </c>
    </row>
    <row r="77" spans="1:34" ht="12.75">
      <c r="A77" s="87" t="s">
        <v>620</v>
      </c>
      <c r="B77" s="79" t="s">
        <v>621</v>
      </c>
      <c r="C77" s="88">
        <f t="shared" si="10"/>
        <v>14300</v>
      </c>
      <c r="D77" s="89">
        <v>14300</v>
      </c>
      <c r="E77" s="111">
        <v>0</v>
      </c>
      <c r="F77" s="134">
        <v>0</v>
      </c>
      <c r="G77" s="174"/>
      <c r="H77" s="175"/>
      <c r="I77" s="176"/>
      <c r="J77" s="177"/>
      <c r="K77" s="87"/>
      <c r="L77" s="79"/>
      <c r="M77" s="228"/>
      <c r="N77" s="229"/>
      <c r="O77" s="230"/>
      <c r="P77" s="231"/>
      <c r="Q77" s="232"/>
      <c r="R77" s="232"/>
      <c r="S77" s="223"/>
      <c r="T77" s="359">
        <f t="shared" si="29"/>
        <v>-14300</v>
      </c>
      <c r="U77" s="174"/>
      <c r="V77" s="175"/>
      <c r="W77" s="176"/>
      <c r="X77" s="177"/>
      <c r="Y77" s="87"/>
      <c r="Z77" s="79"/>
      <c r="AA77" s="228"/>
      <c r="AB77" s="229"/>
      <c r="AC77" s="230"/>
      <c r="AD77" s="231"/>
      <c r="AE77" s="228"/>
      <c r="AF77" s="229"/>
      <c r="AG77" s="230"/>
      <c r="AH77" s="231"/>
    </row>
    <row r="78" spans="1:34" ht="12.75">
      <c r="A78" s="84" t="s">
        <v>215</v>
      </c>
      <c r="B78" s="83" t="s">
        <v>216</v>
      </c>
      <c r="C78" s="85">
        <f t="shared" si="10"/>
        <v>149373</v>
      </c>
      <c r="D78" s="86">
        <f>D79+D80</f>
        <v>149373</v>
      </c>
      <c r="E78" s="110">
        <f>E79+E80</f>
        <v>0</v>
      </c>
      <c r="F78" s="133">
        <f>F79+F80</f>
        <v>0</v>
      </c>
      <c r="G78" s="178">
        <f t="shared" si="11"/>
        <v>106221</v>
      </c>
      <c r="H78" s="179">
        <f>H79+H80</f>
        <v>106221</v>
      </c>
      <c r="I78" s="180">
        <f>I79+I80</f>
        <v>0</v>
      </c>
      <c r="J78" s="181">
        <f>J79+J80</f>
        <v>0</v>
      </c>
      <c r="K78" s="84" t="str">
        <f t="shared" si="35"/>
        <v>Podprog 6.2</v>
      </c>
      <c r="L78" s="83" t="s">
        <v>216</v>
      </c>
      <c r="M78" s="246">
        <f t="shared" si="12"/>
        <v>142500</v>
      </c>
      <c r="N78" s="247">
        <f>N79+N80</f>
        <v>142500</v>
      </c>
      <c r="O78" s="248">
        <f>O79+O80</f>
        <v>0</v>
      </c>
      <c r="P78" s="249">
        <f>P79+P80</f>
        <v>0</v>
      </c>
      <c r="Q78" s="250"/>
      <c r="R78" s="250"/>
      <c r="S78" s="250"/>
      <c r="T78" s="360">
        <f t="shared" si="29"/>
        <v>-6873</v>
      </c>
      <c r="U78" s="178">
        <f t="shared" si="36"/>
        <v>36279</v>
      </c>
      <c r="V78" s="179">
        <f t="shared" si="31"/>
        <v>36279</v>
      </c>
      <c r="W78" s="180">
        <f t="shared" si="32"/>
        <v>0</v>
      </c>
      <c r="X78" s="181">
        <f t="shared" si="33"/>
        <v>0</v>
      </c>
      <c r="Y78" s="84" t="str">
        <f t="shared" si="37"/>
        <v>Podprog 6.2</v>
      </c>
      <c r="Z78" s="83" t="s">
        <v>216</v>
      </c>
      <c r="AA78" s="246">
        <f t="shared" si="13"/>
        <v>148200</v>
      </c>
      <c r="AB78" s="247">
        <f>AB79+AB80</f>
        <v>148200</v>
      </c>
      <c r="AC78" s="248">
        <f>AC79+AC80</f>
        <v>0</v>
      </c>
      <c r="AD78" s="249">
        <f>AD79+AD80</f>
        <v>0</v>
      </c>
      <c r="AE78" s="246">
        <f t="shared" si="14"/>
        <v>154100</v>
      </c>
      <c r="AF78" s="247">
        <f>AF79+AF80</f>
        <v>154100</v>
      </c>
      <c r="AG78" s="248">
        <f>AG79+AG80</f>
        <v>0</v>
      </c>
      <c r="AH78" s="249">
        <f>AH79+AH80</f>
        <v>0</v>
      </c>
    </row>
    <row r="79" spans="1:34" ht="12.75">
      <c r="A79" s="87" t="s">
        <v>386</v>
      </c>
      <c r="B79" s="79" t="s">
        <v>217</v>
      </c>
      <c r="C79" s="88">
        <f t="shared" si="10"/>
        <v>142734</v>
      </c>
      <c r="D79" s="89">
        <v>142734</v>
      </c>
      <c r="E79" s="111">
        <v>0</v>
      </c>
      <c r="F79" s="134">
        <v>0</v>
      </c>
      <c r="G79" s="174">
        <f t="shared" si="11"/>
        <v>99582</v>
      </c>
      <c r="H79" s="175">
        <v>99582</v>
      </c>
      <c r="I79" s="176">
        <v>0</v>
      </c>
      <c r="J79" s="177">
        <v>0</v>
      </c>
      <c r="K79" s="87" t="str">
        <f t="shared" si="35"/>
        <v>Prvok 6.2.1</v>
      </c>
      <c r="L79" s="79" t="s">
        <v>217</v>
      </c>
      <c r="M79" s="228">
        <f t="shared" si="12"/>
        <v>132500</v>
      </c>
      <c r="N79" s="229">
        <v>132500</v>
      </c>
      <c r="O79" s="230">
        <f aca="true" t="shared" si="38" ref="O79:P82">I79</f>
        <v>0</v>
      </c>
      <c r="P79" s="231">
        <f t="shared" si="38"/>
        <v>0</v>
      </c>
      <c r="Q79" s="232" t="s">
        <v>521</v>
      </c>
      <c r="R79" s="232"/>
      <c r="S79" s="223"/>
      <c r="T79" s="359">
        <f t="shared" si="29"/>
        <v>-10234</v>
      </c>
      <c r="U79" s="174">
        <f t="shared" si="36"/>
        <v>32918</v>
      </c>
      <c r="V79" s="175">
        <f t="shared" si="31"/>
        <v>32918</v>
      </c>
      <c r="W79" s="176">
        <f t="shared" si="32"/>
        <v>0</v>
      </c>
      <c r="X79" s="177">
        <f t="shared" si="33"/>
        <v>0</v>
      </c>
      <c r="Y79" s="87" t="str">
        <f t="shared" si="37"/>
        <v>Prvok 6.2.1</v>
      </c>
      <c r="Z79" s="79" t="s">
        <v>217</v>
      </c>
      <c r="AA79" s="228">
        <f t="shared" si="13"/>
        <v>137800</v>
      </c>
      <c r="AB79" s="229">
        <v>137800</v>
      </c>
      <c r="AC79" s="230">
        <f aca="true" t="shared" si="39" ref="AC79:AD82">W79</f>
        <v>0</v>
      </c>
      <c r="AD79" s="231">
        <f t="shared" si="39"/>
        <v>0</v>
      </c>
      <c r="AE79" s="228">
        <f t="shared" si="14"/>
        <v>143300</v>
      </c>
      <c r="AF79" s="229">
        <v>143300</v>
      </c>
      <c r="AG79" s="230">
        <v>0</v>
      </c>
      <c r="AH79" s="231">
        <v>0</v>
      </c>
    </row>
    <row r="80" spans="1:34" ht="12.75">
      <c r="A80" s="87" t="s">
        <v>387</v>
      </c>
      <c r="B80" s="79" t="s">
        <v>218</v>
      </c>
      <c r="C80" s="88">
        <f aca="true" t="shared" si="40" ref="C80:C169">D80+E80+F80</f>
        <v>6639</v>
      </c>
      <c r="D80" s="89">
        <v>6639</v>
      </c>
      <c r="E80" s="111">
        <v>0</v>
      </c>
      <c r="F80" s="134">
        <v>0</v>
      </c>
      <c r="G80" s="174">
        <f aca="true" t="shared" si="41" ref="G80:G169">H80+I80+J80</f>
        <v>6639</v>
      </c>
      <c r="H80" s="175">
        <v>6639</v>
      </c>
      <c r="I80" s="176">
        <v>0</v>
      </c>
      <c r="J80" s="177">
        <v>0</v>
      </c>
      <c r="K80" s="87" t="str">
        <f t="shared" si="35"/>
        <v>Prvok 6.2.2</v>
      </c>
      <c r="L80" s="79" t="s">
        <v>218</v>
      </c>
      <c r="M80" s="228">
        <f aca="true" t="shared" si="42" ref="M80:M169">N80+O80+P80</f>
        <v>10000</v>
      </c>
      <c r="N80" s="229">
        <v>10000</v>
      </c>
      <c r="O80" s="230">
        <f t="shared" si="38"/>
        <v>0</v>
      </c>
      <c r="P80" s="231">
        <f t="shared" si="38"/>
        <v>0</v>
      </c>
      <c r="Q80" s="232" t="s">
        <v>521</v>
      </c>
      <c r="R80" s="232"/>
      <c r="S80" s="223"/>
      <c r="T80" s="359">
        <f t="shared" si="29"/>
        <v>3361</v>
      </c>
      <c r="U80" s="174">
        <f t="shared" si="36"/>
        <v>3361</v>
      </c>
      <c r="V80" s="175">
        <f t="shared" si="31"/>
        <v>3361</v>
      </c>
      <c r="W80" s="176">
        <f t="shared" si="32"/>
        <v>0</v>
      </c>
      <c r="X80" s="177">
        <f t="shared" si="33"/>
        <v>0</v>
      </c>
      <c r="Y80" s="87" t="str">
        <f t="shared" si="37"/>
        <v>Prvok 6.2.2</v>
      </c>
      <c r="Z80" s="79" t="s">
        <v>218</v>
      </c>
      <c r="AA80" s="228">
        <f aca="true" t="shared" si="43" ref="AA80:AA169">AB80+AC80+AD80</f>
        <v>10400</v>
      </c>
      <c r="AB80" s="229">
        <v>10400</v>
      </c>
      <c r="AC80" s="230">
        <f t="shared" si="39"/>
        <v>0</v>
      </c>
      <c r="AD80" s="231">
        <f t="shared" si="39"/>
        <v>0</v>
      </c>
      <c r="AE80" s="228">
        <f aca="true" t="shared" si="44" ref="AE80:AE169">AF80+AG80+AH80</f>
        <v>10800</v>
      </c>
      <c r="AF80" s="229">
        <v>10800</v>
      </c>
      <c r="AG80" s="230">
        <v>0</v>
      </c>
      <c r="AH80" s="231">
        <v>0</v>
      </c>
    </row>
    <row r="81" spans="1:34" ht="12.75">
      <c r="A81" s="84" t="s">
        <v>219</v>
      </c>
      <c r="B81" s="83" t="s">
        <v>220</v>
      </c>
      <c r="C81" s="85">
        <f t="shared" si="40"/>
        <v>9958</v>
      </c>
      <c r="D81" s="86">
        <v>9958</v>
      </c>
      <c r="E81" s="110">
        <v>0</v>
      </c>
      <c r="F81" s="133">
        <v>0</v>
      </c>
      <c r="G81" s="178">
        <f t="shared" si="41"/>
        <v>9958</v>
      </c>
      <c r="H81" s="179">
        <v>9958</v>
      </c>
      <c r="I81" s="180">
        <v>0</v>
      </c>
      <c r="J81" s="181">
        <v>0</v>
      </c>
      <c r="K81" s="84" t="str">
        <f t="shared" si="35"/>
        <v>Podprog 6.3</v>
      </c>
      <c r="L81" s="83" t="s">
        <v>576</v>
      </c>
      <c r="M81" s="246">
        <f t="shared" si="42"/>
        <v>12000</v>
      </c>
      <c r="N81" s="247">
        <v>12000</v>
      </c>
      <c r="O81" s="248">
        <f t="shared" si="38"/>
        <v>0</v>
      </c>
      <c r="P81" s="249">
        <f t="shared" si="38"/>
        <v>0</v>
      </c>
      <c r="Q81" s="250" t="s">
        <v>521</v>
      </c>
      <c r="R81" s="250"/>
      <c r="S81" s="218"/>
      <c r="T81" s="360">
        <f t="shared" si="29"/>
        <v>2042</v>
      </c>
      <c r="U81" s="178">
        <f t="shared" si="36"/>
        <v>2042</v>
      </c>
      <c r="V81" s="179">
        <f t="shared" si="31"/>
        <v>2042</v>
      </c>
      <c r="W81" s="180">
        <f t="shared" si="32"/>
        <v>0</v>
      </c>
      <c r="X81" s="181">
        <f t="shared" si="33"/>
        <v>0</v>
      </c>
      <c r="Y81" s="84" t="str">
        <f t="shared" si="37"/>
        <v>Podprog 6.3</v>
      </c>
      <c r="Z81" s="83" t="s">
        <v>576</v>
      </c>
      <c r="AA81" s="246">
        <f t="shared" si="43"/>
        <v>10000</v>
      </c>
      <c r="AB81" s="247">
        <v>10000</v>
      </c>
      <c r="AC81" s="248">
        <f t="shared" si="39"/>
        <v>0</v>
      </c>
      <c r="AD81" s="249">
        <f t="shared" si="39"/>
        <v>0</v>
      </c>
      <c r="AE81" s="246">
        <f t="shared" si="44"/>
        <v>10000</v>
      </c>
      <c r="AF81" s="247">
        <v>10000</v>
      </c>
      <c r="AG81" s="248">
        <v>0</v>
      </c>
      <c r="AH81" s="249">
        <v>0</v>
      </c>
    </row>
    <row r="82" spans="1:34" ht="13.5" thickBot="1">
      <c r="A82" s="84" t="s">
        <v>221</v>
      </c>
      <c r="B82" s="83" t="s">
        <v>18</v>
      </c>
      <c r="C82" s="85">
        <f t="shared" si="40"/>
        <v>53110</v>
      </c>
      <c r="D82" s="86">
        <v>53110</v>
      </c>
      <c r="E82" s="110">
        <v>0</v>
      </c>
      <c r="F82" s="133">
        <v>0</v>
      </c>
      <c r="G82" s="178">
        <f t="shared" si="41"/>
        <v>53110</v>
      </c>
      <c r="H82" s="179">
        <v>53110</v>
      </c>
      <c r="I82" s="180">
        <v>0</v>
      </c>
      <c r="J82" s="181">
        <v>0</v>
      </c>
      <c r="K82" s="84" t="str">
        <f t="shared" si="35"/>
        <v>Podprog 6.4</v>
      </c>
      <c r="L82" s="83" t="s">
        <v>18</v>
      </c>
      <c r="M82" s="246">
        <f t="shared" si="42"/>
        <v>53110</v>
      </c>
      <c r="N82" s="247">
        <v>53110</v>
      </c>
      <c r="O82" s="248">
        <f t="shared" si="38"/>
        <v>0</v>
      </c>
      <c r="P82" s="249">
        <f t="shared" si="38"/>
        <v>0</v>
      </c>
      <c r="Q82" s="250" t="s">
        <v>521</v>
      </c>
      <c r="R82" s="290"/>
      <c r="S82" s="218"/>
      <c r="T82" s="360">
        <f t="shared" si="29"/>
        <v>0</v>
      </c>
      <c r="U82" s="178">
        <f t="shared" si="36"/>
        <v>0</v>
      </c>
      <c r="V82" s="179">
        <f t="shared" si="31"/>
        <v>0</v>
      </c>
      <c r="W82" s="180">
        <f t="shared" si="32"/>
        <v>0</v>
      </c>
      <c r="X82" s="181">
        <f t="shared" si="33"/>
        <v>0</v>
      </c>
      <c r="Y82" s="84" t="str">
        <f t="shared" si="37"/>
        <v>Podprog 6.4</v>
      </c>
      <c r="Z82" s="83" t="s">
        <v>18</v>
      </c>
      <c r="AA82" s="246">
        <f t="shared" si="43"/>
        <v>54200</v>
      </c>
      <c r="AB82" s="247">
        <v>54200</v>
      </c>
      <c r="AC82" s="248">
        <f t="shared" si="39"/>
        <v>0</v>
      </c>
      <c r="AD82" s="249">
        <f t="shared" si="39"/>
        <v>0</v>
      </c>
      <c r="AE82" s="246">
        <f t="shared" si="44"/>
        <v>55800</v>
      </c>
      <c r="AF82" s="247">
        <v>55800</v>
      </c>
      <c r="AG82" s="248">
        <v>0</v>
      </c>
      <c r="AH82" s="249">
        <v>0</v>
      </c>
    </row>
    <row r="83" spans="1:34" ht="12.75">
      <c r="A83" s="80" t="s">
        <v>222</v>
      </c>
      <c r="B83" s="81"/>
      <c r="C83" s="67">
        <f t="shared" si="40"/>
        <v>1102623</v>
      </c>
      <c r="D83" s="82">
        <f>D84+D102+D111</f>
        <v>313098</v>
      </c>
      <c r="E83" s="109">
        <f>E84+E102+E111</f>
        <v>789525</v>
      </c>
      <c r="F83" s="132">
        <f>F84+F102+F111</f>
        <v>0</v>
      </c>
      <c r="G83" s="170">
        <f t="shared" si="41"/>
        <v>246797</v>
      </c>
      <c r="H83" s="171">
        <f>H84+H102+H111</f>
        <v>181571</v>
      </c>
      <c r="I83" s="172">
        <f>I84+I102+I111</f>
        <v>65226</v>
      </c>
      <c r="J83" s="173">
        <f>J84+J102+J111</f>
        <v>0</v>
      </c>
      <c r="K83" s="80" t="str">
        <f t="shared" si="35"/>
        <v>Program 7:   Komunikácie</v>
      </c>
      <c r="L83" s="81"/>
      <c r="M83" s="268">
        <f t="shared" si="42"/>
        <v>769100</v>
      </c>
      <c r="N83" s="269">
        <f>N84+N102+N111</f>
        <v>144400</v>
      </c>
      <c r="O83" s="270">
        <f>O84+O102+O111</f>
        <v>624700</v>
      </c>
      <c r="P83" s="271">
        <f>P84+P102+P111</f>
        <v>0</v>
      </c>
      <c r="Q83" s="272"/>
      <c r="R83" s="272"/>
      <c r="S83" s="272"/>
      <c r="T83" s="357">
        <f t="shared" si="29"/>
        <v>-168698</v>
      </c>
      <c r="U83" s="170">
        <f t="shared" si="36"/>
        <v>522303</v>
      </c>
      <c r="V83" s="171">
        <f t="shared" si="31"/>
        <v>-37171</v>
      </c>
      <c r="W83" s="172">
        <f t="shared" si="32"/>
        <v>559474</v>
      </c>
      <c r="X83" s="173">
        <f t="shared" si="33"/>
        <v>0</v>
      </c>
      <c r="Y83" s="80" t="str">
        <f t="shared" si="37"/>
        <v>Program 7:   Komunikácie</v>
      </c>
      <c r="Z83" s="81"/>
      <c r="AA83" s="268">
        <f t="shared" si="43"/>
        <v>147300</v>
      </c>
      <c r="AB83" s="269">
        <f>AB84+AB102+AB111</f>
        <v>147300</v>
      </c>
      <c r="AC83" s="270">
        <f>AC84+AC102+AC111</f>
        <v>0</v>
      </c>
      <c r="AD83" s="271">
        <f>AD84+AD102+AD111</f>
        <v>0</v>
      </c>
      <c r="AE83" s="268">
        <f t="shared" si="44"/>
        <v>151500</v>
      </c>
      <c r="AF83" s="269">
        <f>AF84+AF102+AF111</f>
        <v>151500</v>
      </c>
      <c r="AG83" s="270">
        <f>AG84+AG102+AG111</f>
        <v>0</v>
      </c>
      <c r="AH83" s="271">
        <f>AH84+AH102+AH111</f>
        <v>0</v>
      </c>
    </row>
    <row r="84" spans="1:34" ht="12.75">
      <c r="A84" s="84" t="s">
        <v>223</v>
      </c>
      <c r="B84" s="83" t="s">
        <v>224</v>
      </c>
      <c r="C84" s="85">
        <f t="shared" si="40"/>
        <v>789525</v>
      </c>
      <c r="D84" s="86">
        <f>SUM(D85:D101)</f>
        <v>0</v>
      </c>
      <c r="E84" s="110">
        <f>SUM(E85:E101)</f>
        <v>789525</v>
      </c>
      <c r="F84" s="133">
        <f>SUM(F85:F101)</f>
        <v>0</v>
      </c>
      <c r="G84" s="178">
        <f t="shared" si="41"/>
        <v>65226</v>
      </c>
      <c r="H84" s="179">
        <f>SUM(H85:H101)</f>
        <v>0</v>
      </c>
      <c r="I84" s="180">
        <f>SUM(I85:I101)</f>
        <v>65226</v>
      </c>
      <c r="J84" s="181">
        <f>SUM(J85:J101)</f>
        <v>0</v>
      </c>
      <c r="K84" s="84" t="str">
        <f t="shared" si="35"/>
        <v>Podprog 7.1</v>
      </c>
      <c r="L84" s="83" t="s">
        <v>224</v>
      </c>
      <c r="M84" s="246">
        <f t="shared" si="42"/>
        <v>624700</v>
      </c>
      <c r="N84" s="247">
        <f>N85+N90+N94</f>
        <v>0</v>
      </c>
      <c r="O84" s="248">
        <f>O85+O90+O94</f>
        <v>624700</v>
      </c>
      <c r="P84" s="249">
        <f>P85+P90+P94</f>
        <v>0</v>
      </c>
      <c r="Q84" s="250"/>
      <c r="R84" s="250"/>
      <c r="S84" s="250"/>
      <c r="T84" s="360">
        <f t="shared" si="29"/>
        <v>0</v>
      </c>
      <c r="U84" s="178">
        <f t="shared" si="36"/>
        <v>559474</v>
      </c>
      <c r="V84" s="179">
        <f t="shared" si="31"/>
        <v>0</v>
      </c>
      <c r="W84" s="180">
        <f t="shared" si="32"/>
        <v>559474</v>
      </c>
      <c r="X84" s="181">
        <f t="shared" si="33"/>
        <v>0</v>
      </c>
      <c r="Y84" s="84" t="str">
        <f t="shared" si="37"/>
        <v>Podprog 7.1</v>
      </c>
      <c r="Z84" s="83" t="s">
        <v>224</v>
      </c>
      <c r="AA84" s="246">
        <f t="shared" si="43"/>
        <v>0</v>
      </c>
      <c r="AB84" s="247">
        <f>AB85+AB90+AB94</f>
        <v>0</v>
      </c>
      <c r="AC84" s="248">
        <f>AC85+AC90+AC94</f>
        <v>0</v>
      </c>
      <c r="AD84" s="249">
        <f>AD85+AD90+AD94</f>
        <v>0</v>
      </c>
      <c r="AE84" s="246">
        <f t="shared" si="44"/>
        <v>0</v>
      </c>
      <c r="AF84" s="247">
        <f>AF85+AF90+AF94</f>
        <v>0</v>
      </c>
      <c r="AG84" s="248">
        <f>AG85+AG90+AG94</f>
        <v>0</v>
      </c>
      <c r="AH84" s="249">
        <f>AH85+AH90+AH94</f>
        <v>0</v>
      </c>
    </row>
    <row r="85" spans="1:34" ht="12.75">
      <c r="A85" s="87" t="s">
        <v>388</v>
      </c>
      <c r="B85" s="79" t="s">
        <v>225</v>
      </c>
      <c r="C85" s="88">
        <f t="shared" si="40"/>
        <v>489000</v>
      </c>
      <c r="D85" s="89">
        <v>0</v>
      </c>
      <c r="E85" s="111">
        <v>489000</v>
      </c>
      <c r="F85" s="134">
        <v>0</v>
      </c>
      <c r="G85" s="174">
        <f t="shared" si="41"/>
        <v>65226</v>
      </c>
      <c r="H85" s="175">
        <v>0</v>
      </c>
      <c r="I85" s="176">
        <v>65226</v>
      </c>
      <c r="J85" s="177">
        <v>0</v>
      </c>
      <c r="K85" s="87" t="str">
        <f t="shared" si="35"/>
        <v>Prvok 7.1.1</v>
      </c>
      <c r="L85" s="79" t="s">
        <v>225</v>
      </c>
      <c r="M85" s="228">
        <f t="shared" si="42"/>
        <v>370700</v>
      </c>
      <c r="N85" s="229">
        <f>SUM(N86:N89)</f>
        <v>0</v>
      </c>
      <c r="O85" s="230">
        <f>SUM(O86:O89)</f>
        <v>370700</v>
      </c>
      <c r="P85" s="231">
        <f>SUM(P86:P89)</f>
        <v>0</v>
      </c>
      <c r="Q85" s="232" t="s">
        <v>521</v>
      </c>
      <c r="R85" s="232"/>
      <c r="S85" s="223"/>
      <c r="T85" s="359">
        <f t="shared" si="29"/>
        <v>0</v>
      </c>
      <c r="U85" s="174">
        <f t="shared" si="36"/>
        <v>305474</v>
      </c>
      <c r="V85" s="175">
        <f t="shared" si="31"/>
        <v>0</v>
      </c>
      <c r="W85" s="176">
        <f t="shared" si="32"/>
        <v>305474</v>
      </c>
      <c r="X85" s="177">
        <f t="shared" si="33"/>
        <v>0</v>
      </c>
      <c r="Y85" s="87" t="str">
        <f t="shared" si="37"/>
        <v>Prvok 7.1.1</v>
      </c>
      <c r="Z85" s="79" t="s">
        <v>225</v>
      </c>
      <c r="AA85" s="228">
        <f t="shared" si="43"/>
        <v>0</v>
      </c>
      <c r="AB85" s="229">
        <f>SUM(AB86:AB89)</f>
        <v>0</v>
      </c>
      <c r="AC85" s="230">
        <f>SUM(AC86:AC89)</f>
        <v>0</v>
      </c>
      <c r="AD85" s="231">
        <f>SUM(AD86:AD89)</f>
        <v>0</v>
      </c>
      <c r="AE85" s="228">
        <f t="shared" si="44"/>
        <v>0</v>
      </c>
      <c r="AF85" s="229">
        <f>SUM(AF86:AF89)</f>
        <v>0</v>
      </c>
      <c r="AG85" s="230">
        <f>SUM(AG86:AG89)</f>
        <v>0</v>
      </c>
      <c r="AH85" s="231">
        <f>SUM(AH86:AH89)</f>
        <v>0</v>
      </c>
    </row>
    <row r="86" spans="1:34" ht="12.75">
      <c r="A86" s="87"/>
      <c r="B86" s="79"/>
      <c r="C86" s="88"/>
      <c r="D86" s="89"/>
      <c r="E86" s="111"/>
      <c r="F86" s="134"/>
      <c r="G86" s="174"/>
      <c r="H86" s="175"/>
      <c r="I86" s="176"/>
      <c r="J86" s="177"/>
      <c r="K86" s="251" t="s">
        <v>495</v>
      </c>
      <c r="L86" s="115" t="s">
        <v>565</v>
      </c>
      <c r="M86" s="252">
        <f t="shared" si="42"/>
        <v>180000</v>
      </c>
      <c r="N86" s="253">
        <v>0</v>
      </c>
      <c r="O86" s="254">
        <v>180000</v>
      </c>
      <c r="P86" s="262">
        <v>0</v>
      </c>
      <c r="Q86" s="232" t="s">
        <v>521</v>
      </c>
      <c r="R86" s="261"/>
      <c r="S86" s="223"/>
      <c r="T86" s="359"/>
      <c r="U86" s="174"/>
      <c r="V86" s="175"/>
      <c r="W86" s="176"/>
      <c r="X86" s="177"/>
      <c r="Y86" s="87" t="str">
        <f t="shared" si="37"/>
        <v> - v tom </v>
      </c>
      <c r="Z86" s="79" t="s">
        <v>566</v>
      </c>
      <c r="AA86" s="252">
        <f t="shared" si="43"/>
        <v>0</v>
      </c>
      <c r="AB86" s="253">
        <v>0</v>
      </c>
      <c r="AC86" s="254">
        <v>0</v>
      </c>
      <c r="AD86" s="255">
        <v>0</v>
      </c>
      <c r="AE86" s="252">
        <f t="shared" si="44"/>
        <v>0</v>
      </c>
      <c r="AF86" s="253">
        <v>0</v>
      </c>
      <c r="AG86" s="254">
        <v>0</v>
      </c>
      <c r="AH86" s="255">
        <v>0</v>
      </c>
    </row>
    <row r="87" spans="1:34" ht="12.75">
      <c r="A87" s="87"/>
      <c r="B87" s="79"/>
      <c r="C87" s="88"/>
      <c r="D87" s="89"/>
      <c r="E87" s="111"/>
      <c r="F87" s="134"/>
      <c r="G87" s="174"/>
      <c r="H87" s="175"/>
      <c r="I87" s="176"/>
      <c r="J87" s="177"/>
      <c r="K87" s="251" t="s">
        <v>495</v>
      </c>
      <c r="L87" s="115" t="s">
        <v>628</v>
      </c>
      <c r="M87" s="252">
        <f t="shared" si="42"/>
        <v>83000</v>
      </c>
      <c r="N87" s="253">
        <v>0</v>
      </c>
      <c r="O87" s="254">
        <v>83000</v>
      </c>
      <c r="P87" s="262">
        <v>0</v>
      </c>
      <c r="Q87" s="232" t="s">
        <v>521</v>
      </c>
      <c r="R87" s="261"/>
      <c r="S87" s="223"/>
      <c r="T87" s="359"/>
      <c r="U87" s="174"/>
      <c r="V87" s="175"/>
      <c r="W87" s="176"/>
      <c r="X87" s="177"/>
      <c r="Y87" s="87"/>
      <c r="Z87" s="79"/>
      <c r="AA87" s="252">
        <f t="shared" si="43"/>
        <v>0</v>
      </c>
      <c r="AB87" s="253"/>
      <c r="AC87" s="254"/>
      <c r="AD87" s="255"/>
      <c r="AE87" s="252">
        <f t="shared" si="44"/>
        <v>0</v>
      </c>
      <c r="AF87" s="253"/>
      <c r="AG87" s="254"/>
      <c r="AH87" s="255"/>
    </row>
    <row r="88" spans="1:34" ht="12.75">
      <c r="A88" s="87"/>
      <c r="B88" s="79"/>
      <c r="C88" s="88"/>
      <c r="D88" s="89"/>
      <c r="E88" s="111"/>
      <c r="F88" s="134"/>
      <c r="G88" s="174"/>
      <c r="H88" s="175"/>
      <c r="I88" s="176"/>
      <c r="J88" s="177"/>
      <c r="K88" s="251" t="s">
        <v>495</v>
      </c>
      <c r="L88" s="79" t="s">
        <v>633</v>
      </c>
      <c r="M88" s="252">
        <f t="shared" si="42"/>
        <v>19000</v>
      </c>
      <c r="N88" s="253">
        <v>0</v>
      </c>
      <c r="O88" s="254">
        <v>19000</v>
      </c>
      <c r="P88" s="262">
        <v>0</v>
      </c>
      <c r="Q88" s="232" t="s">
        <v>521</v>
      </c>
      <c r="R88" s="261"/>
      <c r="S88" s="223"/>
      <c r="T88" s="359"/>
      <c r="U88" s="174"/>
      <c r="V88" s="175"/>
      <c r="W88" s="176"/>
      <c r="X88" s="177"/>
      <c r="Y88" s="87"/>
      <c r="Z88" s="79"/>
      <c r="AA88" s="252"/>
      <c r="AB88" s="253"/>
      <c r="AC88" s="254"/>
      <c r="AD88" s="255"/>
      <c r="AE88" s="252"/>
      <c r="AF88" s="253"/>
      <c r="AG88" s="254"/>
      <c r="AH88" s="255"/>
    </row>
    <row r="89" spans="1:34" ht="12.75">
      <c r="A89" s="87"/>
      <c r="B89" s="79"/>
      <c r="C89" s="88"/>
      <c r="D89" s="89"/>
      <c r="E89" s="111"/>
      <c r="F89" s="134"/>
      <c r="G89" s="174"/>
      <c r="H89" s="175"/>
      <c r="I89" s="176"/>
      <c r="J89" s="177"/>
      <c r="K89" s="251" t="s">
        <v>495</v>
      </c>
      <c r="L89" s="115" t="s">
        <v>562</v>
      </c>
      <c r="M89" s="252">
        <f t="shared" si="42"/>
        <v>88700</v>
      </c>
      <c r="N89" s="253">
        <v>0</v>
      </c>
      <c r="O89" s="254">
        <v>88700</v>
      </c>
      <c r="P89" s="262">
        <v>0</v>
      </c>
      <c r="Q89" s="232" t="s">
        <v>521</v>
      </c>
      <c r="R89" s="261"/>
      <c r="S89" s="223"/>
      <c r="T89" s="359"/>
      <c r="U89" s="174"/>
      <c r="V89" s="175"/>
      <c r="W89" s="176"/>
      <c r="X89" s="177"/>
      <c r="Y89" s="87"/>
      <c r="Z89" s="79"/>
      <c r="AA89" s="252">
        <f t="shared" si="43"/>
        <v>0</v>
      </c>
      <c r="AB89" s="253"/>
      <c r="AC89" s="254"/>
      <c r="AD89" s="255"/>
      <c r="AE89" s="252">
        <f t="shared" si="44"/>
        <v>0</v>
      </c>
      <c r="AF89" s="253"/>
      <c r="AG89" s="254"/>
      <c r="AH89" s="255"/>
    </row>
    <row r="90" spans="1:34" ht="12.75">
      <c r="A90" s="87" t="s">
        <v>389</v>
      </c>
      <c r="B90" s="79" t="s">
        <v>226</v>
      </c>
      <c r="C90" s="88">
        <f t="shared" si="40"/>
        <v>93413</v>
      </c>
      <c r="D90" s="89">
        <v>0</v>
      </c>
      <c r="E90" s="111">
        <v>93413</v>
      </c>
      <c r="F90" s="134">
        <v>0</v>
      </c>
      <c r="G90" s="174">
        <f t="shared" si="41"/>
        <v>0</v>
      </c>
      <c r="H90" s="175">
        <v>0</v>
      </c>
      <c r="I90" s="176">
        <v>0</v>
      </c>
      <c r="J90" s="177">
        <v>0</v>
      </c>
      <c r="K90" s="87" t="str">
        <f t="shared" si="35"/>
        <v>Prvok 7.1.2</v>
      </c>
      <c r="L90" s="79" t="s">
        <v>226</v>
      </c>
      <c r="M90" s="228">
        <f t="shared" si="42"/>
        <v>111000</v>
      </c>
      <c r="N90" s="229">
        <f>SUM(N91:N93)</f>
        <v>0</v>
      </c>
      <c r="O90" s="230">
        <f>SUM(O91:O93)</f>
        <v>111000</v>
      </c>
      <c r="P90" s="231">
        <f>SUM(P91:P93)</f>
        <v>0</v>
      </c>
      <c r="Q90" s="232" t="s">
        <v>521</v>
      </c>
      <c r="R90" s="232"/>
      <c r="S90" s="223"/>
      <c r="T90" s="359">
        <f t="shared" si="29"/>
        <v>0</v>
      </c>
      <c r="U90" s="174">
        <f t="shared" si="36"/>
        <v>111000</v>
      </c>
      <c r="V90" s="175">
        <f t="shared" si="31"/>
        <v>0</v>
      </c>
      <c r="W90" s="176">
        <f t="shared" si="32"/>
        <v>111000</v>
      </c>
      <c r="X90" s="177">
        <f t="shared" si="33"/>
        <v>0</v>
      </c>
      <c r="Y90" s="87" t="str">
        <f t="shared" si="37"/>
        <v>Prvok 7.1.2</v>
      </c>
      <c r="Z90" s="79" t="s">
        <v>226</v>
      </c>
      <c r="AA90" s="228">
        <f t="shared" si="43"/>
        <v>0</v>
      </c>
      <c r="AB90" s="229">
        <v>0</v>
      </c>
      <c r="AC90" s="230">
        <v>0</v>
      </c>
      <c r="AD90" s="231">
        <v>0</v>
      </c>
      <c r="AE90" s="228">
        <f t="shared" si="44"/>
        <v>0</v>
      </c>
      <c r="AF90" s="229">
        <v>0</v>
      </c>
      <c r="AG90" s="230">
        <v>0</v>
      </c>
      <c r="AH90" s="231">
        <v>0</v>
      </c>
    </row>
    <row r="91" spans="1:34" ht="12.75">
      <c r="A91" s="87"/>
      <c r="B91" s="79"/>
      <c r="C91" s="88"/>
      <c r="D91" s="89"/>
      <c r="E91" s="111"/>
      <c r="F91" s="134"/>
      <c r="G91" s="174"/>
      <c r="H91" s="175"/>
      <c r="I91" s="176"/>
      <c r="J91" s="177"/>
      <c r="K91" s="251" t="s">
        <v>495</v>
      </c>
      <c r="L91" s="115" t="s">
        <v>563</v>
      </c>
      <c r="M91" s="252">
        <f t="shared" si="42"/>
        <v>83000</v>
      </c>
      <c r="N91" s="253">
        <v>0</v>
      </c>
      <c r="O91" s="254">
        <v>83000</v>
      </c>
      <c r="P91" s="255">
        <v>0</v>
      </c>
      <c r="Q91" s="232" t="s">
        <v>521</v>
      </c>
      <c r="R91" s="261"/>
      <c r="S91" s="223"/>
      <c r="T91" s="359"/>
      <c r="U91" s="174"/>
      <c r="V91" s="175"/>
      <c r="W91" s="176"/>
      <c r="X91" s="177"/>
      <c r="Y91" s="87"/>
      <c r="Z91" s="79"/>
      <c r="AA91" s="219"/>
      <c r="AB91" s="220"/>
      <c r="AC91" s="221"/>
      <c r="AD91" s="222"/>
      <c r="AE91" s="219"/>
      <c r="AF91" s="220"/>
      <c r="AG91" s="221"/>
      <c r="AH91" s="222"/>
    </row>
    <row r="92" spans="1:34" ht="12.75">
      <c r="A92" s="87"/>
      <c r="B92" s="79"/>
      <c r="C92" s="88"/>
      <c r="D92" s="89"/>
      <c r="E92" s="111"/>
      <c r="F92" s="134"/>
      <c r="G92" s="174"/>
      <c r="H92" s="175"/>
      <c r="I92" s="176"/>
      <c r="J92" s="177"/>
      <c r="K92" s="251" t="s">
        <v>495</v>
      </c>
      <c r="L92" s="115" t="s">
        <v>634</v>
      </c>
      <c r="M92" s="252">
        <f t="shared" si="42"/>
        <v>10000</v>
      </c>
      <c r="N92" s="253">
        <v>0</v>
      </c>
      <c r="O92" s="254">
        <v>10000</v>
      </c>
      <c r="P92" s="255">
        <v>0</v>
      </c>
      <c r="Q92" s="232" t="s">
        <v>521</v>
      </c>
      <c r="R92" s="261"/>
      <c r="S92" s="223"/>
      <c r="T92" s="359"/>
      <c r="U92" s="174"/>
      <c r="V92" s="175"/>
      <c r="W92" s="176"/>
      <c r="X92" s="177"/>
      <c r="Y92" s="87"/>
      <c r="Z92" s="79"/>
      <c r="AA92" s="219"/>
      <c r="AB92" s="220"/>
      <c r="AC92" s="221"/>
      <c r="AD92" s="222"/>
      <c r="AE92" s="219"/>
      <c r="AF92" s="220"/>
      <c r="AG92" s="221"/>
      <c r="AH92" s="222"/>
    </row>
    <row r="93" spans="1:34" ht="12.75">
      <c r="A93" s="87"/>
      <c r="B93" s="79"/>
      <c r="C93" s="88"/>
      <c r="D93" s="89"/>
      <c r="E93" s="111"/>
      <c r="F93" s="134"/>
      <c r="G93" s="174"/>
      <c r="H93" s="175"/>
      <c r="I93" s="176"/>
      <c r="J93" s="177"/>
      <c r="K93" s="251" t="s">
        <v>495</v>
      </c>
      <c r="L93" s="115" t="s">
        <v>564</v>
      </c>
      <c r="M93" s="252">
        <f t="shared" si="42"/>
        <v>18000</v>
      </c>
      <c r="N93" s="253">
        <v>0</v>
      </c>
      <c r="O93" s="254">
        <v>18000</v>
      </c>
      <c r="P93" s="255">
        <v>0</v>
      </c>
      <c r="Q93" s="232" t="s">
        <v>521</v>
      </c>
      <c r="R93" s="261"/>
      <c r="S93" s="223"/>
      <c r="T93" s="359"/>
      <c r="U93" s="174"/>
      <c r="V93" s="175"/>
      <c r="W93" s="176"/>
      <c r="X93" s="177"/>
      <c r="Y93" s="87"/>
      <c r="Z93" s="79"/>
      <c r="AA93" s="219"/>
      <c r="AB93" s="220"/>
      <c r="AC93" s="221"/>
      <c r="AD93" s="222"/>
      <c r="AE93" s="219"/>
      <c r="AF93" s="220"/>
      <c r="AG93" s="221"/>
      <c r="AH93" s="222"/>
    </row>
    <row r="94" spans="1:34" ht="12.75">
      <c r="A94" s="87" t="s">
        <v>390</v>
      </c>
      <c r="B94" s="79" t="s">
        <v>227</v>
      </c>
      <c r="C94" s="88">
        <f t="shared" si="40"/>
        <v>147363</v>
      </c>
      <c r="D94" s="89">
        <v>0</v>
      </c>
      <c r="E94" s="111">
        <v>147363</v>
      </c>
      <c r="F94" s="134">
        <v>0</v>
      </c>
      <c r="G94" s="174">
        <f t="shared" si="41"/>
        <v>0</v>
      </c>
      <c r="H94" s="175">
        <v>0</v>
      </c>
      <c r="I94" s="176">
        <v>0</v>
      </c>
      <c r="J94" s="177">
        <v>0</v>
      </c>
      <c r="K94" s="87" t="str">
        <f t="shared" si="35"/>
        <v>Prvok 7.1.3</v>
      </c>
      <c r="L94" s="79" t="s">
        <v>227</v>
      </c>
      <c r="M94" s="228">
        <f t="shared" si="42"/>
        <v>143000</v>
      </c>
      <c r="N94" s="229">
        <f>SUM(N95:N98)</f>
        <v>0</v>
      </c>
      <c r="O94" s="230">
        <f>SUM(O95:O98)</f>
        <v>143000</v>
      </c>
      <c r="P94" s="231">
        <f>SUM(P95:P98)</f>
        <v>0</v>
      </c>
      <c r="Q94" s="232" t="s">
        <v>521</v>
      </c>
      <c r="R94" s="232"/>
      <c r="S94" s="223"/>
      <c r="T94" s="359">
        <f t="shared" si="29"/>
        <v>0</v>
      </c>
      <c r="U94" s="174">
        <f t="shared" si="36"/>
        <v>143000</v>
      </c>
      <c r="V94" s="175">
        <f t="shared" si="31"/>
        <v>0</v>
      </c>
      <c r="W94" s="176">
        <f t="shared" si="32"/>
        <v>143000</v>
      </c>
      <c r="X94" s="177">
        <f t="shared" si="33"/>
        <v>0</v>
      </c>
      <c r="Y94" s="87" t="str">
        <f t="shared" si="37"/>
        <v>Prvok 7.1.3</v>
      </c>
      <c r="Z94" s="79" t="s">
        <v>227</v>
      </c>
      <c r="AA94" s="228">
        <f t="shared" si="43"/>
        <v>0</v>
      </c>
      <c r="AB94" s="229">
        <v>0</v>
      </c>
      <c r="AC94" s="230">
        <v>0</v>
      </c>
      <c r="AD94" s="231">
        <v>0</v>
      </c>
      <c r="AE94" s="228">
        <f t="shared" si="44"/>
        <v>0</v>
      </c>
      <c r="AF94" s="229">
        <v>0</v>
      </c>
      <c r="AG94" s="230">
        <v>0</v>
      </c>
      <c r="AH94" s="231">
        <v>0</v>
      </c>
    </row>
    <row r="95" spans="1:34" ht="12.75">
      <c r="A95" s="87"/>
      <c r="B95" s="79"/>
      <c r="C95" s="88"/>
      <c r="D95" s="89"/>
      <c r="E95" s="111"/>
      <c r="F95" s="134"/>
      <c r="G95" s="174"/>
      <c r="H95" s="175"/>
      <c r="I95" s="176"/>
      <c r="J95" s="177"/>
      <c r="K95" s="251" t="s">
        <v>495</v>
      </c>
      <c r="L95" s="115" t="s">
        <v>567</v>
      </c>
      <c r="M95" s="252">
        <f t="shared" si="42"/>
        <v>65000</v>
      </c>
      <c r="N95" s="253">
        <v>0</v>
      </c>
      <c r="O95" s="254">
        <v>65000</v>
      </c>
      <c r="P95" s="255">
        <v>0</v>
      </c>
      <c r="Q95" s="232" t="s">
        <v>521</v>
      </c>
      <c r="R95" s="261"/>
      <c r="S95" s="223"/>
      <c r="T95" s="359"/>
      <c r="U95" s="174"/>
      <c r="V95" s="175"/>
      <c r="W95" s="176"/>
      <c r="X95" s="177"/>
      <c r="Y95" s="87"/>
      <c r="Z95" s="79"/>
      <c r="AA95" s="219"/>
      <c r="AB95" s="220"/>
      <c r="AC95" s="221"/>
      <c r="AD95" s="222"/>
      <c r="AE95" s="219"/>
      <c r="AF95" s="220"/>
      <c r="AG95" s="221"/>
      <c r="AH95" s="222"/>
    </row>
    <row r="96" spans="1:34" ht="12.75">
      <c r="A96" s="87"/>
      <c r="B96" s="79"/>
      <c r="C96" s="88"/>
      <c r="D96" s="89"/>
      <c r="E96" s="111"/>
      <c r="F96" s="134"/>
      <c r="G96" s="174"/>
      <c r="H96" s="175"/>
      <c r="I96" s="176"/>
      <c r="J96" s="177"/>
      <c r="K96" s="251" t="s">
        <v>495</v>
      </c>
      <c r="L96" s="115" t="s">
        <v>630</v>
      </c>
      <c r="M96" s="252">
        <f t="shared" si="42"/>
        <v>27000</v>
      </c>
      <c r="N96" s="253">
        <v>0</v>
      </c>
      <c r="O96" s="254">
        <v>27000</v>
      </c>
      <c r="P96" s="255">
        <v>0</v>
      </c>
      <c r="Q96" s="232" t="s">
        <v>521</v>
      </c>
      <c r="R96" s="261"/>
      <c r="S96" s="223"/>
      <c r="T96" s="359"/>
      <c r="U96" s="174"/>
      <c r="V96" s="175"/>
      <c r="W96" s="176"/>
      <c r="X96" s="177"/>
      <c r="Y96" s="87"/>
      <c r="Z96" s="79"/>
      <c r="AA96" s="219"/>
      <c r="AB96" s="220"/>
      <c r="AC96" s="221"/>
      <c r="AD96" s="222"/>
      <c r="AE96" s="219"/>
      <c r="AF96" s="220"/>
      <c r="AG96" s="221"/>
      <c r="AH96" s="222"/>
    </row>
    <row r="97" spans="1:34" ht="12.75">
      <c r="A97" s="87"/>
      <c r="B97" s="79"/>
      <c r="C97" s="88"/>
      <c r="D97" s="89"/>
      <c r="E97" s="111"/>
      <c r="F97" s="134"/>
      <c r="G97" s="174"/>
      <c r="H97" s="175"/>
      <c r="I97" s="176"/>
      <c r="J97" s="177"/>
      <c r="K97" s="251" t="s">
        <v>495</v>
      </c>
      <c r="L97" s="115" t="s">
        <v>631</v>
      </c>
      <c r="M97" s="252">
        <f t="shared" si="42"/>
        <v>16000</v>
      </c>
      <c r="N97" s="253">
        <v>0</v>
      </c>
      <c r="O97" s="254">
        <v>16000</v>
      </c>
      <c r="P97" s="255">
        <v>0</v>
      </c>
      <c r="Q97" s="232" t="s">
        <v>521</v>
      </c>
      <c r="R97" s="261"/>
      <c r="S97" s="223"/>
      <c r="T97" s="359"/>
      <c r="U97" s="174"/>
      <c r="V97" s="175"/>
      <c r="W97" s="176"/>
      <c r="X97" s="177"/>
      <c r="Y97" s="87"/>
      <c r="Z97" s="79"/>
      <c r="AA97" s="219"/>
      <c r="AB97" s="220"/>
      <c r="AC97" s="221"/>
      <c r="AD97" s="222"/>
      <c r="AE97" s="219"/>
      <c r="AF97" s="220"/>
      <c r="AG97" s="221"/>
      <c r="AH97" s="222"/>
    </row>
    <row r="98" spans="1:34" ht="12.75">
      <c r="A98" s="87"/>
      <c r="B98" s="79"/>
      <c r="C98" s="88"/>
      <c r="D98" s="89"/>
      <c r="E98" s="111"/>
      <c r="F98" s="134"/>
      <c r="G98" s="174"/>
      <c r="H98" s="175"/>
      <c r="I98" s="176"/>
      <c r="J98" s="177"/>
      <c r="K98" s="251" t="s">
        <v>495</v>
      </c>
      <c r="L98" s="115" t="s">
        <v>632</v>
      </c>
      <c r="M98" s="252">
        <f t="shared" si="42"/>
        <v>35000</v>
      </c>
      <c r="N98" s="253">
        <v>0</v>
      </c>
      <c r="O98" s="254">
        <v>35000</v>
      </c>
      <c r="P98" s="255">
        <v>0</v>
      </c>
      <c r="Q98" s="232" t="s">
        <v>521</v>
      </c>
      <c r="R98" s="261"/>
      <c r="S98" s="223"/>
      <c r="T98" s="359"/>
      <c r="U98" s="174"/>
      <c r="V98" s="175"/>
      <c r="W98" s="176"/>
      <c r="X98" s="177"/>
      <c r="Y98" s="87"/>
      <c r="Z98" s="79"/>
      <c r="AA98" s="219"/>
      <c r="AB98" s="220"/>
      <c r="AC98" s="221"/>
      <c r="AD98" s="222"/>
      <c r="AE98" s="219"/>
      <c r="AF98" s="220"/>
      <c r="AG98" s="221"/>
      <c r="AH98" s="222"/>
    </row>
    <row r="99" spans="1:34" ht="12.75">
      <c r="A99" s="87" t="s">
        <v>494</v>
      </c>
      <c r="B99" s="79" t="s">
        <v>476</v>
      </c>
      <c r="C99" s="88">
        <f t="shared" si="40"/>
        <v>59749</v>
      </c>
      <c r="D99" s="89">
        <v>0</v>
      </c>
      <c r="E99" s="111">
        <v>59749</v>
      </c>
      <c r="F99" s="134">
        <v>0</v>
      </c>
      <c r="G99" s="174">
        <f t="shared" si="41"/>
        <v>0</v>
      </c>
      <c r="H99" s="175">
        <v>0</v>
      </c>
      <c r="I99" s="176">
        <v>0</v>
      </c>
      <c r="J99" s="177">
        <v>0</v>
      </c>
      <c r="K99" s="87"/>
      <c r="L99" s="79"/>
      <c r="M99" s="219"/>
      <c r="N99" s="220"/>
      <c r="O99" s="221"/>
      <c r="P99" s="222"/>
      <c r="Q99" s="261"/>
      <c r="R99" s="261"/>
      <c r="S99" s="223"/>
      <c r="T99" s="359">
        <f t="shared" si="29"/>
        <v>0</v>
      </c>
      <c r="U99" s="174"/>
      <c r="V99" s="175"/>
      <c r="W99" s="176"/>
      <c r="X99" s="177"/>
      <c r="Y99" s="87"/>
      <c r="Z99" s="79"/>
      <c r="AA99" s="219"/>
      <c r="AB99" s="220"/>
      <c r="AC99" s="221"/>
      <c r="AD99" s="222"/>
      <c r="AE99" s="219"/>
      <c r="AF99" s="220"/>
      <c r="AG99" s="221"/>
      <c r="AH99" s="222"/>
    </row>
    <row r="100" spans="1:34" ht="12.75">
      <c r="A100" s="87" t="s">
        <v>492</v>
      </c>
      <c r="B100" s="79" t="s">
        <v>477</v>
      </c>
      <c r="C100" s="88">
        <f t="shared" si="40"/>
        <v>0</v>
      </c>
      <c r="D100" s="89">
        <v>0</v>
      </c>
      <c r="E100" s="111">
        <v>0</v>
      </c>
      <c r="F100" s="134">
        <v>0</v>
      </c>
      <c r="G100" s="174">
        <f t="shared" si="41"/>
        <v>0</v>
      </c>
      <c r="H100" s="175">
        <v>0</v>
      </c>
      <c r="I100" s="176">
        <v>0</v>
      </c>
      <c r="J100" s="177">
        <v>0</v>
      </c>
      <c r="K100" s="87"/>
      <c r="L100" s="79"/>
      <c r="M100" s="219"/>
      <c r="N100" s="220"/>
      <c r="O100" s="221"/>
      <c r="P100" s="222"/>
      <c r="Q100" s="261"/>
      <c r="R100" s="261"/>
      <c r="S100" s="223"/>
      <c r="T100" s="359">
        <f t="shared" si="29"/>
        <v>0</v>
      </c>
      <c r="U100" s="174"/>
      <c r="V100" s="175"/>
      <c r="W100" s="176"/>
      <c r="X100" s="177"/>
      <c r="Y100" s="87"/>
      <c r="Z100" s="79"/>
      <c r="AA100" s="219"/>
      <c r="AB100" s="220"/>
      <c r="AC100" s="221"/>
      <c r="AD100" s="222"/>
      <c r="AE100" s="219"/>
      <c r="AF100" s="220"/>
      <c r="AG100" s="221"/>
      <c r="AH100" s="222"/>
    </row>
    <row r="101" spans="1:34" ht="12.75">
      <c r="A101" s="87" t="s">
        <v>493</v>
      </c>
      <c r="B101" s="79" t="s">
        <v>478</v>
      </c>
      <c r="C101" s="88">
        <f t="shared" si="40"/>
        <v>0</v>
      </c>
      <c r="D101" s="89">
        <v>0</v>
      </c>
      <c r="E101" s="111">
        <v>0</v>
      </c>
      <c r="F101" s="134">
        <v>0</v>
      </c>
      <c r="G101" s="174">
        <f t="shared" si="41"/>
        <v>0</v>
      </c>
      <c r="H101" s="175">
        <v>0</v>
      </c>
      <c r="I101" s="176">
        <v>0</v>
      </c>
      <c r="J101" s="177">
        <v>0</v>
      </c>
      <c r="K101" s="87"/>
      <c r="L101" s="79"/>
      <c r="M101" s="219"/>
      <c r="N101" s="220"/>
      <c r="O101" s="221"/>
      <c r="P101" s="222"/>
      <c r="Q101" s="261"/>
      <c r="R101" s="261"/>
      <c r="S101" s="223"/>
      <c r="T101" s="359">
        <f t="shared" si="29"/>
        <v>0</v>
      </c>
      <c r="U101" s="174"/>
      <c r="V101" s="175"/>
      <c r="W101" s="176"/>
      <c r="X101" s="177"/>
      <c r="Y101" s="87"/>
      <c r="Z101" s="79"/>
      <c r="AA101" s="219"/>
      <c r="AB101" s="220"/>
      <c r="AC101" s="221"/>
      <c r="AD101" s="222"/>
      <c r="AE101" s="219"/>
      <c r="AF101" s="220"/>
      <c r="AG101" s="221"/>
      <c r="AH101" s="222"/>
    </row>
    <row r="102" spans="1:34" ht="12.75">
      <c r="A102" s="84" t="s">
        <v>228</v>
      </c>
      <c r="B102" s="83" t="s">
        <v>229</v>
      </c>
      <c r="C102" s="85">
        <f t="shared" si="40"/>
        <v>301480</v>
      </c>
      <c r="D102" s="86">
        <f>SUM(D103:D110)</f>
        <v>301480</v>
      </c>
      <c r="E102" s="110">
        <f>SUM(E103:E110)</f>
        <v>0</v>
      </c>
      <c r="F102" s="133">
        <f>SUM(F103:F110)</f>
        <v>0</v>
      </c>
      <c r="G102" s="178">
        <f t="shared" si="41"/>
        <v>169289</v>
      </c>
      <c r="H102" s="179">
        <f>SUM(H103:H110)</f>
        <v>169289</v>
      </c>
      <c r="I102" s="180">
        <f>SUM(I103:I110)</f>
        <v>0</v>
      </c>
      <c r="J102" s="181">
        <f>SUM(J103:J110)</f>
        <v>0</v>
      </c>
      <c r="K102" s="84" t="str">
        <f t="shared" si="35"/>
        <v>Podprog 7.2</v>
      </c>
      <c r="L102" s="83" t="s">
        <v>229</v>
      </c>
      <c r="M102" s="246">
        <f t="shared" si="42"/>
        <v>132800</v>
      </c>
      <c r="N102" s="247">
        <f>N103+N110</f>
        <v>132800</v>
      </c>
      <c r="O102" s="248">
        <f>SUM(O103:O110)</f>
        <v>0</v>
      </c>
      <c r="P102" s="249">
        <f>SUM(P103:P110)</f>
        <v>0</v>
      </c>
      <c r="Q102" s="250"/>
      <c r="R102" s="250"/>
      <c r="S102" s="250"/>
      <c r="T102" s="360">
        <f t="shared" si="29"/>
        <v>-168680</v>
      </c>
      <c r="U102" s="178">
        <f t="shared" si="36"/>
        <v>-36489</v>
      </c>
      <c r="V102" s="179">
        <f t="shared" si="31"/>
        <v>-36489</v>
      </c>
      <c r="W102" s="180">
        <f t="shared" si="32"/>
        <v>0</v>
      </c>
      <c r="X102" s="181">
        <f t="shared" si="33"/>
        <v>0</v>
      </c>
      <c r="Y102" s="84" t="str">
        <f t="shared" si="37"/>
        <v>Podprog 7.2</v>
      </c>
      <c r="Z102" s="83" t="s">
        <v>229</v>
      </c>
      <c r="AA102" s="246">
        <f t="shared" si="43"/>
        <v>135500</v>
      </c>
      <c r="AB102" s="247">
        <f>AB103+AB110</f>
        <v>135500</v>
      </c>
      <c r="AC102" s="248">
        <f>SUM(AC103:AC110)</f>
        <v>0</v>
      </c>
      <c r="AD102" s="249">
        <f>SUM(AD103:AD110)</f>
        <v>0</v>
      </c>
      <c r="AE102" s="246">
        <f t="shared" si="44"/>
        <v>139500</v>
      </c>
      <c r="AF102" s="247">
        <f>AF103+AF110</f>
        <v>139500</v>
      </c>
      <c r="AG102" s="248">
        <f>SUM(AG103:AG110)</f>
        <v>0</v>
      </c>
      <c r="AH102" s="249">
        <f>SUM(AH103:AH110)</f>
        <v>0</v>
      </c>
    </row>
    <row r="103" spans="1:34" ht="12.75">
      <c r="A103" s="87" t="s">
        <v>391</v>
      </c>
      <c r="B103" s="79" t="s">
        <v>504</v>
      </c>
      <c r="C103" s="88">
        <f t="shared" si="40"/>
        <v>260118</v>
      </c>
      <c r="D103" s="89">
        <v>260118</v>
      </c>
      <c r="E103" s="111">
        <v>0</v>
      </c>
      <c r="F103" s="134">
        <v>0</v>
      </c>
      <c r="G103" s="174">
        <f t="shared" si="41"/>
        <v>132776</v>
      </c>
      <c r="H103" s="175">
        <v>132776</v>
      </c>
      <c r="I103" s="176">
        <v>0</v>
      </c>
      <c r="J103" s="177">
        <v>0</v>
      </c>
      <c r="K103" s="87" t="str">
        <f t="shared" si="35"/>
        <v>Prvok 7.2.1</v>
      </c>
      <c r="L103" s="79" t="s">
        <v>504</v>
      </c>
      <c r="M103" s="228">
        <f t="shared" si="42"/>
        <v>132800</v>
      </c>
      <c r="N103" s="229">
        <f>SUM(N104:N108)</f>
        <v>132800</v>
      </c>
      <c r="O103" s="230">
        <f>SUM(O104:O108)</f>
        <v>0</v>
      </c>
      <c r="P103" s="231">
        <f>SUM(P104:P108)</f>
        <v>0</v>
      </c>
      <c r="Q103" s="232" t="s">
        <v>521</v>
      </c>
      <c r="R103" s="232"/>
      <c r="S103" s="223"/>
      <c r="T103" s="359">
        <f t="shared" si="29"/>
        <v>-127318</v>
      </c>
      <c r="U103" s="174">
        <f t="shared" si="36"/>
        <v>24</v>
      </c>
      <c r="V103" s="175">
        <f t="shared" si="31"/>
        <v>24</v>
      </c>
      <c r="W103" s="176">
        <f t="shared" si="32"/>
        <v>0</v>
      </c>
      <c r="X103" s="177">
        <f t="shared" si="33"/>
        <v>0</v>
      </c>
      <c r="Y103" s="87" t="str">
        <f t="shared" si="37"/>
        <v>Prvok 7.2.1</v>
      </c>
      <c r="Z103" s="79" t="s">
        <v>504</v>
      </c>
      <c r="AA103" s="228">
        <f t="shared" si="43"/>
        <v>135500</v>
      </c>
      <c r="AB103" s="229">
        <v>135500</v>
      </c>
      <c r="AC103" s="230">
        <v>0</v>
      </c>
      <c r="AD103" s="231">
        <v>0</v>
      </c>
      <c r="AE103" s="228">
        <f t="shared" si="44"/>
        <v>139500</v>
      </c>
      <c r="AF103" s="229">
        <v>139500</v>
      </c>
      <c r="AG103" s="230">
        <v>0</v>
      </c>
      <c r="AH103" s="231">
        <v>0</v>
      </c>
    </row>
    <row r="104" spans="1:34" ht="12.75">
      <c r="A104" s="87"/>
      <c r="B104" s="79"/>
      <c r="C104" s="88"/>
      <c r="D104" s="89"/>
      <c r="E104" s="111"/>
      <c r="F104" s="134"/>
      <c r="G104" s="174"/>
      <c r="H104" s="175"/>
      <c r="I104" s="176"/>
      <c r="J104" s="177"/>
      <c r="K104" s="251" t="s">
        <v>495</v>
      </c>
      <c r="L104" s="115" t="s">
        <v>568</v>
      </c>
      <c r="M104" s="252"/>
      <c r="N104" s="253">
        <v>132800</v>
      </c>
      <c r="O104" s="254">
        <v>0</v>
      </c>
      <c r="P104" s="255">
        <v>0</v>
      </c>
      <c r="Q104" s="232" t="s">
        <v>521</v>
      </c>
      <c r="R104" s="232"/>
      <c r="S104" s="223"/>
      <c r="T104" s="359"/>
      <c r="U104" s="174"/>
      <c r="V104" s="175"/>
      <c r="W104" s="176"/>
      <c r="X104" s="177"/>
      <c r="Y104" s="87"/>
      <c r="Z104" s="79"/>
      <c r="AA104" s="219"/>
      <c r="AB104" s="220"/>
      <c r="AC104" s="221"/>
      <c r="AD104" s="222"/>
      <c r="AE104" s="219"/>
      <c r="AF104" s="220"/>
      <c r="AG104" s="221"/>
      <c r="AH104" s="222"/>
    </row>
    <row r="105" spans="1:34" ht="12.75">
      <c r="A105" s="87"/>
      <c r="B105" s="79"/>
      <c r="C105" s="88"/>
      <c r="D105" s="89"/>
      <c r="E105" s="111"/>
      <c r="F105" s="134"/>
      <c r="G105" s="174"/>
      <c r="H105" s="175"/>
      <c r="I105" s="176"/>
      <c r="J105" s="177"/>
      <c r="K105" s="251" t="s">
        <v>495</v>
      </c>
      <c r="L105" s="115" t="s">
        <v>569</v>
      </c>
      <c r="M105" s="260"/>
      <c r="N105" s="263"/>
      <c r="O105" s="254">
        <v>0</v>
      </c>
      <c r="P105" s="255">
        <v>0</v>
      </c>
      <c r="Q105" s="232" t="s">
        <v>521</v>
      </c>
      <c r="R105" s="261"/>
      <c r="S105" s="223"/>
      <c r="T105" s="359"/>
      <c r="U105" s="174"/>
      <c r="V105" s="175"/>
      <c r="W105" s="176"/>
      <c r="X105" s="177"/>
      <c r="Y105" s="87"/>
      <c r="Z105" s="79"/>
      <c r="AA105" s="219"/>
      <c r="AB105" s="220"/>
      <c r="AC105" s="221"/>
      <c r="AD105" s="222"/>
      <c r="AE105" s="219"/>
      <c r="AF105" s="220"/>
      <c r="AG105" s="221"/>
      <c r="AH105" s="222"/>
    </row>
    <row r="106" spans="1:34" ht="12.75">
      <c r="A106" s="87"/>
      <c r="B106" s="79"/>
      <c r="C106" s="88"/>
      <c r="D106" s="89"/>
      <c r="E106" s="111"/>
      <c r="F106" s="134"/>
      <c r="G106" s="174"/>
      <c r="H106" s="175"/>
      <c r="I106" s="176"/>
      <c r="J106" s="177"/>
      <c r="K106" s="251" t="s">
        <v>442</v>
      </c>
      <c r="L106" s="115" t="s">
        <v>572</v>
      </c>
      <c r="M106" s="260"/>
      <c r="N106" s="263"/>
      <c r="O106" s="254">
        <v>0</v>
      </c>
      <c r="P106" s="255">
        <v>0</v>
      </c>
      <c r="Q106" s="232" t="s">
        <v>521</v>
      </c>
      <c r="R106" s="261"/>
      <c r="S106" s="223"/>
      <c r="T106" s="359"/>
      <c r="U106" s="174"/>
      <c r="V106" s="175"/>
      <c r="W106" s="176"/>
      <c r="X106" s="177"/>
      <c r="Y106" s="87"/>
      <c r="Z106" s="79"/>
      <c r="AA106" s="219"/>
      <c r="AB106" s="220"/>
      <c r="AC106" s="221"/>
      <c r="AD106" s="222"/>
      <c r="AE106" s="219"/>
      <c r="AF106" s="220"/>
      <c r="AG106" s="221"/>
      <c r="AH106" s="222"/>
    </row>
    <row r="107" spans="1:34" ht="12.75">
      <c r="A107" s="87"/>
      <c r="B107" s="79"/>
      <c r="C107" s="88"/>
      <c r="D107" s="89"/>
      <c r="E107" s="111"/>
      <c r="F107" s="134"/>
      <c r="G107" s="174"/>
      <c r="H107" s="175"/>
      <c r="I107" s="176"/>
      <c r="J107" s="177"/>
      <c r="K107" s="251" t="s">
        <v>495</v>
      </c>
      <c r="L107" s="115" t="s">
        <v>570</v>
      </c>
      <c r="M107" s="252"/>
      <c r="N107" s="263"/>
      <c r="O107" s="254">
        <v>0</v>
      </c>
      <c r="P107" s="255">
        <v>0</v>
      </c>
      <c r="Q107" s="232" t="s">
        <v>521</v>
      </c>
      <c r="R107" s="261"/>
      <c r="S107" s="223"/>
      <c r="T107" s="359"/>
      <c r="U107" s="174"/>
      <c r="V107" s="175"/>
      <c r="W107" s="176"/>
      <c r="X107" s="177"/>
      <c r="Y107" s="87"/>
      <c r="Z107" s="79"/>
      <c r="AA107" s="219"/>
      <c r="AB107" s="220"/>
      <c r="AC107" s="221"/>
      <c r="AD107" s="222"/>
      <c r="AE107" s="219"/>
      <c r="AF107" s="220"/>
      <c r="AG107" s="221"/>
      <c r="AH107" s="222"/>
    </row>
    <row r="108" spans="1:34" ht="12.75">
      <c r="A108" s="87"/>
      <c r="B108" s="79"/>
      <c r="C108" s="88"/>
      <c r="D108" s="89"/>
      <c r="E108" s="111"/>
      <c r="F108" s="134"/>
      <c r="G108" s="174"/>
      <c r="H108" s="175"/>
      <c r="I108" s="176"/>
      <c r="J108" s="177"/>
      <c r="K108" s="251" t="s">
        <v>495</v>
      </c>
      <c r="L108" s="115" t="s">
        <v>571</v>
      </c>
      <c r="M108" s="252"/>
      <c r="N108" s="263"/>
      <c r="O108" s="254">
        <v>0</v>
      </c>
      <c r="P108" s="255">
        <v>0</v>
      </c>
      <c r="Q108" s="232" t="s">
        <v>521</v>
      </c>
      <c r="R108" s="261"/>
      <c r="S108" s="223"/>
      <c r="T108" s="359"/>
      <c r="U108" s="174"/>
      <c r="V108" s="175"/>
      <c r="W108" s="176"/>
      <c r="X108" s="177"/>
      <c r="Y108" s="87"/>
      <c r="Z108" s="79"/>
      <c r="AA108" s="219"/>
      <c r="AB108" s="220"/>
      <c r="AC108" s="221"/>
      <c r="AD108" s="222"/>
      <c r="AE108" s="219"/>
      <c r="AF108" s="220"/>
      <c r="AG108" s="221"/>
      <c r="AH108" s="222"/>
    </row>
    <row r="109" spans="1:34" ht="12.75">
      <c r="A109" s="87" t="s">
        <v>392</v>
      </c>
      <c r="B109" s="79" t="s">
        <v>505</v>
      </c>
      <c r="C109" s="88">
        <f t="shared" si="40"/>
        <v>35052</v>
      </c>
      <c r="D109" s="89">
        <v>35052</v>
      </c>
      <c r="E109" s="111">
        <v>0</v>
      </c>
      <c r="F109" s="134">
        <v>0</v>
      </c>
      <c r="G109" s="174">
        <f t="shared" si="41"/>
        <v>36513</v>
      </c>
      <c r="H109" s="175">
        <v>36513</v>
      </c>
      <c r="I109" s="176">
        <v>0</v>
      </c>
      <c r="J109" s="177">
        <v>0</v>
      </c>
      <c r="K109" s="87"/>
      <c r="L109" s="79" t="s">
        <v>505</v>
      </c>
      <c r="M109" s="228"/>
      <c r="N109" s="229"/>
      <c r="O109" s="230"/>
      <c r="P109" s="231"/>
      <c r="Q109" s="232" t="s">
        <v>521</v>
      </c>
      <c r="R109" s="232"/>
      <c r="S109" s="223"/>
      <c r="T109" s="359">
        <f t="shared" si="29"/>
        <v>-35052</v>
      </c>
      <c r="U109" s="174">
        <f t="shared" si="36"/>
        <v>-36513</v>
      </c>
      <c r="V109" s="175">
        <f t="shared" si="31"/>
        <v>-36513</v>
      </c>
      <c r="W109" s="176">
        <f t="shared" si="32"/>
        <v>0</v>
      </c>
      <c r="X109" s="177">
        <f t="shared" si="33"/>
        <v>0</v>
      </c>
      <c r="Y109" s="87"/>
      <c r="Z109" s="79"/>
      <c r="AA109" s="219"/>
      <c r="AB109" s="220"/>
      <c r="AC109" s="221"/>
      <c r="AD109" s="222"/>
      <c r="AE109" s="219"/>
      <c r="AF109" s="220"/>
      <c r="AG109" s="221"/>
      <c r="AH109" s="222"/>
    </row>
    <row r="110" spans="1:34" ht="12.75">
      <c r="A110" s="87" t="s">
        <v>507</v>
      </c>
      <c r="B110" s="79" t="s">
        <v>230</v>
      </c>
      <c r="C110" s="88">
        <f t="shared" si="40"/>
        <v>6310</v>
      </c>
      <c r="D110" s="89">
        <v>6310</v>
      </c>
      <c r="E110" s="111">
        <v>0</v>
      </c>
      <c r="F110" s="134">
        <v>0</v>
      </c>
      <c r="G110" s="174">
        <f t="shared" si="41"/>
        <v>0</v>
      </c>
      <c r="H110" s="175">
        <v>0</v>
      </c>
      <c r="I110" s="176">
        <v>0</v>
      </c>
      <c r="J110" s="177">
        <v>0</v>
      </c>
      <c r="K110" s="87" t="s">
        <v>573</v>
      </c>
      <c r="L110" s="79" t="s">
        <v>230</v>
      </c>
      <c r="M110" s="228">
        <f t="shared" si="42"/>
        <v>0</v>
      </c>
      <c r="N110" s="229">
        <v>0</v>
      </c>
      <c r="O110" s="230">
        <f>I110</f>
        <v>0</v>
      </c>
      <c r="P110" s="231">
        <f>J110</f>
        <v>0</v>
      </c>
      <c r="Q110" s="232" t="s">
        <v>521</v>
      </c>
      <c r="R110" s="261"/>
      <c r="S110" s="223"/>
      <c r="T110" s="359">
        <f t="shared" si="29"/>
        <v>-6310</v>
      </c>
      <c r="U110" s="174">
        <f t="shared" si="36"/>
        <v>0</v>
      </c>
      <c r="V110" s="175">
        <f t="shared" si="31"/>
        <v>0</v>
      </c>
      <c r="W110" s="176">
        <f t="shared" si="32"/>
        <v>0</v>
      </c>
      <c r="X110" s="177">
        <f t="shared" si="33"/>
        <v>0</v>
      </c>
      <c r="Y110" s="87" t="str">
        <f t="shared" si="37"/>
        <v>Projekt 7.2.2</v>
      </c>
      <c r="Z110" s="79" t="s">
        <v>230</v>
      </c>
      <c r="AA110" s="228">
        <f t="shared" si="43"/>
        <v>0</v>
      </c>
      <c r="AB110" s="229">
        <v>0</v>
      </c>
      <c r="AC110" s="230">
        <v>0</v>
      </c>
      <c r="AD110" s="231">
        <v>0</v>
      </c>
      <c r="AE110" s="228">
        <f t="shared" si="44"/>
        <v>0</v>
      </c>
      <c r="AF110" s="229">
        <v>0</v>
      </c>
      <c r="AG110" s="230">
        <v>0</v>
      </c>
      <c r="AH110" s="231">
        <v>0</v>
      </c>
    </row>
    <row r="111" spans="1:34" ht="13.5" thickBot="1">
      <c r="A111" s="84" t="s">
        <v>497</v>
      </c>
      <c r="B111" s="83" t="s">
        <v>479</v>
      </c>
      <c r="C111" s="85">
        <f t="shared" si="40"/>
        <v>11618</v>
      </c>
      <c r="D111" s="86">
        <v>11618</v>
      </c>
      <c r="E111" s="110">
        <v>0</v>
      </c>
      <c r="F111" s="133">
        <v>0</v>
      </c>
      <c r="G111" s="178">
        <f t="shared" si="41"/>
        <v>12282</v>
      </c>
      <c r="H111" s="179">
        <v>12282</v>
      </c>
      <c r="I111" s="180">
        <v>0</v>
      </c>
      <c r="J111" s="181">
        <v>0</v>
      </c>
      <c r="K111" s="84" t="str">
        <f t="shared" si="35"/>
        <v>Podprog 7.3</v>
      </c>
      <c r="L111" s="83" t="s">
        <v>479</v>
      </c>
      <c r="M111" s="264">
        <f t="shared" si="42"/>
        <v>11600</v>
      </c>
      <c r="N111" s="265">
        <v>11600</v>
      </c>
      <c r="O111" s="266">
        <f>I111</f>
        <v>0</v>
      </c>
      <c r="P111" s="267">
        <f>J111</f>
        <v>0</v>
      </c>
      <c r="Q111" s="250" t="s">
        <v>521</v>
      </c>
      <c r="R111" s="250"/>
      <c r="S111" s="218"/>
      <c r="T111" s="360">
        <f t="shared" si="29"/>
        <v>-18</v>
      </c>
      <c r="U111" s="178">
        <f t="shared" si="36"/>
        <v>-682</v>
      </c>
      <c r="V111" s="179">
        <f t="shared" si="31"/>
        <v>-682</v>
      </c>
      <c r="W111" s="180">
        <f t="shared" si="32"/>
        <v>0</v>
      </c>
      <c r="X111" s="181">
        <f t="shared" si="33"/>
        <v>0</v>
      </c>
      <c r="Y111" s="84" t="str">
        <f t="shared" si="37"/>
        <v>Podprog 7.3</v>
      </c>
      <c r="Z111" s="83" t="s">
        <v>479</v>
      </c>
      <c r="AA111" s="246">
        <f t="shared" si="43"/>
        <v>11800</v>
      </c>
      <c r="AB111" s="247">
        <v>11800</v>
      </c>
      <c r="AC111" s="248">
        <v>0</v>
      </c>
      <c r="AD111" s="249">
        <v>0</v>
      </c>
      <c r="AE111" s="246">
        <f t="shared" si="44"/>
        <v>12000</v>
      </c>
      <c r="AF111" s="247">
        <v>12000</v>
      </c>
      <c r="AG111" s="248">
        <v>0</v>
      </c>
      <c r="AH111" s="249">
        <v>0</v>
      </c>
    </row>
    <row r="112" spans="1:34" ht="12.75">
      <c r="A112" s="80" t="s">
        <v>231</v>
      </c>
      <c r="B112" s="81"/>
      <c r="C112" s="67">
        <f t="shared" si="40"/>
        <v>49053</v>
      </c>
      <c r="D112" s="82">
        <f>SUM(D113:D114)</f>
        <v>49053</v>
      </c>
      <c r="E112" s="109">
        <f>SUM(E113:E114)</f>
        <v>0</v>
      </c>
      <c r="F112" s="132">
        <f>SUM(F113:F114)</f>
        <v>0</v>
      </c>
      <c r="G112" s="170">
        <f t="shared" si="41"/>
        <v>29543</v>
      </c>
      <c r="H112" s="171">
        <f>SUM(H113:H114)</f>
        <v>29543</v>
      </c>
      <c r="I112" s="172">
        <f>SUM(I113:I114)</f>
        <v>0</v>
      </c>
      <c r="J112" s="173">
        <f>SUM(J113:J114)</f>
        <v>0</v>
      </c>
      <c r="K112" s="80" t="str">
        <f t="shared" si="35"/>
        <v>Program 8:   Doprava</v>
      </c>
      <c r="L112" s="81"/>
      <c r="M112" s="268">
        <f t="shared" si="42"/>
        <v>49000</v>
      </c>
      <c r="N112" s="269">
        <f>SUM(N113:N114)</f>
        <v>49000</v>
      </c>
      <c r="O112" s="270">
        <f>SUM(O113:O114)</f>
        <v>0</v>
      </c>
      <c r="P112" s="271">
        <f>SUM(P113:P114)</f>
        <v>0</v>
      </c>
      <c r="Q112" s="272"/>
      <c r="R112" s="272"/>
      <c r="S112" s="217"/>
      <c r="T112" s="357">
        <f t="shared" si="29"/>
        <v>-53</v>
      </c>
      <c r="U112" s="170">
        <f t="shared" si="36"/>
        <v>19457</v>
      </c>
      <c r="V112" s="171">
        <f t="shared" si="31"/>
        <v>19457</v>
      </c>
      <c r="W112" s="172">
        <f t="shared" si="32"/>
        <v>0</v>
      </c>
      <c r="X112" s="173">
        <f t="shared" si="33"/>
        <v>0</v>
      </c>
      <c r="Y112" s="80" t="str">
        <f t="shared" si="37"/>
        <v>Program 8:   Doprava</v>
      </c>
      <c r="Z112" s="81"/>
      <c r="AA112" s="268">
        <f t="shared" si="43"/>
        <v>61300</v>
      </c>
      <c r="AB112" s="269">
        <f>SUM(AB113:AB114)</f>
        <v>61300</v>
      </c>
      <c r="AC112" s="270">
        <f>SUM(AC113:AC114)</f>
        <v>0</v>
      </c>
      <c r="AD112" s="271">
        <f>SUM(AD113:AD114)</f>
        <v>0</v>
      </c>
      <c r="AE112" s="268">
        <f t="shared" si="44"/>
        <v>62300</v>
      </c>
      <c r="AF112" s="269">
        <f>SUM(AF113:AF114)</f>
        <v>62300</v>
      </c>
      <c r="AG112" s="270">
        <f>SUM(AG113:AG114)</f>
        <v>0</v>
      </c>
      <c r="AH112" s="271">
        <f>SUM(AH113:AH114)</f>
        <v>0</v>
      </c>
    </row>
    <row r="113" spans="1:34" ht="12.75">
      <c r="A113" s="84" t="s">
        <v>232</v>
      </c>
      <c r="B113" s="83" t="s">
        <v>233</v>
      </c>
      <c r="C113" s="85">
        <f t="shared" si="40"/>
        <v>47822</v>
      </c>
      <c r="D113" s="86">
        <v>47822</v>
      </c>
      <c r="E113" s="110">
        <v>0</v>
      </c>
      <c r="F113" s="133">
        <v>0</v>
      </c>
      <c r="G113" s="178">
        <f t="shared" si="41"/>
        <v>28215</v>
      </c>
      <c r="H113" s="179">
        <v>28215</v>
      </c>
      <c r="I113" s="180">
        <v>0</v>
      </c>
      <c r="J113" s="181">
        <v>0</v>
      </c>
      <c r="K113" s="84" t="str">
        <f t="shared" si="35"/>
        <v>Podprog 8.1</v>
      </c>
      <c r="L113" s="83" t="s">
        <v>233</v>
      </c>
      <c r="M113" s="273">
        <f t="shared" si="42"/>
        <v>47800</v>
      </c>
      <c r="N113" s="274">
        <v>47800</v>
      </c>
      <c r="O113" s="275">
        <f>I113</f>
        <v>0</v>
      </c>
      <c r="P113" s="276">
        <f>J113</f>
        <v>0</v>
      </c>
      <c r="Q113" s="277" t="s">
        <v>521</v>
      </c>
      <c r="R113" s="277"/>
      <c r="S113" s="218"/>
      <c r="T113" s="360">
        <f t="shared" si="29"/>
        <v>-22</v>
      </c>
      <c r="U113" s="178">
        <f t="shared" si="36"/>
        <v>19585</v>
      </c>
      <c r="V113" s="179">
        <f t="shared" si="31"/>
        <v>19585</v>
      </c>
      <c r="W113" s="180">
        <f t="shared" si="32"/>
        <v>0</v>
      </c>
      <c r="X113" s="181">
        <f t="shared" si="33"/>
        <v>0</v>
      </c>
      <c r="Y113" s="84" t="str">
        <f t="shared" si="37"/>
        <v>Podprog 8.1</v>
      </c>
      <c r="Z113" s="83" t="s">
        <v>233</v>
      </c>
      <c r="AA113" s="273">
        <f t="shared" si="43"/>
        <v>48800</v>
      </c>
      <c r="AB113" s="274">
        <v>48800</v>
      </c>
      <c r="AC113" s="275">
        <f>W113</f>
        <v>0</v>
      </c>
      <c r="AD113" s="276">
        <f>X113</f>
        <v>0</v>
      </c>
      <c r="AE113" s="273">
        <f t="shared" si="44"/>
        <v>49800</v>
      </c>
      <c r="AF113" s="274">
        <v>49800</v>
      </c>
      <c r="AG113" s="275">
        <v>0</v>
      </c>
      <c r="AH113" s="276">
        <v>0</v>
      </c>
    </row>
    <row r="114" spans="1:34" ht="13.5" thickBot="1">
      <c r="A114" s="84" t="s">
        <v>234</v>
      </c>
      <c r="B114" s="83" t="s">
        <v>235</v>
      </c>
      <c r="C114" s="85">
        <f t="shared" si="40"/>
        <v>1231</v>
      </c>
      <c r="D114" s="86">
        <v>1231</v>
      </c>
      <c r="E114" s="110">
        <v>0</v>
      </c>
      <c r="F114" s="133">
        <v>0</v>
      </c>
      <c r="G114" s="178">
        <f t="shared" si="41"/>
        <v>1328</v>
      </c>
      <c r="H114" s="179">
        <v>1328</v>
      </c>
      <c r="I114" s="180">
        <v>0</v>
      </c>
      <c r="J114" s="181">
        <v>0</v>
      </c>
      <c r="K114" s="84" t="str">
        <f t="shared" si="35"/>
        <v>Podprog 8.2</v>
      </c>
      <c r="L114" s="83" t="s">
        <v>235</v>
      </c>
      <c r="M114" s="273">
        <f t="shared" si="42"/>
        <v>1200</v>
      </c>
      <c r="N114" s="274">
        <v>1200</v>
      </c>
      <c r="O114" s="275">
        <f>I114</f>
        <v>0</v>
      </c>
      <c r="P114" s="276">
        <f>J114</f>
        <v>0</v>
      </c>
      <c r="Q114" s="277" t="s">
        <v>521</v>
      </c>
      <c r="R114" s="277"/>
      <c r="S114" s="218"/>
      <c r="T114" s="360">
        <f t="shared" si="29"/>
        <v>-31</v>
      </c>
      <c r="U114" s="178">
        <f t="shared" si="36"/>
        <v>-128</v>
      </c>
      <c r="V114" s="179">
        <f t="shared" si="31"/>
        <v>-128</v>
      </c>
      <c r="W114" s="180">
        <f t="shared" si="32"/>
        <v>0</v>
      </c>
      <c r="X114" s="181">
        <f t="shared" si="33"/>
        <v>0</v>
      </c>
      <c r="Y114" s="84" t="str">
        <f t="shared" si="37"/>
        <v>Podprog 8.2</v>
      </c>
      <c r="Z114" s="83" t="s">
        <v>235</v>
      </c>
      <c r="AA114" s="273">
        <f t="shared" si="43"/>
        <v>12500</v>
      </c>
      <c r="AB114" s="274">
        <v>12500</v>
      </c>
      <c r="AC114" s="275">
        <v>0</v>
      </c>
      <c r="AD114" s="276">
        <v>0</v>
      </c>
      <c r="AE114" s="273">
        <f t="shared" si="44"/>
        <v>12500</v>
      </c>
      <c r="AF114" s="274">
        <v>12500</v>
      </c>
      <c r="AG114" s="275">
        <v>0</v>
      </c>
      <c r="AH114" s="276">
        <v>0</v>
      </c>
    </row>
    <row r="115" spans="1:34" ht="12.75">
      <c r="A115" s="80" t="s">
        <v>236</v>
      </c>
      <c r="B115" s="81"/>
      <c r="C115" s="67">
        <f t="shared" si="40"/>
        <v>5868324</v>
      </c>
      <c r="D115" s="82">
        <f>D116+D124+D130+D135+D138+D139+D140+D141+D142+D143</f>
        <v>4664047</v>
      </c>
      <c r="E115" s="109">
        <f>E116+E124+E130+E135+E138+E139+E140+E141+E142+E143</f>
        <v>1204277</v>
      </c>
      <c r="F115" s="132">
        <f>F116+F124+F130+F135+F138+F139+F140+F141+F142+F143</f>
        <v>0</v>
      </c>
      <c r="G115" s="170">
        <f t="shared" si="41"/>
        <v>5575086</v>
      </c>
      <c r="H115" s="171">
        <f>H116+H124+H130+H135+H138+H139+H140+H141+H142+H143</f>
        <v>5101873</v>
      </c>
      <c r="I115" s="172">
        <f>I116+I124+I130+I135+I138+I139+I140+I141+I142+I143</f>
        <v>473213</v>
      </c>
      <c r="J115" s="173">
        <f>J116+J124+J130+J135+J138+J139+J140+J141+J142+J143</f>
        <v>0</v>
      </c>
      <c r="K115" s="80" t="str">
        <f t="shared" si="35"/>
        <v>Program 9:   Vzdelávanie</v>
      </c>
      <c r="L115" s="81"/>
      <c r="M115" s="268">
        <f t="shared" si="42"/>
        <v>5009419</v>
      </c>
      <c r="N115" s="269">
        <f>N116+N124+N130+N135+N138+N139+N140+N141+N142+N143</f>
        <v>4818508</v>
      </c>
      <c r="O115" s="270">
        <f>O116+O124+O130+O135+O138+O139+O140+O141+O142+O143</f>
        <v>190911</v>
      </c>
      <c r="P115" s="271">
        <f>P116+P124+P130+P135+P138+P139+P140+P141+P142+P143</f>
        <v>0</v>
      </c>
      <c r="Q115" s="272"/>
      <c r="R115" s="272"/>
      <c r="S115" s="272"/>
      <c r="T115" s="357">
        <f t="shared" si="29"/>
        <v>154461</v>
      </c>
      <c r="U115" s="170">
        <f t="shared" si="36"/>
        <v>-565667</v>
      </c>
      <c r="V115" s="171">
        <f t="shared" si="31"/>
        <v>-283365</v>
      </c>
      <c r="W115" s="172">
        <f t="shared" si="32"/>
        <v>-282302</v>
      </c>
      <c r="X115" s="173">
        <f t="shared" si="33"/>
        <v>0</v>
      </c>
      <c r="Y115" s="80" t="str">
        <f t="shared" si="37"/>
        <v>Program 9:   Vzdelávanie</v>
      </c>
      <c r="Z115" s="81"/>
      <c r="AA115" s="268">
        <f t="shared" si="43"/>
        <v>5246765</v>
      </c>
      <c r="AB115" s="269">
        <f>AB116+AB124+AB130+AB135+AB138+AB139+AB140+AB141+AB142+AB143</f>
        <v>4908102</v>
      </c>
      <c r="AC115" s="270">
        <f>AC116+AC124+AC130+AC135+AC138+AC139+AC140+AC141+AC142+AC143</f>
        <v>338663</v>
      </c>
      <c r="AD115" s="271">
        <f>AD116+AD124+AD130+AD135+AD138+AD139+AD140+AD141+AD142+AD143</f>
        <v>0</v>
      </c>
      <c r="AE115" s="268">
        <f t="shared" si="44"/>
        <v>5634445</v>
      </c>
      <c r="AF115" s="269">
        <f>AF116+AF124+AF130+AF135+AF138+AF139+AF140+AF141+AF142+AF143</f>
        <v>5192768</v>
      </c>
      <c r="AG115" s="270">
        <f>AG116+AG124+AG130+AG135+AG138+AG139+AG140+AG141+AG142+AG143</f>
        <v>441677</v>
      </c>
      <c r="AH115" s="271">
        <f>AH116+AH124+AH130+AH135+AH138+AH139+AH140+AH141+AH142+AH143</f>
        <v>0</v>
      </c>
    </row>
    <row r="116" spans="1:34" ht="12.75">
      <c r="A116" s="84" t="s">
        <v>237</v>
      </c>
      <c r="B116" s="83" t="s">
        <v>238</v>
      </c>
      <c r="C116" s="85">
        <f t="shared" si="40"/>
        <v>1007543</v>
      </c>
      <c r="D116" s="86">
        <f>SUM(D117:D123)</f>
        <v>1007543</v>
      </c>
      <c r="E116" s="110">
        <f>SUM(E117:E123)</f>
        <v>0</v>
      </c>
      <c r="F116" s="133">
        <f>SUM(F117:F123)</f>
        <v>0</v>
      </c>
      <c r="G116" s="178">
        <f t="shared" si="41"/>
        <v>1190466</v>
      </c>
      <c r="H116" s="179">
        <f>SUM(H117:H123)</f>
        <v>1190466</v>
      </c>
      <c r="I116" s="180">
        <f>SUM(I117:I123)</f>
        <v>0</v>
      </c>
      <c r="J116" s="181">
        <f>SUM(J117:J123)</f>
        <v>0</v>
      </c>
      <c r="K116" s="84" t="str">
        <f t="shared" si="35"/>
        <v>Podprog 9.1</v>
      </c>
      <c r="L116" s="83" t="s">
        <v>238</v>
      </c>
      <c r="M116" s="246">
        <f t="shared" si="42"/>
        <v>962528</v>
      </c>
      <c r="N116" s="247">
        <f>SUM(N117:N123)</f>
        <v>962528</v>
      </c>
      <c r="O116" s="248">
        <f>SUM(O117:O123)</f>
        <v>0</v>
      </c>
      <c r="P116" s="249">
        <f>SUM(P117:P123)</f>
        <v>0</v>
      </c>
      <c r="Q116" s="250"/>
      <c r="R116" s="250"/>
      <c r="S116" s="218"/>
      <c r="T116" s="360">
        <f t="shared" si="29"/>
        <v>-45015</v>
      </c>
      <c r="U116" s="178">
        <f t="shared" si="36"/>
        <v>-227938</v>
      </c>
      <c r="V116" s="179">
        <f t="shared" si="31"/>
        <v>-227938</v>
      </c>
      <c r="W116" s="180">
        <f t="shared" si="32"/>
        <v>0</v>
      </c>
      <c r="X116" s="181">
        <f t="shared" si="33"/>
        <v>0</v>
      </c>
      <c r="Y116" s="84" t="str">
        <f t="shared" si="37"/>
        <v>Podprog 9.1</v>
      </c>
      <c r="Z116" s="83" t="s">
        <v>238</v>
      </c>
      <c r="AA116" s="246">
        <f t="shared" si="43"/>
        <v>1010725</v>
      </c>
      <c r="AB116" s="247">
        <f>SUM(AB117:AB123)</f>
        <v>1010725</v>
      </c>
      <c r="AC116" s="248">
        <f>SUM(AC117:AC123)</f>
        <v>0</v>
      </c>
      <c r="AD116" s="249">
        <f>SUM(AD117:AD123)</f>
        <v>0</v>
      </c>
      <c r="AE116" s="246">
        <f t="shared" si="44"/>
        <v>1122789</v>
      </c>
      <c r="AF116" s="247">
        <f>SUM(AF117:AF123)</f>
        <v>1122789</v>
      </c>
      <c r="AG116" s="248">
        <f>SUM(AG117:AG123)</f>
        <v>0</v>
      </c>
      <c r="AH116" s="249">
        <f>SUM(AH117:AH123)</f>
        <v>0</v>
      </c>
    </row>
    <row r="117" spans="1:34" ht="12.75">
      <c r="A117" s="87" t="s">
        <v>393</v>
      </c>
      <c r="B117" s="79" t="s">
        <v>239</v>
      </c>
      <c r="C117" s="88">
        <f t="shared" si="40"/>
        <v>173167</v>
      </c>
      <c r="D117" s="89">
        <v>173167</v>
      </c>
      <c r="E117" s="111">
        <v>0</v>
      </c>
      <c r="F117" s="134">
        <v>0</v>
      </c>
      <c r="G117" s="174">
        <f t="shared" si="41"/>
        <v>200989</v>
      </c>
      <c r="H117" s="175">
        <v>200989</v>
      </c>
      <c r="I117" s="176">
        <v>0</v>
      </c>
      <c r="J117" s="177">
        <v>0</v>
      </c>
      <c r="K117" s="87" t="str">
        <f t="shared" si="35"/>
        <v>Prvok 9.1.1</v>
      </c>
      <c r="L117" s="79" t="s">
        <v>239</v>
      </c>
      <c r="M117" s="228">
        <f t="shared" si="42"/>
        <v>150663</v>
      </c>
      <c r="N117" s="229">
        <v>150663</v>
      </c>
      <c r="O117" s="230">
        <v>0</v>
      </c>
      <c r="P117" s="231">
        <f aca="true" t="shared" si="45" ref="P117:P123">J117</f>
        <v>0</v>
      </c>
      <c r="Q117" s="232" t="s">
        <v>532</v>
      </c>
      <c r="R117" s="232"/>
      <c r="S117" s="223"/>
      <c r="T117" s="359">
        <f t="shared" si="29"/>
        <v>-22504</v>
      </c>
      <c r="U117" s="174">
        <f t="shared" si="36"/>
        <v>-50326</v>
      </c>
      <c r="V117" s="175">
        <f t="shared" si="31"/>
        <v>-50326</v>
      </c>
      <c r="W117" s="176">
        <f t="shared" si="32"/>
        <v>0</v>
      </c>
      <c r="X117" s="177">
        <f t="shared" si="33"/>
        <v>0</v>
      </c>
      <c r="Y117" s="87" t="str">
        <f t="shared" si="37"/>
        <v>Prvok 9.1.1</v>
      </c>
      <c r="Z117" s="79" t="s">
        <v>239</v>
      </c>
      <c r="AA117" s="228">
        <f t="shared" si="43"/>
        <v>154202</v>
      </c>
      <c r="AB117" s="229">
        <v>154202</v>
      </c>
      <c r="AC117" s="230">
        <f aca="true" t="shared" si="46" ref="AC117:AC123">W117</f>
        <v>0</v>
      </c>
      <c r="AD117" s="231">
        <f aca="true" t="shared" si="47" ref="AD117:AD123">X117</f>
        <v>0</v>
      </c>
      <c r="AE117" s="228">
        <f t="shared" si="44"/>
        <v>170538</v>
      </c>
      <c r="AF117" s="229">
        <v>170538</v>
      </c>
      <c r="AG117" s="230">
        <v>0</v>
      </c>
      <c r="AH117" s="231">
        <v>0</v>
      </c>
    </row>
    <row r="118" spans="1:34" ht="12.75">
      <c r="A118" s="87" t="s">
        <v>394</v>
      </c>
      <c r="B118" s="79" t="s">
        <v>240</v>
      </c>
      <c r="C118" s="88">
        <f t="shared" si="40"/>
        <v>198066</v>
      </c>
      <c r="D118" s="89">
        <v>198066</v>
      </c>
      <c r="E118" s="111">
        <v>0</v>
      </c>
      <c r="F118" s="134">
        <v>0</v>
      </c>
      <c r="G118" s="174">
        <f t="shared" si="41"/>
        <v>227909</v>
      </c>
      <c r="H118" s="175">
        <v>227909</v>
      </c>
      <c r="I118" s="176">
        <v>0</v>
      </c>
      <c r="J118" s="177">
        <v>0</v>
      </c>
      <c r="K118" s="87" t="str">
        <f t="shared" si="35"/>
        <v>Prvok 9.1.2</v>
      </c>
      <c r="L118" s="79" t="s">
        <v>240</v>
      </c>
      <c r="M118" s="228">
        <f t="shared" si="42"/>
        <v>188726</v>
      </c>
      <c r="N118" s="229">
        <v>188726</v>
      </c>
      <c r="O118" s="230">
        <v>0</v>
      </c>
      <c r="P118" s="231">
        <f t="shared" si="45"/>
        <v>0</v>
      </c>
      <c r="Q118" s="232" t="s">
        <v>532</v>
      </c>
      <c r="R118" s="232"/>
      <c r="S118" s="223"/>
      <c r="T118" s="359">
        <f t="shared" si="29"/>
        <v>-9340</v>
      </c>
      <c r="U118" s="174">
        <f t="shared" si="36"/>
        <v>-39183</v>
      </c>
      <c r="V118" s="175">
        <f t="shared" si="31"/>
        <v>-39183</v>
      </c>
      <c r="W118" s="176">
        <f t="shared" si="32"/>
        <v>0</v>
      </c>
      <c r="X118" s="177">
        <f t="shared" si="33"/>
        <v>0</v>
      </c>
      <c r="Y118" s="87" t="str">
        <f t="shared" si="37"/>
        <v>Prvok 9.1.2</v>
      </c>
      <c r="Z118" s="79" t="s">
        <v>240</v>
      </c>
      <c r="AA118" s="228">
        <f t="shared" si="43"/>
        <v>192952</v>
      </c>
      <c r="AB118" s="229">
        <v>192952</v>
      </c>
      <c r="AC118" s="230">
        <f t="shared" si="46"/>
        <v>0</v>
      </c>
      <c r="AD118" s="231">
        <f t="shared" si="47"/>
        <v>0</v>
      </c>
      <c r="AE118" s="228">
        <f t="shared" si="44"/>
        <v>212450</v>
      </c>
      <c r="AF118" s="229">
        <v>212450</v>
      </c>
      <c r="AG118" s="230">
        <v>0</v>
      </c>
      <c r="AH118" s="231">
        <v>0</v>
      </c>
    </row>
    <row r="119" spans="1:34" ht="12.75">
      <c r="A119" s="87" t="s">
        <v>395</v>
      </c>
      <c r="B119" s="79" t="s">
        <v>241</v>
      </c>
      <c r="C119" s="88">
        <f t="shared" si="40"/>
        <v>298257</v>
      </c>
      <c r="D119" s="89">
        <v>298257</v>
      </c>
      <c r="E119" s="111">
        <v>0</v>
      </c>
      <c r="F119" s="134">
        <v>0</v>
      </c>
      <c r="G119" s="174">
        <f t="shared" si="41"/>
        <v>342827</v>
      </c>
      <c r="H119" s="175">
        <v>342827</v>
      </c>
      <c r="I119" s="176">
        <v>0</v>
      </c>
      <c r="J119" s="177">
        <v>0</v>
      </c>
      <c r="K119" s="87" t="str">
        <f t="shared" si="35"/>
        <v>Prvok 9.1.3</v>
      </c>
      <c r="L119" s="79" t="s">
        <v>241</v>
      </c>
      <c r="M119" s="228">
        <f t="shared" si="42"/>
        <v>306913</v>
      </c>
      <c r="N119" s="229">
        <v>306913</v>
      </c>
      <c r="O119" s="230">
        <v>0</v>
      </c>
      <c r="P119" s="231">
        <f t="shared" si="45"/>
        <v>0</v>
      </c>
      <c r="Q119" s="232" t="s">
        <v>532</v>
      </c>
      <c r="R119" s="232"/>
      <c r="S119" s="223"/>
      <c r="T119" s="359">
        <f t="shared" si="29"/>
        <v>8656</v>
      </c>
      <c r="U119" s="174">
        <f t="shared" si="36"/>
        <v>-35914</v>
      </c>
      <c r="V119" s="175">
        <f t="shared" si="31"/>
        <v>-35914</v>
      </c>
      <c r="W119" s="176">
        <f t="shared" si="32"/>
        <v>0</v>
      </c>
      <c r="X119" s="177">
        <f t="shared" si="33"/>
        <v>0</v>
      </c>
      <c r="Y119" s="87" t="str">
        <f t="shared" si="37"/>
        <v>Prvok 9.1.3</v>
      </c>
      <c r="Z119" s="79" t="s">
        <v>241</v>
      </c>
      <c r="AA119" s="228">
        <f t="shared" si="43"/>
        <v>313834</v>
      </c>
      <c r="AB119" s="229">
        <v>313834</v>
      </c>
      <c r="AC119" s="230">
        <f t="shared" si="46"/>
        <v>0</v>
      </c>
      <c r="AD119" s="231">
        <f t="shared" si="47"/>
        <v>0</v>
      </c>
      <c r="AE119" s="228">
        <f t="shared" si="44"/>
        <v>345768</v>
      </c>
      <c r="AF119" s="229">
        <v>345768</v>
      </c>
      <c r="AG119" s="230">
        <v>0</v>
      </c>
      <c r="AH119" s="231">
        <v>0</v>
      </c>
    </row>
    <row r="120" spans="1:34" ht="12.75">
      <c r="A120" s="87" t="s">
        <v>396</v>
      </c>
      <c r="B120" s="79" t="s">
        <v>242</v>
      </c>
      <c r="C120" s="88">
        <f t="shared" si="40"/>
        <v>146453</v>
      </c>
      <c r="D120" s="89">
        <v>146453</v>
      </c>
      <c r="E120" s="111">
        <v>0</v>
      </c>
      <c r="F120" s="134">
        <v>0</v>
      </c>
      <c r="G120" s="174">
        <f t="shared" si="41"/>
        <v>164277</v>
      </c>
      <c r="H120" s="175">
        <v>164277</v>
      </c>
      <c r="I120" s="176">
        <v>0</v>
      </c>
      <c r="J120" s="177">
        <v>0</v>
      </c>
      <c r="K120" s="87" t="str">
        <f t="shared" si="35"/>
        <v>Prvok 9.1.4</v>
      </c>
      <c r="L120" s="79" t="s">
        <v>242</v>
      </c>
      <c r="M120" s="228">
        <f t="shared" si="42"/>
        <v>133739</v>
      </c>
      <c r="N120" s="229">
        <v>133739</v>
      </c>
      <c r="O120" s="230">
        <v>0</v>
      </c>
      <c r="P120" s="231">
        <f t="shared" si="45"/>
        <v>0</v>
      </c>
      <c r="Q120" s="232" t="s">
        <v>532</v>
      </c>
      <c r="R120" s="232"/>
      <c r="S120" s="223"/>
      <c r="T120" s="359">
        <f t="shared" si="29"/>
        <v>-12714</v>
      </c>
      <c r="U120" s="174">
        <f t="shared" si="36"/>
        <v>-30538</v>
      </c>
      <c r="V120" s="175">
        <f t="shared" si="31"/>
        <v>-30538</v>
      </c>
      <c r="W120" s="176">
        <f t="shared" si="32"/>
        <v>0</v>
      </c>
      <c r="X120" s="177">
        <f t="shared" si="33"/>
        <v>0</v>
      </c>
      <c r="Y120" s="87" t="str">
        <f t="shared" si="37"/>
        <v>Prvok 9.1.4</v>
      </c>
      <c r="Z120" s="79" t="s">
        <v>242</v>
      </c>
      <c r="AA120" s="228">
        <f t="shared" si="43"/>
        <v>136879</v>
      </c>
      <c r="AB120" s="229">
        <v>136879</v>
      </c>
      <c r="AC120" s="230">
        <f t="shared" si="46"/>
        <v>0</v>
      </c>
      <c r="AD120" s="231">
        <f t="shared" si="47"/>
        <v>0</v>
      </c>
      <c r="AE120" s="228">
        <f t="shared" si="44"/>
        <v>151363</v>
      </c>
      <c r="AF120" s="229">
        <v>151363</v>
      </c>
      <c r="AG120" s="230">
        <v>0</v>
      </c>
      <c r="AH120" s="231">
        <v>0</v>
      </c>
    </row>
    <row r="121" spans="1:34" ht="12.75">
      <c r="A121" s="87" t="s">
        <v>397</v>
      </c>
      <c r="B121" s="79" t="s">
        <v>471</v>
      </c>
      <c r="C121" s="88">
        <f t="shared" si="40"/>
        <v>67550</v>
      </c>
      <c r="D121" s="89">
        <v>67550</v>
      </c>
      <c r="E121" s="111">
        <v>0</v>
      </c>
      <c r="F121" s="134">
        <v>0</v>
      </c>
      <c r="G121" s="174">
        <f t="shared" si="41"/>
        <v>89723</v>
      </c>
      <c r="H121" s="175">
        <v>89723</v>
      </c>
      <c r="I121" s="176">
        <v>0</v>
      </c>
      <c r="J121" s="177">
        <v>0</v>
      </c>
      <c r="K121" s="87" t="str">
        <f t="shared" si="35"/>
        <v>Prvok 9.1.5</v>
      </c>
      <c r="L121" s="79" t="s">
        <v>471</v>
      </c>
      <c r="M121" s="228">
        <f t="shared" si="42"/>
        <v>59278</v>
      </c>
      <c r="N121" s="229">
        <v>59278</v>
      </c>
      <c r="O121" s="230">
        <v>0</v>
      </c>
      <c r="P121" s="231">
        <f t="shared" si="45"/>
        <v>0</v>
      </c>
      <c r="Q121" s="232" t="s">
        <v>532</v>
      </c>
      <c r="R121" s="232"/>
      <c r="S121" s="223"/>
      <c r="T121" s="359">
        <f t="shared" si="29"/>
        <v>-8272</v>
      </c>
      <c r="U121" s="174">
        <f t="shared" si="36"/>
        <v>-30445</v>
      </c>
      <c r="V121" s="175">
        <f t="shared" si="31"/>
        <v>-30445</v>
      </c>
      <c r="W121" s="176">
        <f t="shared" si="32"/>
        <v>0</v>
      </c>
      <c r="X121" s="177">
        <f t="shared" si="33"/>
        <v>0</v>
      </c>
      <c r="Y121" s="87" t="str">
        <f t="shared" si="37"/>
        <v>Prvok 9.1.5</v>
      </c>
      <c r="Z121" s="79" t="s">
        <v>471</v>
      </c>
      <c r="AA121" s="228">
        <f t="shared" si="43"/>
        <v>69143</v>
      </c>
      <c r="AB121" s="229">
        <v>69143</v>
      </c>
      <c r="AC121" s="230">
        <f t="shared" si="46"/>
        <v>0</v>
      </c>
      <c r="AD121" s="231">
        <f t="shared" si="47"/>
        <v>0</v>
      </c>
      <c r="AE121" s="228">
        <f t="shared" si="44"/>
        <v>78827</v>
      </c>
      <c r="AF121" s="229">
        <v>78827</v>
      </c>
      <c r="AG121" s="230">
        <v>0</v>
      </c>
      <c r="AH121" s="231">
        <v>0</v>
      </c>
    </row>
    <row r="122" spans="1:34" ht="12.75">
      <c r="A122" s="87" t="s">
        <v>398</v>
      </c>
      <c r="B122" s="79" t="s">
        <v>243</v>
      </c>
      <c r="C122" s="88">
        <f t="shared" si="40"/>
        <v>62640</v>
      </c>
      <c r="D122" s="89">
        <v>62640</v>
      </c>
      <c r="E122" s="111">
        <v>0</v>
      </c>
      <c r="F122" s="134">
        <v>0</v>
      </c>
      <c r="G122" s="174">
        <f t="shared" si="41"/>
        <v>83184</v>
      </c>
      <c r="H122" s="175">
        <v>83184</v>
      </c>
      <c r="I122" s="176">
        <v>0</v>
      </c>
      <c r="J122" s="177">
        <v>0</v>
      </c>
      <c r="K122" s="87" t="str">
        <f t="shared" si="35"/>
        <v>Prvok 9.1.6</v>
      </c>
      <c r="L122" s="79" t="s">
        <v>243</v>
      </c>
      <c r="M122" s="228">
        <f t="shared" si="42"/>
        <v>59333</v>
      </c>
      <c r="N122" s="229">
        <v>59333</v>
      </c>
      <c r="O122" s="230">
        <v>0</v>
      </c>
      <c r="P122" s="231">
        <f t="shared" si="45"/>
        <v>0</v>
      </c>
      <c r="Q122" s="232" t="s">
        <v>532</v>
      </c>
      <c r="R122" s="232"/>
      <c r="S122" s="223"/>
      <c r="T122" s="359">
        <f t="shared" si="29"/>
        <v>-3307</v>
      </c>
      <c r="U122" s="174">
        <f t="shared" si="36"/>
        <v>-23851</v>
      </c>
      <c r="V122" s="175">
        <f t="shared" si="31"/>
        <v>-23851</v>
      </c>
      <c r="W122" s="176">
        <f t="shared" si="32"/>
        <v>0</v>
      </c>
      <c r="X122" s="177">
        <f t="shared" si="33"/>
        <v>0</v>
      </c>
      <c r="Y122" s="87" t="str">
        <f t="shared" si="37"/>
        <v>Prvok 9.1.6</v>
      </c>
      <c r="Z122" s="79" t="s">
        <v>243</v>
      </c>
      <c r="AA122" s="228">
        <f t="shared" si="43"/>
        <v>69208</v>
      </c>
      <c r="AB122" s="229">
        <v>69208</v>
      </c>
      <c r="AC122" s="230">
        <f t="shared" si="46"/>
        <v>0</v>
      </c>
      <c r="AD122" s="231">
        <f t="shared" si="47"/>
        <v>0</v>
      </c>
      <c r="AE122" s="228">
        <f t="shared" si="44"/>
        <v>78901</v>
      </c>
      <c r="AF122" s="229">
        <v>78901</v>
      </c>
      <c r="AG122" s="230">
        <v>0</v>
      </c>
      <c r="AH122" s="231">
        <v>0</v>
      </c>
    </row>
    <row r="123" spans="1:34" ht="12.75">
      <c r="A123" s="87" t="s">
        <v>399</v>
      </c>
      <c r="B123" s="79" t="s">
        <v>244</v>
      </c>
      <c r="C123" s="88">
        <f t="shared" si="40"/>
        <v>61410</v>
      </c>
      <c r="D123" s="89">
        <v>61410</v>
      </c>
      <c r="E123" s="111">
        <v>0</v>
      </c>
      <c r="F123" s="134">
        <v>0</v>
      </c>
      <c r="G123" s="174">
        <f t="shared" si="41"/>
        <v>81557</v>
      </c>
      <c r="H123" s="175">
        <v>81557</v>
      </c>
      <c r="I123" s="176">
        <v>0</v>
      </c>
      <c r="J123" s="177">
        <v>0</v>
      </c>
      <c r="K123" s="87" t="str">
        <f t="shared" si="35"/>
        <v>Prvok 9.1.7</v>
      </c>
      <c r="L123" s="79" t="s">
        <v>244</v>
      </c>
      <c r="M123" s="228">
        <f t="shared" si="42"/>
        <v>63876</v>
      </c>
      <c r="N123" s="229">
        <v>63876</v>
      </c>
      <c r="O123" s="230">
        <v>0</v>
      </c>
      <c r="P123" s="231">
        <f t="shared" si="45"/>
        <v>0</v>
      </c>
      <c r="Q123" s="232" t="s">
        <v>532</v>
      </c>
      <c r="R123" s="232"/>
      <c r="S123" s="223"/>
      <c r="T123" s="359">
        <f t="shared" si="29"/>
        <v>2466</v>
      </c>
      <c r="U123" s="174">
        <f t="shared" si="36"/>
        <v>-17681</v>
      </c>
      <c r="V123" s="175">
        <f t="shared" si="31"/>
        <v>-17681</v>
      </c>
      <c r="W123" s="176">
        <f t="shared" si="32"/>
        <v>0</v>
      </c>
      <c r="X123" s="177">
        <f t="shared" si="33"/>
        <v>0</v>
      </c>
      <c r="Y123" s="87" t="str">
        <f t="shared" si="37"/>
        <v>Prvok 9.1.7</v>
      </c>
      <c r="Z123" s="79" t="s">
        <v>244</v>
      </c>
      <c r="AA123" s="228">
        <f t="shared" si="43"/>
        <v>74507</v>
      </c>
      <c r="AB123" s="229">
        <v>74507</v>
      </c>
      <c r="AC123" s="230">
        <f t="shared" si="46"/>
        <v>0</v>
      </c>
      <c r="AD123" s="231">
        <f t="shared" si="47"/>
        <v>0</v>
      </c>
      <c r="AE123" s="228">
        <f t="shared" si="44"/>
        <v>84942</v>
      </c>
      <c r="AF123" s="229">
        <v>84942</v>
      </c>
      <c r="AG123" s="230">
        <v>0</v>
      </c>
      <c r="AH123" s="231">
        <v>0</v>
      </c>
    </row>
    <row r="124" spans="1:34" ht="12.75">
      <c r="A124" s="84" t="s">
        <v>245</v>
      </c>
      <c r="B124" s="83" t="s">
        <v>246</v>
      </c>
      <c r="C124" s="85">
        <f t="shared" si="40"/>
        <v>3921175</v>
      </c>
      <c r="D124" s="86">
        <f>SUM(D125:D129)</f>
        <v>2799900</v>
      </c>
      <c r="E124" s="110">
        <f>SUM(E125:E129)</f>
        <v>1121275</v>
      </c>
      <c r="F124" s="133">
        <f>SUM(F125:F129)</f>
        <v>0</v>
      </c>
      <c r="G124" s="178">
        <f t="shared" si="41"/>
        <v>2760706</v>
      </c>
      <c r="H124" s="179">
        <f>SUM(H125:H129)</f>
        <v>2760706</v>
      </c>
      <c r="I124" s="180">
        <f>SUM(I125:I129)</f>
        <v>0</v>
      </c>
      <c r="J124" s="181">
        <f>SUM(J125:J129)</f>
        <v>0</v>
      </c>
      <c r="K124" s="84" t="str">
        <f t="shared" si="35"/>
        <v>Podprog 9.2</v>
      </c>
      <c r="L124" s="83" t="s">
        <v>246</v>
      </c>
      <c r="M124" s="246">
        <f t="shared" si="42"/>
        <v>2708337</v>
      </c>
      <c r="N124" s="247">
        <f>SUM(N125:N129)</f>
        <v>2708337</v>
      </c>
      <c r="O124" s="248">
        <f>SUM(O125:O129)</f>
        <v>0</v>
      </c>
      <c r="P124" s="249">
        <f>SUM(P125:P129)</f>
        <v>0</v>
      </c>
      <c r="Q124" s="250"/>
      <c r="R124" s="250"/>
      <c r="S124" s="218"/>
      <c r="T124" s="360">
        <f t="shared" si="29"/>
        <v>-91563</v>
      </c>
      <c r="U124" s="178">
        <f t="shared" si="36"/>
        <v>-52369</v>
      </c>
      <c r="V124" s="179">
        <f t="shared" si="31"/>
        <v>-52369</v>
      </c>
      <c r="W124" s="180">
        <f t="shared" si="32"/>
        <v>0</v>
      </c>
      <c r="X124" s="181">
        <f t="shared" si="33"/>
        <v>0</v>
      </c>
      <c r="Y124" s="84" t="str">
        <f t="shared" si="37"/>
        <v>Podprog 9.2</v>
      </c>
      <c r="Z124" s="83" t="s">
        <v>246</v>
      </c>
      <c r="AA124" s="246">
        <f t="shared" si="43"/>
        <v>2717898</v>
      </c>
      <c r="AB124" s="247">
        <f>SUM(AB125:AB129)</f>
        <v>2717898</v>
      </c>
      <c r="AC124" s="248">
        <f>SUM(AC125:AC129)</f>
        <v>0</v>
      </c>
      <c r="AD124" s="249">
        <f>SUM(AD125:AD129)</f>
        <v>0</v>
      </c>
      <c r="AE124" s="246">
        <f t="shared" si="44"/>
        <v>2767567</v>
      </c>
      <c r="AF124" s="247">
        <f>SUM(AF125:AF129)</f>
        <v>2767567</v>
      </c>
      <c r="AG124" s="248">
        <f>SUM(AG125:AG129)</f>
        <v>0</v>
      </c>
      <c r="AH124" s="249">
        <f>SUM(AH125:AH129)</f>
        <v>0</v>
      </c>
    </row>
    <row r="125" spans="1:34" ht="12.75">
      <c r="A125" s="87" t="s">
        <v>400</v>
      </c>
      <c r="B125" s="79" t="s">
        <v>247</v>
      </c>
      <c r="C125" s="88">
        <f t="shared" si="40"/>
        <v>1085102</v>
      </c>
      <c r="D125" s="89">
        <v>1085102</v>
      </c>
      <c r="E125" s="111">
        <v>0</v>
      </c>
      <c r="F125" s="134">
        <v>0</v>
      </c>
      <c r="G125" s="174">
        <f t="shared" si="41"/>
        <v>1122353</v>
      </c>
      <c r="H125" s="175">
        <v>1122353</v>
      </c>
      <c r="I125" s="176">
        <v>0</v>
      </c>
      <c r="J125" s="177">
        <v>0</v>
      </c>
      <c r="K125" s="87" t="str">
        <f t="shared" si="35"/>
        <v>Prvok 9.2.1</v>
      </c>
      <c r="L125" s="79" t="s">
        <v>247</v>
      </c>
      <c r="M125" s="228">
        <f t="shared" si="42"/>
        <v>1152418</v>
      </c>
      <c r="N125" s="229">
        <v>1152418</v>
      </c>
      <c r="O125" s="230">
        <v>0</v>
      </c>
      <c r="P125" s="231">
        <f>J125</f>
        <v>0</v>
      </c>
      <c r="Q125" s="232" t="s">
        <v>533</v>
      </c>
      <c r="R125" s="232"/>
      <c r="S125" s="223"/>
      <c r="T125" s="359">
        <f t="shared" si="29"/>
        <v>67316</v>
      </c>
      <c r="U125" s="174">
        <f t="shared" si="36"/>
        <v>30065</v>
      </c>
      <c r="V125" s="175">
        <f t="shared" si="31"/>
        <v>30065</v>
      </c>
      <c r="W125" s="176">
        <f t="shared" si="32"/>
        <v>0</v>
      </c>
      <c r="X125" s="177">
        <f t="shared" si="33"/>
        <v>0</v>
      </c>
      <c r="Y125" s="87" t="str">
        <f t="shared" si="37"/>
        <v>Prvok 9.2.1</v>
      </c>
      <c r="Z125" s="79" t="s">
        <v>247</v>
      </c>
      <c r="AA125" s="228">
        <f t="shared" si="43"/>
        <v>1154637</v>
      </c>
      <c r="AB125" s="229">
        <v>1154637</v>
      </c>
      <c r="AC125" s="230">
        <f>W125</f>
        <v>0</v>
      </c>
      <c r="AD125" s="231">
        <f>X125</f>
        <v>0</v>
      </c>
      <c r="AE125" s="228">
        <f t="shared" si="44"/>
        <v>1164882</v>
      </c>
      <c r="AF125" s="229">
        <v>1164882</v>
      </c>
      <c r="AG125" s="230">
        <v>0</v>
      </c>
      <c r="AH125" s="231">
        <v>0</v>
      </c>
    </row>
    <row r="126" spans="1:34" ht="12.75">
      <c r="A126" s="87" t="s">
        <v>401</v>
      </c>
      <c r="B126" s="79" t="s">
        <v>603</v>
      </c>
      <c r="C126" s="88">
        <f t="shared" si="40"/>
        <v>642284</v>
      </c>
      <c r="D126" s="89">
        <v>637284</v>
      </c>
      <c r="E126" s="111">
        <v>5000</v>
      </c>
      <c r="F126" s="134">
        <v>0</v>
      </c>
      <c r="G126" s="174">
        <f t="shared" si="41"/>
        <v>651597</v>
      </c>
      <c r="H126" s="175">
        <v>651597</v>
      </c>
      <c r="I126" s="176">
        <v>0</v>
      </c>
      <c r="J126" s="177">
        <v>0</v>
      </c>
      <c r="K126" s="87" t="str">
        <f t="shared" si="35"/>
        <v>Prvok 9.2.2</v>
      </c>
      <c r="L126" s="79" t="s">
        <v>603</v>
      </c>
      <c r="M126" s="228">
        <f t="shared" si="42"/>
        <v>653752</v>
      </c>
      <c r="N126" s="229">
        <v>653752</v>
      </c>
      <c r="O126" s="230">
        <v>0</v>
      </c>
      <c r="P126" s="231">
        <f>J126</f>
        <v>0</v>
      </c>
      <c r="Q126" s="232" t="s">
        <v>533</v>
      </c>
      <c r="R126" s="232"/>
      <c r="S126" s="223"/>
      <c r="T126" s="359">
        <f t="shared" si="29"/>
        <v>16468</v>
      </c>
      <c r="U126" s="174">
        <f t="shared" si="36"/>
        <v>2155</v>
      </c>
      <c r="V126" s="175">
        <f t="shared" si="31"/>
        <v>2155</v>
      </c>
      <c r="W126" s="176">
        <f t="shared" si="32"/>
        <v>0</v>
      </c>
      <c r="X126" s="177">
        <f t="shared" si="33"/>
        <v>0</v>
      </c>
      <c r="Y126" s="87" t="str">
        <f t="shared" si="37"/>
        <v>Prvok 9.2.2</v>
      </c>
      <c r="Z126" s="79" t="s">
        <v>603</v>
      </c>
      <c r="AA126" s="228">
        <f t="shared" si="43"/>
        <v>654432</v>
      </c>
      <c r="AB126" s="229">
        <v>654432</v>
      </c>
      <c r="AC126" s="230">
        <v>0</v>
      </c>
      <c r="AD126" s="231">
        <f>X126</f>
        <v>0</v>
      </c>
      <c r="AE126" s="228">
        <f t="shared" si="44"/>
        <v>657572</v>
      </c>
      <c r="AF126" s="229">
        <v>657572</v>
      </c>
      <c r="AG126" s="230">
        <v>0</v>
      </c>
      <c r="AH126" s="231">
        <v>0</v>
      </c>
    </row>
    <row r="127" spans="1:34" ht="12.75">
      <c r="A127" s="87" t="s">
        <v>402</v>
      </c>
      <c r="B127" s="79" t="s">
        <v>248</v>
      </c>
      <c r="C127" s="88">
        <f t="shared" si="40"/>
        <v>2106005</v>
      </c>
      <c r="D127" s="89">
        <v>989730</v>
      </c>
      <c r="E127" s="111">
        <v>1116275</v>
      </c>
      <c r="F127" s="134">
        <v>0</v>
      </c>
      <c r="G127" s="174">
        <f t="shared" si="41"/>
        <v>886012</v>
      </c>
      <c r="H127" s="175">
        <v>886012</v>
      </c>
      <c r="I127" s="176">
        <v>0</v>
      </c>
      <c r="J127" s="177">
        <v>0</v>
      </c>
      <c r="K127" s="87" t="str">
        <f t="shared" si="35"/>
        <v>Prvok 9.2.3</v>
      </c>
      <c r="L127" s="79" t="s">
        <v>248</v>
      </c>
      <c r="M127" s="228">
        <f t="shared" si="42"/>
        <v>874295</v>
      </c>
      <c r="N127" s="229">
        <v>874295</v>
      </c>
      <c r="O127" s="230">
        <v>0</v>
      </c>
      <c r="P127" s="231">
        <f>J127</f>
        <v>0</v>
      </c>
      <c r="Q127" s="232" t="s">
        <v>533</v>
      </c>
      <c r="R127" s="232"/>
      <c r="S127" s="223"/>
      <c r="T127" s="359">
        <f t="shared" si="29"/>
        <v>-115435</v>
      </c>
      <c r="U127" s="174">
        <f t="shared" si="36"/>
        <v>-11717</v>
      </c>
      <c r="V127" s="175">
        <f t="shared" si="31"/>
        <v>-11717</v>
      </c>
      <c r="W127" s="176">
        <f t="shared" si="32"/>
        <v>0</v>
      </c>
      <c r="X127" s="177">
        <f t="shared" si="33"/>
        <v>0</v>
      </c>
      <c r="Y127" s="87" t="str">
        <f t="shared" si="37"/>
        <v>Prvok 9.2.3</v>
      </c>
      <c r="Z127" s="79" t="s">
        <v>248</v>
      </c>
      <c r="AA127" s="228">
        <f t="shared" si="43"/>
        <v>876318</v>
      </c>
      <c r="AB127" s="229">
        <v>876318</v>
      </c>
      <c r="AC127" s="230">
        <v>0</v>
      </c>
      <c r="AD127" s="231">
        <f>X127</f>
        <v>0</v>
      </c>
      <c r="AE127" s="228">
        <f t="shared" si="44"/>
        <v>908050</v>
      </c>
      <c r="AF127" s="229">
        <v>908050</v>
      </c>
      <c r="AG127" s="230">
        <v>0</v>
      </c>
      <c r="AH127" s="231">
        <v>0</v>
      </c>
    </row>
    <row r="128" spans="1:34" ht="12.75">
      <c r="A128" s="87" t="s">
        <v>403</v>
      </c>
      <c r="B128" s="79" t="s">
        <v>249</v>
      </c>
      <c r="C128" s="88">
        <f t="shared" si="40"/>
        <v>30790</v>
      </c>
      <c r="D128" s="89">
        <v>30790</v>
      </c>
      <c r="E128" s="111">
        <v>0</v>
      </c>
      <c r="F128" s="134">
        <v>0</v>
      </c>
      <c r="G128" s="174">
        <f t="shared" si="41"/>
        <v>40895</v>
      </c>
      <c r="H128" s="175">
        <v>40895</v>
      </c>
      <c r="I128" s="176">
        <v>0</v>
      </c>
      <c r="J128" s="177">
        <v>0</v>
      </c>
      <c r="K128" s="87" t="str">
        <f t="shared" si="35"/>
        <v>Prvok 9.2.4</v>
      </c>
      <c r="L128" s="79" t="s">
        <v>249</v>
      </c>
      <c r="M128" s="228">
        <f t="shared" si="42"/>
        <v>27872</v>
      </c>
      <c r="N128" s="229">
        <v>27872</v>
      </c>
      <c r="O128" s="230">
        <v>0</v>
      </c>
      <c r="P128" s="231">
        <f>J128</f>
        <v>0</v>
      </c>
      <c r="Q128" s="232" t="s">
        <v>532</v>
      </c>
      <c r="R128" s="232"/>
      <c r="S128" s="223"/>
      <c r="T128" s="359">
        <f t="shared" si="29"/>
        <v>-2918</v>
      </c>
      <c r="U128" s="174">
        <f t="shared" si="36"/>
        <v>-13023</v>
      </c>
      <c r="V128" s="175">
        <f t="shared" si="31"/>
        <v>-13023</v>
      </c>
      <c r="W128" s="176">
        <f t="shared" si="32"/>
        <v>0</v>
      </c>
      <c r="X128" s="177">
        <f t="shared" si="33"/>
        <v>0</v>
      </c>
      <c r="Y128" s="87" t="str">
        <f t="shared" si="37"/>
        <v>Prvok 9.2.4</v>
      </c>
      <c r="Z128" s="79" t="s">
        <v>249</v>
      </c>
      <c r="AA128" s="228">
        <f t="shared" si="43"/>
        <v>32511</v>
      </c>
      <c r="AB128" s="229">
        <v>32511</v>
      </c>
      <c r="AC128" s="230">
        <f>W128</f>
        <v>0</v>
      </c>
      <c r="AD128" s="231">
        <f>X128</f>
        <v>0</v>
      </c>
      <c r="AE128" s="228">
        <f t="shared" si="44"/>
        <v>37063</v>
      </c>
      <c r="AF128" s="229">
        <v>37063</v>
      </c>
      <c r="AG128" s="230">
        <v>0</v>
      </c>
      <c r="AH128" s="231">
        <v>0</v>
      </c>
    </row>
    <row r="129" spans="1:34" ht="12.75">
      <c r="A129" s="87" t="s">
        <v>404</v>
      </c>
      <c r="B129" s="79" t="s">
        <v>444</v>
      </c>
      <c r="C129" s="88">
        <f t="shared" si="40"/>
        <v>56994</v>
      </c>
      <c r="D129" s="89">
        <v>56994</v>
      </c>
      <c r="E129" s="111">
        <v>0</v>
      </c>
      <c r="F129" s="134">
        <v>0</v>
      </c>
      <c r="G129" s="174">
        <f t="shared" si="41"/>
        <v>59849</v>
      </c>
      <c r="H129" s="175">
        <v>59849</v>
      </c>
      <c r="I129" s="176">
        <v>0</v>
      </c>
      <c r="J129" s="177">
        <v>0</v>
      </c>
      <c r="K129" s="87" t="str">
        <f t="shared" si="35"/>
        <v>Prvok 9.2.5</v>
      </c>
      <c r="L129" s="79" t="s">
        <v>444</v>
      </c>
      <c r="M129" s="228">
        <f t="shared" si="42"/>
        <v>0</v>
      </c>
      <c r="N129" s="229">
        <v>0</v>
      </c>
      <c r="O129" s="230">
        <v>0</v>
      </c>
      <c r="P129" s="231">
        <f>J129</f>
        <v>0</v>
      </c>
      <c r="Q129" s="232" t="s">
        <v>534</v>
      </c>
      <c r="R129" s="232"/>
      <c r="S129" s="223"/>
      <c r="T129" s="359">
        <f aca="true" t="shared" si="48" ref="T129:T187">N129-D129</f>
        <v>-56994</v>
      </c>
      <c r="U129" s="174">
        <f t="shared" si="36"/>
        <v>-59849</v>
      </c>
      <c r="V129" s="175">
        <f t="shared" si="31"/>
        <v>-59849</v>
      </c>
      <c r="W129" s="176">
        <f t="shared" si="32"/>
        <v>0</v>
      </c>
      <c r="X129" s="177">
        <f t="shared" si="33"/>
        <v>0</v>
      </c>
      <c r="Y129" s="87" t="str">
        <f t="shared" si="37"/>
        <v>Prvok 9.2.5</v>
      </c>
      <c r="Z129" s="79" t="s">
        <v>444</v>
      </c>
      <c r="AA129" s="228">
        <f t="shared" si="43"/>
        <v>0</v>
      </c>
      <c r="AB129" s="229">
        <v>0</v>
      </c>
      <c r="AC129" s="230">
        <f>W129</f>
        <v>0</v>
      </c>
      <c r="AD129" s="231">
        <f>X129</f>
        <v>0</v>
      </c>
      <c r="AE129" s="228">
        <f t="shared" si="44"/>
        <v>0</v>
      </c>
      <c r="AF129" s="229">
        <v>0</v>
      </c>
      <c r="AG129" s="230">
        <v>0</v>
      </c>
      <c r="AH129" s="231">
        <v>0</v>
      </c>
    </row>
    <row r="130" spans="1:34" ht="12.75">
      <c r="A130" s="84" t="s">
        <v>250</v>
      </c>
      <c r="B130" s="83" t="s">
        <v>251</v>
      </c>
      <c r="C130" s="85">
        <f t="shared" si="40"/>
        <v>350442</v>
      </c>
      <c r="D130" s="86">
        <f>SUM(D131:D134)</f>
        <v>346951</v>
      </c>
      <c r="E130" s="110">
        <f>SUM(E131:E134)</f>
        <v>3491</v>
      </c>
      <c r="F130" s="133">
        <f>SUM(F131:F134)</f>
        <v>0</v>
      </c>
      <c r="G130" s="178">
        <f t="shared" si="41"/>
        <v>410974</v>
      </c>
      <c r="H130" s="179">
        <f>SUM(H131:H134)</f>
        <v>410974</v>
      </c>
      <c r="I130" s="180">
        <f>SUM(I131:I134)</f>
        <v>0</v>
      </c>
      <c r="J130" s="181">
        <f>SUM(J131:J134)</f>
        <v>0</v>
      </c>
      <c r="K130" s="84" t="str">
        <f t="shared" si="35"/>
        <v>Podprog 9.3</v>
      </c>
      <c r="L130" s="83" t="s">
        <v>251</v>
      </c>
      <c r="M130" s="246">
        <f t="shared" si="42"/>
        <v>550187</v>
      </c>
      <c r="N130" s="247">
        <f>SUM(N131:N134)</f>
        <v>550187</v>
      </c>
      <c r="O130" s="248">
        <f>SUM(O131:O134)</f>
        <v>0</v>
      </c>
      <c r="P130" s="249">
        <f>SUM(P131:P134)</f>
        <v>0</v>
      </c>
      <c r="Q130" s="250"/>
      <c r="R130" s="250"/>
      <c r="S130" s="218"/>
      <c r="T130" s="360">
        <f t="shared" si="48"/>
        <v>203236</v>
      </c>
      <c r="U130" s="178">
        <f t="shared" si="36"/>
        <v>139213</v>
      </c>
      <c r="V130" s="179">
        <f t="shared" si="31"/>
        <v>139213</v>
      </c>
      <c r="W130" s="180">
        <f t="shared" si="32"/>
        <v>0</v>
      </c>
      <c r="X130" s="181">
        <f t="shared" si="33"/>
        <v>0</v>
      </c>
      <c r="Y130" s="84" t="str">
        <f t="shared" si="37"/>
        <v>Podprog 9.3</v>
      </c>
      <c r="Z130" s="83" t="s">
        <v>251</v>
      </c>
      <c r="AA130" s="246">
        <f t="shared" si="43"/>
        <v>572536</v>
      </c>
      <c r="AB130" s="247">
        <f>SUM(AB131:AB134)</f>
        <v>572536</v>
      </c>
      <c r="AC130" s="248">
        <f>SUM(AC131:AC134)</f>
        <v>0</v>
      </c>
      <c r="AD130" s="249">
        <f>SUM(AD131:AD134)</f>
        <v>0</v>
      </c>
      <c r="AE130" s="246">
        <f t="shared" si="44"/>
        <v>636194</v>
      </c>
      <c r="AF130" s="247">
        <f>SUM(AF131:AF134)</f>
        <v>636194</v>
      </c>
      <c r="AG130" s="248">
        <f>SUM(AG131:AG134)</f>
        <v>0</v>
      </c>
      <c r="AH130" s="249">
        <f>SUM(AH131:AH134)</f>
        <v>0</v>
      </c>
    </row>
    <row r="131" spans="1:34" ht="12.75">
      <c r="A131" s="87" t="s">
        <v>405</v>
      </c>
      <c r="B131" s="79" t="s">
        <v>78</v>
      </c>
      <c r="C131" s="88">
        <f t="shared" si="40"/>
        <v>172608</v>
      </c>
      <c r="D131" s="89">
        <v>169117</v>
      </c>
      <c r="E131" s="111">
        <v>3491</v>
      </c>
      <c r="F131" s="134">
        <v>0</v>
      </c>
      <c r="G131" s="174">
        <f t="shared" si="41"/>
        <v>194815</v>
      </c>
      <c r="H131" s="175">
        <v>194815</v>
      </c>
      <c r="I131" s="176">
        <v>0</v>
      </c>
      <c r="J131" s="177">
        <v>0</v>
      </c>
      <c r="K131" s="87" t="str">
        <f t="shared" si="35"/>
        <v>Prvok 9.3.1</v>
      </c>
      <c r="L131" s="79" t="s">
        <v>78</v>
      </c>
      <c r="M131" s="228">
        <f t="shared" si="42"/>
        <v>275250</v>
      </c>
      <c r="N131" s="229">
        <v>275250</v>
      </c>
      <c r="O131" s="230">
        <v>0</v>
      </c>
      <c r="P131" s="231">
        <f>J131</f>
        <v>0</v>
      </c>
      <c r="Q131" s="232" t="s">
        <v>532</v>
      </c>
      <c r="R131" s="232"/>
      <c r="S131" s="223"/>
      <c r="T131" s="359">
        <f t="shared" si="48"/>
        <v>106133</v>
      </c>
      <c r="U131" s="174">
        <f t="shared" si="36"/>
        <v>80435</v>
      </c>
      <c r="V131" s="175">
        <f t="shared" si="31"/>
        <v>80435</v>
      </c>
      <c r="W131" s="176">
        <f t="shared" si="32"/>
        <v>0</v>
      </c>
      <c r="X131" s="177">
        <f t="shared" si="33"/>
        <v>0</v>
      </c>
      <c r="Y131" s="87" t="str">
        <f t="shared" si="37"/>
        <v>Prvok 9.3.1</v>
      </c>
      <c r="Z131" s="79" t="s">
        <v>78</v>
      </c>
      <c r="AA131" s="228">
        <f t="shared" si="43"/>
        <v>281796</v>
      </c>
      <c r="AB131" s="229">
        <v>281796</v>
      </c>
      <c r="AC131" s="230">
        <v>0</v>
      </c>
      <c r="AD131" s="231">
        <f>X131</f>
        <v>0</v>
      </c>
      <c r="AE131" s="228">
        <f t="shared" si="44"/>
        <v>312005</v>
      </c>
      <c r="AF131" s="229">
        <v>312005</v>
      </c>
      <c r="AG131" s="230">
        <v>0</v>
      </c>
      <c r="AH131" s="231">
        <v>0</v>
      </c>
    </row>
    <row r="132" spans="1:34" ht="12.75">
      <c r="A132" s="87" t="s">
        <v>406</v>
      </c>
      <c r="B132" s="79" t="s">
        <v>445</v>
      </c>
      <c r="C132" s="88">
        <f t="shared" si="40"/>
        <v>33525</v>
      </c>
      <c r="D132" s="89">
        <v>33525</v>
      </c>
      <c r="E132" s="111">
        <v>0</v>
      </c>
      <c r="F132" s="134">
        <v>0</v>
      </c>
      <c r="G132" s="174">
        <f t="shared" si="41"/>
        <v>39268</v>
      </c>
      <c r="H132" s="175">
        <v>39268</v>
      </c>
      <c r="I132" s="176">
        <v>0</v>
      </c>
      <c r="J132" s="177">
        <v>0</v>
      </c>
      <c r="K132" s="87" t="str">
        <f t="shared" si="35"/>
        <v>Prvok 9.3.2</v>
      </c>
      <c r="L132" s="79" t="s">
        <v>445</v>
      </c>
      <c r="M132" s="228">
        <f t="shared" si="42"/>
        <v>100136</v>
      </c>
      <c r="N132" s="229">
        <v>100136</v>
      </c>
      <c r="O132" s="230">
        <v>0</v>
      </c>
      <c r="P132" s="231">
        <f>J132</f>
        <v>0</v>
      </c>
      <c r="Q132" s="232" t="s">
        <v>532</v>
      </c>
      <c r="R132" s="232"/>
      <c r="S132" s="223"/>
      <c r="T132" s="359">
        <f t="shared" si="48"/>
        <v>66611</v>
      </c>
      <c r="U132" s="174">
        <f t="shared" si="36"/>
        <v>60868</v>
      </c>
      <c r="V132" s="175">
        <f t="shared" si="31"/>
        <v>60868</v>
      </c>
      <c r="W132" s="176">
        <f t="shared" si="32"/>
        <v>0</v>
      </c>
      <c r="X132" s="177">
        <f t="shared" si="33"/>
        <v>0</v>
      </c>
      <c r="Y132" s="87" t="str">
        <f t="shared" si="37"/>
        <v>Prvok 9.3.2</v>
      </c>
      <c r="Z132" s="79" t="s">
        <v>445</v>
      </c>
      <c r="AA132" s="228">
        <f t="shared" si="43"/>
        <v>102495</v>
      </c>
      <c r="AB132" s="229">
        <v>102495</v>
      </c>
      <c r="AC132" s="230">
        <f>W132</f>
        <v>0</v>
      </c>
      <c r="AD132" s="231">
        <f>X132</f>
        <v>0</v>
      </c>
      <c r="AE132" s="228">
        <f t="shared" si="44"/>
        <v>113377</v>
      </c>
      <c r="AF132" s="229">
        <v>113377</v>
      </c>
      <c r="AG132" s="230">
        <v>0</v>
      </c>
      <c r="AH132" s="231">
        <v>0</v>
      </c>
    </row>
    <row r="133" spans="1:34" ht="12.75">
      <c r="A133" s="87" t="s">
        <v>407</v>
      </c>
      <c r="B133" s="79" t="s">
        <v>446</v>
      </c>
      <c r="C133" s="88">
        <f t="shared" si="40"/>
        <v>94479</v>
      </c>
      <c r="D133" s="89">
        <v>94479</v>
      </c>
      <c r="E133" s="111">
        <v>0</v>
      </c>
      <c r="F133" s="134">
        <v>0</v>
      </c>
      <c r="G133" s="174">
        <f t="shared" si="41"/>
        <v>110702</v>
      </c>
      <c r="H133" s="175">
        <v>110702</v>
      </c>
      <c r="I133" s="176">
        <v>0</v>
      </c>
      <c r="J133" s="177">
        <v>0</v>
      </c>
      <c r="K133" s="87" t="str">
        <f t="shared" si="35"/>
        <v>Prvok 9.3.3</v>
      </c>
      <c r="L133" s="79" t="s">
        <v>446</v>
      </c>
      <c r="M133" s="228">
        <f t="shared" si="42"/>
        <v>109518</v>
      </c>
      <c r="N133" s="229">
        <v>109518</v>
      </c>
      <c r="O133" s="230">
        <v>0</v>
      </c>
      <c r="P133" s="231">
        <f>J133</f>
        <v>0</v>
      </c>
      <c r="Q133" s="232" t="s">
        <v>532</v>
      </c>
      <c r="R133" s="232"/>
      <c r="S133" s="223"/>
      <c r="T133" s="359">
        <f t="shared" si="48"/>
        <v>15039</v>
      </c>
      <c r="U133" s="174">
        <f t="shared" si="36"/>
        <v>-1184</v>
      </c>
      <c r="V133" s="175">
        <f t="shared" si="31"/>
        <v>-1184</v>
      </c>
      <c r="W133" s="176">
        <f t="shared" si="32"/>
        <v>0</v>
      </c>
      <c r="X133" s="177">
        <f t="shared" si="33"/>
        <v>0</v>
      </c>
      <c r="Y133" s="87" t="str">
        <f t="shared" si="37"/>
        <v>Prvok 9.3.3</v>
      </c>
      <c r="Z133" s="79" t="s">
        <v>446</v>
      </c>
      <c r="AA133" s="228">
        <f t="shared" si="43"/>
        <v>112097</v>
      </c>
      <c r="AB133" s="229">
        <v>112097</v>
      </c>
      <c r="AC133" s="230">
        <f>W133</f>
        <v>0</v>
      </c>
      <c r="AD133" s="231">
        <f>X133</f>
        <v>0</v>
      </c>
      <c r="AE133" s="228">
        <f t="shared" si="44"/>
        <v>123999</v>
      </c>
      <c r="AF133" s="229">
        <v>123999</v>
      </c>
      <c r="AG133" s="230">
        <v>0</v>
      </c>
      <c r="AH133" s="231">
        <v>0</v>
      </c>
    </row>
    <row r="134" spans="1:34" ht="12.75">
      <c r="A134" s="87" t="s">
        <v>408</v>
      </c>
      <c r="B134" s="79" t="s">
        <v>447</v>
      </c>
      <c r="C134" s="88">
        <f t="shared" si="40"/>
        <v>49830</v>
      </c>
      <c r="D134" s="89">
        <v>49830</v>
      </c>
      <c r="E134" s="111">
        <v>0</v>
      </c>
      <c r="F134" s="134">
        <v>0</v>
      </c>
      <c r="G134" s="174">
        <f t="shared" si="41"/>
        <v>66189</v>
      </c>
      <c r="H134" s="175">
        <v>66189</v>
      </c>
      <c r="I134" s="176">
        <v>0</v>
      </c>
      <c r="J134" s="177">
        <v>0</v>
      </c>
      <c r="K134" s="87" t="str">
        <f t="shared" si="35"/>
        <v>Prvok 9.3.4</v>
      </c>
      <c r="L134" s="79" t="s">
        <v>447</v>
      </c>
      <c r="M134" s="228">
        <f t="shared" si="42"/>
        <v>65283</v>
      </c>
      <c r="N134" s="229">
        <v>65283</v>
      </c>
      <c r="O134" s="230">
        <v>0</v>
      </c>
      <c r="P134" s="231">
        <f>J134</f>
        <v>0</v>
      </c>
      <c r="Q134" s="232" t="s">
        <v>532</v>
      </c>
      <c r="R134" s="232"/>
      <c r="S134" s="223"/>
      <c r="T134" s="359">
        <f t="shared" si="48"/>
        <v>15453</v>
      </c>
      <c r="U134" s="174">
        <f t="shared" si="36"/>
        <v>-906</v>
      </c>
      <c r="V134" s="175">
        <f t="shared" si="31"/>
        <v>-906</v>
      </c>
      <c r="W134" s="176">
        <f t="shared" si="32"/>
        <v>0</v>
      </c>
      <c r="X134" s="177">
        <f t="shared" si="33"/>
        <v>0</v>
      </c>
      <c r="Y134" s="87" t="str">
        <f t="shared" si="37"/>
        <v>Prvok 9.3.4</v>
      </c>
      <c r="Z134" s="79" t="s">
        <v>447</v>
      </c>
      <c r="AA134" s="228">
        <f t="shared" si="43"/>
        <v>76148</v>
      </c>
      <c r="AB134" s="229">
        <v>76148</v>
      </c>
      <c r="AC134" s="230">
        <f>W134</f>
        <v>0</v>
      </c>
      <c r="AD134" s="231">
        <f>X134</f>
        <v>0</v>
      </c>
      <c r="AE134" s="228">
        <f t="shared" si="44"/>
        <v>86813</v>
      </c>
      <c r="AF134" s="229">
        <v>86813</v>
      </c>
      <c r="AG134" s="230">
        <v>0</v>
      </c>
      <c r="AH134" s="231">
        <v>0</v>
      </c>
    </row>
    <row r="135" spans="1:34" ht="12.75">
      <c r="A135" s="84" t="s">
        <v>252</v>
      </c>
      <c r="B135" s="83" t="s">
        <v>253</v>
      </c>
      <c r="C135" s="85">
        <f t="shared" si="40"/>
        <v>530943</v>
      </c>
      <c r="D135" s="86">
        <f>D136+D137</f>
        <v>453092</v>
      </c>
      <c r="E135" s="110">
        <f>E136+E137</f>
        <v>77851</v>
      </c>
      <c r="F135" s="133">
        <f>F136+F137</f>
        <v>0</v>
      </c>
      <c r="G135" s="178">
        <f t="shared" si="41"/>
        <v>552247</v>
      </c>
      <c r="H135" s="179">
        <f>H136+H137</f>
        <v>552247</v>
      </c>
      <c r="I135" s="180">
        <f>I136+I137</f>
        <v>0</v>
      </c>
      <c r="J135" s="181">
        <f>J136+J137</f>
        <v>0</v>
      </c>
      <c r="K135" s="84" t="str">
        <f t="shared" si="35"/>
        <v>Podprog 9.4</v>
      </c>
      <c r="L135" s="83" t="s">
        <v>253</v>
      </c>
      <c r="M135" s="246">
        <f t="shared" si="42"/>
        <v>462650</v>
      </c>
      <c r="N135" s="247">
        <f>N136+N137</f>
        <v>462650</v>
      </c>
      <c r="O135" s="248">
        <f>O136+O137</f>
        <v>0</v>
      </c>
      <c r="P135" s="249">
        <f>P136+P137</f>
        <v>0</v>
      </c>
      <c r="Q135" s="250"/>
      <c r="R135" s="250"/>
      <c r="S135" s="218"/>
      <c r="T135" s="360">
        <f t="shared" si="48"/>
        <v>9558</v>
      </c>
      <c r="U135" s="178">
        <f t="shared" si="36"/>
        <v>-89597</v>
      </c>
      <c r="V135" s="179">
        <f t="shared" si="31"/>
        <v>-89597</v>
      </c>
      <c r="W135" s="180">
        <f t="shared" si="32"/>
        <v>0</v>
      </c>
      <c r="X135" s="181">
        <f t="shared" si="33"/>
        <v>0</v>
      </c>
      <c r="Y135" s="84" t="str">
        <f t="shared" si="37"/>
        <v>Podprog 9.4</v>
      </c>
      <c r="Z135" s="83" t="s">
        <v>253</v>
      </c>
      <c r="AA135" s="246">
        <f t="shared" si="43"/>
        <v>473389</v>
      </c>
      <c r="AB135" s="247">
        <f>AB136+AB137</f>
        <v>473389</v>
      </c>
      <c r="AC135" s="248">
        <f>AC136+AC137</f>
        <v>0</v>
      </c>
      <c r="AD135" s="249">
        <f>AD136+AD137</f>
        <v>0</v>
      </c>
      <c r="AE135" s="246">
        <f t="shared" si="44"/>
        <v>522938</v>
      </c>
      <c r="AF135" s="247">
        <f>AF136+AF137</f>
        <v>522938</v>
      </c>
      <c r="AG135" s="248">
        <f>AG136+AG137</f>
        <v>0</v>
      </c>
      <c r="AH135" s="249">
        <f>AH136+AH137</f>
        <v>0</v>
      </c>
    </row>
    <row r="136" spans="1:34" ht="12.75">
      <c r="A136" s="87" t="s">
        <v>409</v>
      </c>
      <c r="B136" s="79" t="s">
        <v>254</v>
      </c>
      <c r="C136" s="88">
        <f t="shared" si="40"/>
        <v>365023</v>
      </c>
      <c r="D136" s="89">
        <v>287172</v>
      </c>
      <c r="E136" s="111">
        <v>77851</v>
      </c>
      <c r="F136" s="134">
        <v>0</v>
      </c>
      <c r="G136" s="174">
        <f t="shared" si="41"/>
        <v>350262</v>
      </c>
      <c r="H136" s="175">
        <v>350262</v>
      </c>
      <c r="I136" s="176">
        <v>0</v>
      </c>
      <c r="J136" s="177">
        <v>0</v>
      </c>
      <c r="K136" s="87" t="str">
        <f t="shared" si="35"/>
        <v>Prvok 9.4.1</v>
      </c>
      <c r="L136" s="79" t="s">
        <v>254</v>
      </c>
      <c r="M136" s="228">
        <f t="shared" si="42"/>
        <v>280125</v>
      </c>
      <c r="N136" s="229">
        <v>280125</v>
      </c>
      <c r="O136" s="230">
        <v>0</v>
      </c>
      <c r="P136" s="231">
        <f aca="true" t="shared" si="49" ref="P136:P143">J136</f>
        <v>0</v>
      </c>
      <c r="Q136" s="232" t="s">
        <v>532</v>
      </c>
      <c r="R136" s="232"/>
      <c r="S136" s="223"/>
      <c r="T136" s="359">
        <f t="shared" si="48"/>
        <v>-7047</v>
      </c>
      <c r="U136" s="174">
        <f t="shared" si="36"/>
        <v>-70137</v>
      </c>
      <c r="V136" s="175">
        <f t="shared" si="31"/>
        <v>-70137</v>
      </c>
      <c r="W136" s="176">
        <f t="shared" si="32"/>
        <v>0</v>
      </c>
      <c r="X136" s="177">
        <f t="shared" si="33"/>
        <v>0</v>
      </c>
      <c r="Y136" s="87" t="str">
        <f t="shared" si="37"/>
        <v>Prvok 9.4.1</v>
      </c>
      <c r="Z136" s="79" t="s">
        <v>254</v>
      </c>
      <c r="AA136" s="228">
        <f t="shared" si="43"/>
        <v>286594</v>
      </c>
      <c r="AB136" s="229">
        <v>286594</v>
      </c>
      <c r="AC136" s="230">
        <v>0</v>
      </c>
      <c r="AD136" s="231">
        <f aca="true" t="shared" si="50" ref="AD136:AD143">X136</f>
        <v>0</v>
      </c>
      <c r="AE136" s="228">
        <f t="shared" si="44"/>
        <v>316442</v>
      </c>
      <c r="AF136" s="229">
        <v>316442</v>
      </c>
      <c r="AG136" s="230">
        <v>0</v>
      </c>
      <c r="AH136" s="231">
        <v>0</v>
      </c>
    </row>
    <row r="137" spans="1:34" ht="12.75">
      <c r="A137" s="87" t="s">
        <v>410</v>
      </c>
      <c r="B137" s="79" t="s">
        <v>255</v>
      </c>
      <c r="C137" s="88">
        <f t="shared" si="40"/>
        <v>165920</v>
      </c>
      <c r="D137" s="89">
        <v>165920</v>
      </c>
      <c r="E137" s="111">
        <v>0</v>
      </c>
      <c r="F137" s="134">
        <v>0</v>
      </c>
      <c r="G137" s="174">
        <f t="shared" si="41"/>
        <v>201985</v>
      </c>
      <c r="H137" s="175">
        <v>201985</v>
      </c>
      <c r="I137" s="176">
        <v>0</v>
      </c>
      <c r="J137" s="177">
        <v>0</v>
      </c>
      <c r="K137" s="87" t="str">
        <f t="shared" si="35"/>
        <v>Prvok 9.4.2</v>
      </c>
      <c r="L137" s="79" t="s">
        <v>255</v>
      </c>
      <c r="M137" s="228">
        <f t="shared" si="42"/>
        <v>182525</v>
      </c>
      <c r="N137" s="229">
        <v>182525</v>
      </c>
      <c r="O137" s="230">
        <v>0</v>
      </c>
      <c r="P137" s="231">
        <f t="shared" si="49"/>
        <v>0</v>
      </c>
      <c r="Q137" s="232" t="s">
        <v>532</v>
      </c>
      <c r="R137" s="232"/>
      <c r="S137" s="223"/>
      <c r="T137" s="359">
        <f t="shared" si="48"/>
        <v>16605</v>
      </c>
      <c r="U137" s="174">
        <f t="shared" si="36"/>
        <v>-19460</v>
      </c>
      <c r="V137" s="175">
        <f t="shared" si="31"/>
        <v>-19460</v>
      </c>
      <c r="W137" s="176">
        <f t="shared" si="32"/>
        <v>0</v>
      </c>
      <c r="X137" s="177">
        <f t="shared" si="33"/>
        <v>0</v>
      </c>
      <c r="Y137" s="87" t="str">
        <f t="shared" si="37"/>
        <v>Prvok 9.4.2</v>
      </c>
      <c r="Z137" s="79" t="s">
        <v>255</v>
      </c>
      <c r="AA137" s="228">
        <f t="shared" si="43"/>
        <v>186795</v>
      </c>
      <c r="AB137" s="229">
        <v>186795</v>
      </c>
      <c r="AC137" s="230">
        <f>W137</f>
        <v>0</v>
      </c>
      <c r="AD137" s="231">
        <f t="shared" si="50"/>
        <v>0</v>
      </c>
      <c r="AE137" s="228">
        <f t="shared" si="44"/>
        <v>206496</v>
      </c>
      <c r="AF137" s="229">
        <v>206496</v>
      </c>
      <c r="AG137" s="230">
        <v>0</v>
      </c>
      <c r="AH137" s="231">
        <v>0</v>
      </c>
    </row>
    <row r="138" spans="1:34" ht="12.75">
      <c r="A138" s="84" t="s">
        <v>256</v>
      </c>
      <c r="B138" s="83" t="s">
        <v>257</v>
      </c>
      <c r="C138" s="85">
        <f t="shared" si="40"/>
        <v>1248</v>
      </c>
      <c r="D138" s="86">
        <v>1248</v>
      </c>
      <c r="E138" s="110">
        <v>0</v>
      </c>
      <c r="F138" s="133">
        <v>0</v>
      </c>
      <c r="G138" s="178">
        <f t="shared" si="41"/>
        <v>1660</v>
      </c>
      <c r="H138" s="179">
        <v>1660</v>
      </c>
      <c r="I138" s="180">
        <v>0</v>
      </c>
      <c r="J138" s="181">
        <v>0</v>
      </c>
      <c r="K138" s="84" t="str">
        <f t="shared" si="35"/>
        <v>Podprog 9.5</v>
      </c>
      <c r="L138" s="83" t="s">
        <v>257</v>
      </c>
      <c r="M138" s="246">
        <f t="shared" si="42"/>
        <v>1248</v>
      </c>
      <c r="N138" s="247">
        <v>1248</v>
      </c>
      <c r="O138" s="248">
        <f>I138</f>
        <v>0</v>
      </c>
      <c r="P138" s="249">
        <f t="shared" si="49"/>
        <v>0</v>
      </c>
      <c r="Q138" s="250" t="s">
        <v>535</v>
      </c>
      <c r="R138" s="250"/>
      <c r="S138" s="218"/>
      <c r="T138" s="360">
        <f t="shared" si="48"/>
        <v>0</v>
      </c>
      <c r="U138" s="178">
        <f t="shared" si="36"/>
        <v>-412</v>
      </c>
      <c r="V138" s="179">
        <f t="shared" si="31"/>
        <v>-412</v>
      </c>
      <c r="W138" s="180">
        <f t="shared" si="32"/>
        <v>0</v>
      </c>
      <c r="X138" s="181">
        <f t="shared" si="33"/>
        <v>0</v>
      </c>
      <c r="Y138" s="84" t="str">
        <f t="shared" si="37"/>
        <v>Podprog 9.5</v>
      </c>
      <c r="Z138" s="83" t="s">
        <v>257</v>
      </c>
      <c r="AA138" s="246">
        <f t="shared" si="43"/>
        <v>1248</v>
      </c>
      <c r="AB138" s="247">
        <v>1248</v>
      </c>
      <c r="AC138" s="248">
        <f>W138</f>
        <v>0</v>
      </c>
      <c r="AD138" s="249">
        <f t="shared" si="50"/>
        <v>0</v>
      </c>
      <c r="AE138" s="246">
        <f t="shared" si="44"/>
        <v>1248</v>
      </c>
      <c r="AF138" s="247">
        <v>1248</v>
      </c>
      <c r="AG138" s="248">
        <v>0</v>
      </c>
      <c r="AH138" s="249">
        <v>0</v>
      </c>
    </row>
    <row r="139" spans="1:34" ht="12.75">
      <c r="A139" s="84" t="s">
        <v>258</v>
      </c>
      <c r="B139" s="83" t="s">
        <v>259</v>
      </c>
      <c r="C139" s="85">
        <f t="shared" si="40"/>
        <v>18257</v>
      </c>
      <c r="D139" s="86">
        <v>16597</v>
      </c>
      <c r="E139" s="110">
        <v>1660</v>
      </c>
      <c r="F139" s="133">
        <v>0</v>
      </c>
      <c r="G139" s="178">
        <f t="shared" si="41"/>
        <v>16597</v>
      </c>
      <c r="H139" s="179">
        <v>16597</v>
      </c>
      <c r="I139" s="180">
        <v>0</v>
      </c>
      <c r="J139" s="181">
        <v>0</v>
      </c>
      <c r="K139" s="84" t="str">
        <f t="shared" si="35"/>
        <v>Podprog 9.6</v>
      </c>
      <c r="L139" s="83" t="s">
        <v>601</v>
      </c>
      <c r="M139" s="246">
        <f t="shared" si="42"/>
        <v>10000</v>
      </c>
      <c r="N139" s="247">
        <v>10000</v>
      </c>
      <c r="O139" s="248">
        <v>0</v>
      </c>
      <c r="P139" s="249">
        <f t="shared" si="49"/>
        <v>0</v>
      </c>
      <c r="Q139" s="250" t="s">
        <v>532</v>
      </c>
      <c r="R139" s="287"/>
      <c r="S139" s="218"/>
      <c r="T139" s="360">
        <f t="shared" si="48"/>
        <v>-6597</v>
      </c>
      <c r="U139" s="178">
        <f t="shared" si="36"/>
        <v>-6597</v>
      </c>
      <c r="V139" s="179">
        <f t="shared" si="31"/>
        <v>-6597</v>
      </c>
      <c r="W139" s="180">
        <f t="shared" si="32"/>
        <v>0</v>
      </c>
      <c r="X139" s="181">
        <f t="shared" si="33"/>
        <v>0</v>
      </c>
      <c r="Y139" s="84" t="str">
        <f t="shared" si="37"/>
        <v>Podprog 9.6</v>
      </c>
      <c r="Z139" s="83" t="s">
        <v>601</v>
      </c>
      <c r="AA139" s="246">
        <f t="shared" si="43"/>
        <v>0</v>
      </c>
      <c r="AB139" s="247">
        <v>0</v>
      </c>
      <c r="AC139" s="248">
        <v>0</v>
      </c>
      <c r="AD139" s="249">
        <v>0</v>
      </c>
      <c r="AE139" s="246">
        <f t="shared" si="44"/>
        <v>0</v>
      </c>
      <c r="AF139" s="247">
        <v>0</v>
      </c>
      <c r="AG139" s="248">
        <v>0</v>
      </c>
      <c r="AH139" s="249">
        <v>0</v>
      </c>
    </row>
    <row r="140" spans="1:34" ht="12.75">
      <c r="A140" s="84" t="s">
        <v>260</v>
      </c>
      <c r="B140" s="83" t="s">
        <v>261</v>
      </c>
      <c r="C140" s="85">
        <f t="shared" si="40"/>
        <v>278</v>
      </c>
      <c r="D140" s="86">
        <v>278</v>
      </c>
      <c r="E140" s="110">
        <v>0</v>
      </c>
      <c r="F140" s="133">
        <v>0</v>
      </c>
      <c r="G140" s="178">
        <f t="shared" si="41"/>
        <v>332</v>
      </c>
      <c r="H140" s="179">
        <v>332</v>
      </c>
      <c r="I140" s="180">
        <v>0</v>
      </c>
      <c r="J140" s="181">
        <v>0</v>
      </c>
      <c r="K140" s="84" t="str">
        <f t="shared" si="35"/>
        <v>Podprog 9.7</v>
      </c>
      <c r="L140" s="83" t="s">
        <v>261</v>
      </c>
      <c r="M140" s="246">
        <f t="shared" si="42"/>
        <v>250</v>
      </c>
      <c r="N140" s="247">
        <v>250</v>
      </c>
      <c r="O140" s="248">
        <f>I140</f>
        <v>0</v>
      </c>
      <c r="P140" s="249">
        <f t="shared" si="49"/>
        <v>0</v>
      </c>
      <c r="Q140" s="250" t="s">
        <v>532</v>
      </c>
      <c r="R140" s="250"/>
      <c r="S140" s="218"/>
      <c r="T140" s="360">
        <f t="shared" si="48"/>
        <v>-28</v>
      </c>
      <c r="U140" s="178">
        <f t="shared" si="36"/>
        <v>-82</v>
      </c>
      <c r="V140" s="179">
        <f t="shared" si="31"/>
        <v>-82</v>
      </c>
      <c r="W140" s="180">
        <f t="shared" si="32"/>
        <v>0</v>
      </c>
      <c r="X140" s="181">
        <f t="shared" si="33"/>
        <v>0</v>
      </c>
      <c r="Y140" s="84" t="str">
        <f t="shared" si="37"/>
        <v>Podprog 9.7</v>
      </c>
      <c r="Z140" s="83" t="s">
        <v>261</v>
      </c>
      <c r="AA140" s="246">
        <f t="shared" si="43"/>
        <v>250</v>
      </c>
      <c r="AB140" s="247">
        <v>250</v>
      </c>
      <c r="AC140" s="248">
        <f>W140</f>
        <v>0</v>
      </c>
      <c r="AD140" s="249">
        <f t="shared" si="50"/>
        <v>0</v>
      </c>
      <c r="AE140" s="246">
        <f t="shared" si="44"/>
        <v>250</v>
      </c>
      <c r="AF140" s="247">
        <v>250</v>
      </c>
      <c r="AG140" s="248">
        <v>0</v>
      </c>
      <c r="AH140" s="249">
        <v>0</v>
      </c>
    </row>
    <row r="141" spans="1:34" ht="12.75">
      <c r="A141" s="84" t="s">
        <v>262</v>
      </c>
      <c r="B141" s="83" t="s">
        <v>263</v>
      </c>
      <c r="C141" s="85">
        <f t="shared" si="40"/>
        <v>37708</v>
      </c>
      <c r="D141" s="86">
        <v>37708</v>
      </c>
      <c r="E141" s="110">
        <v>0</v>
      </c>
      <c r="F141" s="133">
        <v>0</v>
      </c>
      <c r="G141" s="178">
        <f t="shared" si="41"/>
        <v>39600</v>
      </c>
      <c r="H141" s="179">
        <v>39600</v>
      </c>
      <c r="I141" s="180">
        <v>0</v>
      </c>
      <c r="J141" s="181">
        <v>0</v>
      </c>
      <c r="K141" s="84" t="str">
        <f t="shared" si="35"/>
        <v>Podprog 9.8</v>
      </c>
      <c r="L141" s="83" t="s">
        <v>263</v>
      </c>
      <c r="M141" s="246">
        <f t="shared" si="42"/>
        <v>36700</v>
      </c>
      <c r="N141" s="247">
        <v>36700</v>
      </c>
      <c r="O141" s="248">
        <f>I141</f>
        <v>0</v>
      </c>
      <c r="P141" s="249">
        <f t="shared" si="49"/>
        <v>0</v>
      </c>
      <c r="Q141" s="250" t="s">
        <v>534</v>
      </c>
      <c r="R141" s="250"/>
      <c r="S141" s="218"/>
      <c r="T141" s="360">
        <f t="shared" si="48"/>
        <v>-1008</v>
      </c>
      <c r="U141" s="178">
        <f t="shared" si="36"/>
        <v>-2900</v>
      </c>
      <c r="V141" s="179">
        <f t="shared" si="31"/>
        <v>-2900</v>
      </c>
      <c r="W141" s="180">
        <f t="shared" si="32"/>
        <v>0</v>
      </c>
      <c r="X141" s="181">
        <f t="shared" si="33"/>
        <v>0</v>
      </c>
      <c r="Y141" s="84" t="str">
        <f t="shared" si="37"/>
        <v>Podprog 9.8</v>
      </c>
      <c r="Z141" s="83" t="s">
        <v>263</v>
      </c>
      <c r="AA141" s="246">
        <f t="shared" si="43"/>
        <v>36700</v>
      </c>
      <c r="AB141" s="247">
        <v>36700</v>
      </c>
      <c r="AC141" s="248">
        <f>W141</f>
        <v>0</v>
      </c>
      <c r="AD141" s="249">
        <f t="shared" si="50"/>
        <v>0</v>
      </c>
      <c r="AE141" s="246">
        <f t="shared" si="44"/>
        <v>36700</v>
      </c>
      <c r="AF141" s="247">
        <v>36700</v>
      </c>
      <c r="AG141" s="248">
        <v>0</v>
      </c>
      <c r="AH141" s="249">
        <v>0</v>
      </c>
    </row>
    <row r="142" spans="1:34" ht="12.75">
      <c r="A142" s="84" t="s">
        <v>264</v>
      </c>
      <c r="B142" s="83" t="s">
        <v>265</v>
      </c>
      <c r="C142" s="85">
        <f t="shared" si="40"/>
        <v>730</v>
      </c>
      <c r="D142" s="86">
        <v>730</v>
      </c>
      <c r="E142" s="110">
        <v>0</v>
      </c>
      <c r="F142" s="133">
        <v>0</v>
      </c>
      <c r="G142" s="178">
        <f t="shared" si="41"/>
        <v>1162</v>
      </c>
      <c r="H142" s="179">
        <v>1162</v>
      </c>
      <c r="I142" s="180">
        <v>0</v>
      </c>
      <c r="J142" s="181">
        <v>0</v>
      </c>
      <c r="K142" s="84" t="str">
        <f t="shared" si="35"/>
        <v>Podprog 9.9</v>
      </c>
      <c r="L142" s="83" t="s">
        <v>265</v>
      </c>
      <c r="M142" s="246">
        <f t="shared" si="42"/>
        <v>1500</v>
      </c>
      <c r="N142" s="247">
        <v>1500</v>
      </c>
      <c r="O142" s="248">
        <f>I142</f>
        <v>0</v>
      </c>
      <c r="P142" s="249">
        <f t="shared" si="49"/>
        <v>0</v>
      </c>
      <c r="Q142" s="250" t="s">
        <v>536</v>
      </c>
      <c r="R142" s="250"/>
      <c r="S142" s="218"/>
      <c r="T142" s="360">
        <f t="shared" si="48"/>
        <v>770</v>
      </c>
      <c r="U142" s="178">
        <f t="shared" si="36"/>
        <v>338</v>
      </c>
      <c r="V142" s="179">
        <f t="shared" si="31"/>
        <v>338</v>
      </c>
      <c r="W142" s="180">
        <f t="shared" si="32"/>
        <v>0</v>
      </c>
      <c r="X142" s="181">
        <f t="shared" si="33"/>
        <v>0</v>
      </c>
      <c r="Y142" s="84" t="str">
        <f t="shared" si="37"/>
        <v>Podprog 9.9</v>
      </c>
      <c r="Z142" s="83" t="s">
        <v>265</v>
      </c>
      <c r="AA142" s="246">
        <f t="shared" si="43"/>
        <v>1500</v>
      </c>
      <c r="AB142" s="247">
        <v>1500</v>
      </c>
      <c r="AC142" s="248">
        <f>W142</f>
        <v>0</v>
      </c>
      <c r="AD142" s="249">
        <f t="shared" si="50"/>
        <v>0</v>
      </c>
      <c r="AE142" s="246">
        <f t="shared" si="44"/>
        <v>1500</v>
      </c>
      <c r="AF142" s="247">
        <v>1500</v>
      </c>
      <c r="AG142" s="248">
        <v>0</v>
      </c>
      <c r="AH142" s="249">
        <v>0</v>
      </c>
    </row>
    <row r="143" spans="1:34" ht="13.5" thickBot="1">
      <c r="A143" s="84" t="s">
        <v>266</v>
      </c>
      <c r="B143" s="83" t="s">
        <v>267</v>
      </c>
      <c r="C143" s="85">
        <f t="shared" si="40"/>
        <v>0</v>
      </c>
      <c r="D143" s="86">
        <v>0</v>
      </c>
      <c r="E143" s="110">
        <v>0</v>
      </c>
      <c r="F143" s="133">
        <v>0</v>
      </c>
      <c r="G143" s="178">
        <f t="shared" si="41"/>
        <v>601342</v>
      </c>
      <c r="H143" s="179">
        <v>128129</v>
      </c>
      <c r="I143" s="180">
        <v>473213</v>
      </c>
      <c r="J143" s="181">
        <v>0</v>
      </c>
      <c r="K143" s="84" t="str">
        <f t="shared" si="35"/>
        <v>Podprog 9.10</v>
      </c>
      <c r="L143" s="83" t="s">
        <v>267</v>
      </c>
      <c r="M143" s="246">
        <f t="shared" si="42"/>
        <v>276019</v>
      </c>
      <c r="N143" s="247">
        <v>85108</v>
      </c>
      <c r="O143" s="248">
        <f>59479+131432</f>
        <v>190911</v>
      </c>
      <c r="P143" s="249">
        <f t="shared" si="49"/>
        <v>0</v>
      </c>
      <c r="Q143" s="250" t="s">
        <v>532</v>
      </c>
      <c r="R143" s="368"/>
      <c r="S143" s="218"/>
      <c r="T143" s="360">
        <f t="shared" si="48"/>
        <v>85108</v>
      </c>
      <c r="U143" s="178">
        <f t="shared" si="36"/>
        <v>-325323</v>
      </c>
      <c r="V143" s="179">
        <f t="shared" si="31"/>
        <v>-43021</v>
      </c>
      <c r="W143" s="180">
        <f t="shared" si="32"/>
        <v>-282302</v>
      </c>
      <c r="X143" s="181">
        <f t="shared" si="33"/>
        <v>0</v>
      </c>
      <c r="Y143" s="84" t="str">
        <f t="shared" si="37"/>
        <v>Podprog 9.10</v>
      </c>
      <c r="Z143" s="83" t="s">
        <v>267</v>
      </c>
      <c r="AA143" s="246">
        <f t="shared" si="43"/>
        <v>432519</v>
      </c>
      <c r="AB143" s="247">
        <v>93856</v>
      </c>
      <c r="AC143" s="248">
        <v>338663</v>
      </c>
      <c r="AD143" s="249">
        <f t="shared" si="50"/>
        <v>0</v>
      </c>
      <c r="AE143" s="246">
        <f t="shared" si="44"/>
        <v>545259</v>
      </c>
      <c r="AF143" s="247">
        <v>103582</v>
      </c>
      <c r="AG143" s="248">
        <v>441677</v>
      </c>
      <c r="AH143" s="249">
        <v>0</v>
      </c>
    </row>
    <row r="144" spans="1:34" ht="12.75">
      <c r="A144" s="80" t="s">
        <v>268</v>
      </c>
      <c r="B144" s="81"/>
      <c r="C144" s="67">
        <f t="shared" si="40"/>
        <v>2591730</v>
      </c>
      <c r="D144" s="82">
        <f>D145+D146+D147+D148+D157+D161</f>
        <v>607140</v>
      </c>
      <c r="E144" s="109">
        <f>E145+E146+E147+E148+E157+E161</f>
        <v>1719039</v>
      </c>
      <c r="F144" s="132">
        <f>F145+F146+F147+F148+F157+F161</f>
        <v>265551</v>
      </c>
      <c r="G144" s="170">
        <f t="shared" si="41"/>
        <v>798812</v>
      </c>
      <c r="H144" s="171">
        <f>H145+H146+H147+H148+H157+H161</f>
        <v>798812</v>
      </c>
      <c r="I144" s="172">
        <f>I145+I146+I147+I148+I157+I161</f>
        <v>0</v>
      </c>
      <c r="J144" s="173">
        <f>J145+J146+J147+J148+J157+J161</f>
        <v>0</v>
      </c>
      <c r="K144" s="80" t="str">
        <f t="shared" si="35"/>
        <v>Program 10: Šport</v>
      </c>
      <c r="L144" s="81"/>
      <c r="M144" s="268">
        <f t="shared" si="42"/>
        <v>523250</v>
      </c>
      <c r="N144" s="269">
        <f>N145+N146+N147+N148+N157+N161+N165</f>
        <v>513250</v>
      </c>
      <c r="O144" s="270">
        <f>O145+O146+O147+O148+O157+O161+O165</f>
        <v>10000</v>
      </c>
      <c r="P144" s="344">
        <f>P145+P146+P147+P148+P157+P161+P165</f>
        <v>0</v>
      </c>
      <c r="Q144" s="272"/>
      <c r="R144" s="272"/>
      <c r="S144" s="272"/>
      <c r="T144" s="357">
        <f t="shared" si="48"/>
        <v>-93890</v>
      </c>
      <c r="U144" s="170">
        <f t="shared" si="36"/>
        <v>-275562</v>
      </c>
      <c r="V144" s="171">
        <f t="shared" si="31"/>
        <v>-285562</v>
      </c>
      <c r="W144" s="172">
        <f t="shared" si="32"/>
        <v>10000</v>
      </c>
      <c r="X144" s="173">
        <f t="shared" si="33"/>
        <v>0</v>
      </c>
      <c r="Y144" s="80" t="str">
        <f t="shared" si="37"/>
        <v>Program 10: Šport</v>
      </c>
      <c r="Z144" s="81"/>
      <c r="AA144" s="268">
        <f t="shared" si="43"/>
        <v>383380</v>
      </c>
      <c r="AB144" s="269">
        <f>AB145+AB146+AB147+AB148+AB157+AB161+AB165</f>
        <v>383380</v>
      </c>
      <c r="AC144" s="270">
        <f>AC145+AC146+AC147+AC148+AC157+AC161+AC165</f>
        <v>0</v>
      </c>
      <c r="AD144" s="344">
        <f>AD145+AD146+AD147+AD148+AD157+AD161+AD165</f>
        <v>0</v>
      </c>
      <c r="AE144" s="268">
        <f t="shared" si="44"/>
        <v>394030</v>
      </c>
      <c r="AF144" s="269">
        <f>AF145+AF146+AF147+AF148+AF157+AF161+AF165</f>
        <v>394030</v>
      </c>
      <c r="AG144" s="270">
        <f>AG145+AG146+AG147+AG148+AG157+AG161+AG165</f>
        <v>0</v>
      </c>
      <c r="AH144" s="345">
        <f>AH145+AH146+AH147+AH148+AH157+AH161+AH165</f>
        <v>0</v>
      </c>
    </row>
    <row r="145" spans="1:34" ht="12.75">
      <c r="A145" s="84" t="s">
        <v>269</v>
      </c>
      <c r="B145" s="83" t="s">
        <v>270</v>
      </c>
      <c r="C145" s="85">
        <f t="shared" si="40"/>
        <v>3342</v>
      </c>
      <c r="D145" s="86">
        <v>3342</v>
      </c>
      <c r="E145" s="110">
        <v>0</v>
      </c>
      <c r="F145" s="133">
        <v>0</v>
      </c>
      <c r="G145" s="178">
        <f t="shared" si="41"/>
        <v>1992</v>
      </c>
      <c r="H145" s="179">
        <v>1992</v>
      </c>
      <c r="I145" s="180">
        <v>0</v>
      </c>
      <c r="J145" s="181">
        <v>0</v>
      </c>
      <c r="K145" s="84" t="str">
        <f t="shared" si="35"/>
        <v>Podprog 10.1</v>
      </c>
      <c r="L145" s="83" t="s">
        <v>270</v>
      </c>
      <c r="M145" s="246">
        <f t="shared" si="42"/>
        <v>3342</v>
      </c>
      <c r="N145" s="247">
        <f>1816+1526</f>
        <v>3342</v>
      </c>
      <c r="O145" s="248">
        <f>I145</f>
        <v>0</v>
      </c>
      <c r="P145" s="249">
        <f>J145</f>
        <v>0</v>
      </c>
      <c r="Q145" s="250" t="s">
        <v>535</v>
      </c>
      <c r="R145" s="250"/>
      <c r="S145" s="218"/>
      <c r="T145" s="360">
        <f t="shared" si="48"/>
        <v>0</v>
      </c>
      <c r="U145" s="178">
        <f t="shared" si="36"/>
        <v>1350</v>
      </c>
      <c r="V145" s="179">
        <f t="shared" si="31"/>
        <v>1350</v>
      </c>
      <c r="W145" s="180">
        <f t="shared" si="32"/>
        <v>0</v>
      </c>
      <c r="X145" s="181">
        <f t="shared" si="33"/>
        <v>0</v>
      </c>
      <c r="Y145" s="84" t="str">
        <f t="shared" si="37"/>
        <v>Podprog 10.1</v>
      </c>
      <c r="Z145" s="83" t="s">
        <v>270</v>
      </c>
      <c r="AA145" s="246">
        <f t="shared" si="43"/>
        <v>3342</v>
      </c>
      <c r="AB145" s="247">
        <f>1816+1526</f>
        <v>3342</v>
      </c>
      <c r="AC145" s="248">
        <v>0</v>
      </c>
      <c r="AD145" s="249">
        <v>0</v>
      </c>
      <c r="AE145" s="246">
        <f t="shared" si="44"/>
        <v>3342</v>
      </c>
      <c r="AF145" s="247">
        <f>1816+1526</f>
        <v>3342</v>
      </c>
      <c r="AG145" s="248">
        <v>0</v>
      </c>
      <c r="AH145" s="249">
        <v>0</v>
      </c>
    </row>
    <row r="146" spans="1:34" ht="12.75">
      <c r="A146" s="84" t="s">
        <v>271</v>
      </c>
      <c r="B146" s="83" t="s">
        <v>125</v>
      </c>
      <c r="C146" s="85">
        <f t="shared" si="40"/>
        <v>0</v>
      </c>
      <c r="D146" s="86">
        <v>0</v>
      </c>
      <c r="E146" s="110">
        <v>0</v>
      </c>
      <c r="F146" s="133">
        <v>0</v>
      </c>
      <c r="G146" s="178">
        <f t="shared" si="41"/>
        <v>3319</v>
      </c>
      <c r="H146" s="179">
        <v>3319</v>
      </c>
      <c r="I146" s="180">
        <v>0</v>
      </c>
      <c r="J146" s="181">
        <v>0</v>
      </c>
      <c r="K146" s="84" t="str">
        <f t="shared" si="35"/>
        <v>Podprog 10.2</v>
      </c>
      <c r="L146" s="83" t="s">
        <v>125</v>
      </c>
      <c r="M146" s="246">
        <f t="shared" si="42"/>
        <v>0</v>
      </c>
      <c r="N146" s="247">
        <v>0</v>
      </c>
      <c r="O146" s="248">
        <f>I146</f>
        <v>0</v>
      </c>
      <c r="P146" s="249">
        <f>J146</f>
        <v>0</v>
      </c>
      <c r="Q146" s="250" t="s">
        <v>535</v>
      </c>
      <c r="R146" s="368"/>
      <c r="S146" s="218"/>
      <c r="T146" s="360">
        <f t="shared" si="48"/>
        <v>0</v>
      </c>
      <c r="U146" s="178">
        <f t="shared" si="36"/>
        <v>-3319</v>
      </c>
      <c r="V146" s="179">
        <f t="shared" si="31"/>
        <v>-3319</v>
      </c>
      <c r="W146" s="180">
        <f t="shared" si="32"/>
        <v>0</v>
      </c>
      <c r="X146" s="181">
        <f t="shared" si="33"/>
        <v>0</v>
      </c>
      <c r="Y146" s="84" t="str">
        <f t="shared" si="37"/>
        <v>Podprog 10.2</v>
      </c>
      <c r="Z146" s="83" t="s">
        <v>125</v>
      </c>
      <c r="AA146" s="246">
        <f t="shared" si="43"/>
        <v>0</v>
      </c>
      <c r="AB146" s="247">
        <v>0</v>
      </c>
      <c r="AC146" s="248">
        <v>0</v>
      </c>
      <c r="AD146" s="249">
        <v>0</v>
      </c>
      <c r="AE146" s="246">
        <f t="shared" si="44"/>
        <v>0</v>
      </c>
      <c r="AF146" s="247">
        <v>0</v>
      </c>
      <c r="AG146" s="248">
        <v>0</v>
      </c>
      <c r="AH146" s="249">
        <v>0</v>
      </c>
    </row>
    <row r="147" spans="1:34" ht="12.75">
      <c r="A147" s="84" t="s">
        <v>272</v>
      </c>
      <c r="B147" s="83" t="s">
        <v>273</v>
      </c>
      <c r="C147" s="85">
        <f t="shared" si="40"/>
        <v>145738</v>
      </c>
      <c r="D147" s="86">
        <v>138768</v>
      </c>
      <c r="E147" s="110">
        <v>6970</v>
      </c>
      <c r="F147" s="133">
        <v>0</v>
      </c>
      <c r="G147" s="178">
        <f t="shared" si="41"/>
        <v>149373</v>
      </c>
      <c r="H147" s="179">
        <v>149373</v>
      </c>
      <c r="I147" s="180">
        <v>0</v>
      </c>
      <c r="J147" s="181">
        <v>0</v>
      </c>
      <c r="K147" s="84" t="str">
        <f t="shared" si="35"/>
        <v>Podprog 10.3</v>
      </c>
      <c r="L147" s="83" t="s">
        <v>273</v>
      </c>
      <c r="M147" s="246">
        <f t="shared" si="42"/>
        <v>66000</v>
      </c>
      <c r="N147" s="247">
        <v>66000</v>
      </c>
      <c r="O147" s="248">
        <v>0</v>
      </c>
      <c r="P147" s="249">
        <f>J147</f>
        <v>0</v>
      </c>
      <c r="Q147" s="250" t="s">
        <v>535</v>
      </c>
      <c r="R147" s="368"/>
      <c r="S147" s="218"/>
      <c r="T147" s="360">
        <f t="shared" si="48"/>
        <v>-72768</v>
      </c>
      <c r="U147" s="178">
        <f t="shared" si="36"/>
        <v>-83373</v>
      </c>
      <c r="V147" s="179">
        <f t="shared" si="31"/>
        <v>-83373</v>
      </c>
      <c r="W147" s="180">
        <f t="shared" si="32"/>
        <v>0</v>
      </c>
      <c r="X147" s="181">
        <f t="shared" si="33"/>
        <v>0</v>
      </c>
      <c r="Y147" s="84" t="str">
        <f t="shared" si="37"/>
        <v>Podprog 10.3</v>
      </c>
      <c r="Z147" s="83" t="s">
        <v>273</v>
      </c>
      <c r="AA147" s="246">
        <f t="shared" si="43"/>
        <v>0</v>
      </c>
      <c r="AB147" s="247">
        <v>0</v>
      </c>
      <c r="AC147" s="248">
        <v>0</v>
      </c>
      <c r="AD147" s="249">
        <v>0</v>
      </c>
      <c r="AE147" s="246">
        <f t="shared" si="44"/>
        <v>0</v>
      </c>
      <c r="AF147" s="247">
        <v>0</v>
      </c>
      <c r="AG147" s="248">
        <v>0</v>
      </c>
      <c r="AH147" s="249">
        <v>0</v>
      </c>
    </row>
    <row r="148" spans="1:34" ht="12.75">
      <c r="A148" s="84" t="s">
        <v>274</v>
      </c>
      <c r="B148" s="83" t="s">
        <v>275</v>
      </c>
      <c r="C148" s="85">
        <f t="shared" si="40"/>
        <v>2167362</v>
      </c>
      <c r="D148" s="86">
        <f>SUM(D149:D154)</f>
        <v>455293</v>
      </c>
      <c r="E148" s="110">
        <f>SUM(E149:E154)</f>
        <v>1712069</v>
      </c>
      <c r="F148" s="133">
        <f>SUM(F149:F154)</f>
        <v>0</v>
      </c>
      <c r="G148" s="178">
        <f t="shared" si="41"/>
        <v>635663</v>
      </c>
      <c r="H148" s="179">
        <f>SUM(H149:H154)</f>
        <v>635663</v>
      </c>
      <c r="I148" s="180">
        <f>SUM(I149:I154)</f>
        <v>0</v>
      </c>
      <c r="J148" s="181">
        <f>SUM(J149:J154)</f>
        <v>0</v>
      </c>
      <c r="K148" s="84" t="str">
        <f t="shared" si="35"/>
        <v>Podprog 10.4</v>
      </c>
      <c r="L148" s="83" t="s">
        <v>275</v>
      </c>
      <c r="M148" s="246">
        <f t="shared" si="42"/>
        <v>376660</v>
      </c>
      <c r="N148" s="247">
        <f>SUM(N149:N154)+N156</f>
        <v>366660</v>
      </c>
      <c r="O148" s="248">
        <f>SUM(O149:O154)+O156</f>
        <v>10000</v>
      </c>
      <c r="P148" s="315">
        <f>SUM(P149:P154)+P156</f>
        <v>0</v>
      </c>
      <c r="Q148" s="250"/>
      <c r="R148" s="250"/>
      <c r="S148" s="250"/>
      <c r="T148" s="360">
        <f t="shared" si="48"/>
        <v>-88633</v>
      </c>
      <c r="U148" s="178">
        <f t="shared" si="36"/>
        <v>-259003</v>
      </c>
      <c r="V148" s="179">
        <f t="shared" si="31"/>
        <v>-269003</v>
      </c>
      <c r="W148" s="180">
        <f t="shared" si="32"/>
        <v>10000</v>
      </c>
      <c r="X148" s="181">
        <f t="shared" si="33"/>
        <v>0</v>
      </c>
      <c r="Y148" s="84" t="str">
        <f t="shared" si="37"/>
        <v>Podprog 10.4</v>
      </c>
      <c r="Z148" s="83" t="s">
        <v>275</v>
      </c>
      <c r="AA148" s="246">
        <f t="shared" si="43"/>
        <v>378790</v>
      </c>
      <c r="AB148" s="247">
        <f>SUM(AB149:AB154)+AB156</f>
        <v>378790</v>
      </c>
      <c r="AC148" s="248">
        <f>SUM(AC149:AC154)+AC156</f>
        <v>0</v>
      </c>
      <c r="AD148" s="315">
        <f>SUM(AD149:AD154)+AD156</f>
        <v>0</v>
      </c>
      <c r="AE148" s="246">
        <f t="shared" si="44"/>
        <v>389440</v>
      </c>
      <c r="AF148" s="247">
        <f>SUM(AF149:AF154)+AF156</f>
        <v>389440</v>
      </c>
      <c r="AG148" s="248">
        <f>SUM(AG149:AG154)+AG156</f>
        <v>0</v>
      </c>
      <c r="AH148" s="316">
        <f>SUM(AH149:AH154)+AH156</f>
        <v>0</v>
      </c>
    </row>
    <row r="149" spans="1:34" ht="12.75">
      <c r="A149" s="87" t="s">
        <v>411</v>
      </c>
      <c r="B149" s="79" t="s">
        <v>276</v>
      </c>
      <c r="C149" s="88">
        <f t="shared" si="40"/>
        <v>65333</v>
      </c>
      <c r="D149" s="89">
        <v>39833</v>
      </c>
      <c r="E149" s="111">
        <v>25500</v>
      </c>
      <c r="F149" s="134">
        <v>0</v>
      </c>
      <c r="G149" s="174">
        <f t="shared" si="41"/>
        <v>39833</v>
      </c>
      <c r="H149" s="175">
        <v>39833</v>
      </c>
      <c r="I149" s="176">
        <v>0</v>
      </c>
      <c r="J149" s="177">
        <v>0</v>
      </c>
      <c r="K149" s="87" t="str">
        <f t="shared" si="35"/>
        <v>Prvok 10.4.1</v>
      </c>
      <c r="L149" s="79" t="s">
        <v>276</v>
      </c>
      <c r="M149" s="228">
        <f t="shared" si="42"/>
        <v>30000</v>
      </c>
      <c r="N149" s="229">
        <v>30000</v>
      </c>
      <c r="O149" s="314"/>
      <c r="P149" s="231">
        <f>J149</f>
        <v>0</v>
      </c>
      <c r="Q149" s="232" t="s">
        <v>537</v>
      </c>
      <c r="R149" s="261"/>
      <c r="S149" s="223"/>
      <c r="T149" s="359">
        <f t="shared" si="48"/>
        <v>-9833</v>
      </c>
      <c r="U149" s="174">
        <f t="shared" si="36"/>
        <v>-9833</v>
      </c>
      <c r="V149" s="175">
        <f t="shared" si="31"/>
        <v>-9833</v>
      </c>
      <c r="W149" s="176">
        <f t="shared" si="32"/>
        <v>0</v>
      </c>
      <c r="X149" s="177">
        <f t="shared" si="33"/>
        <v>0</v>
      </c>
      <c r="Y149" s="87" t="str">
        <f t="shared" si="37"/>
        <v>Prvok 10.4.1</v>
      </c>
      <c r="Z149" s="79" t="s">
        <v>276</v>
      </c>
      <c r="AA149" s="228">
        <f t="shared" si="43"/>
        <v>30600</v>
      </c>
      <c r="AB149" s="229">
        <v>30600</v>
      </c>
      <c r="AC149" s="230">
        <v>0</v>
      </c>
      <c r="AD149" s="231">
        <f>X149</f>
        <v>0</v>
      </c>
      <c r="AE149" s="228">
        <f t="shared" si="44"/>
        <v>31200</v>
      </c>
      <c r="AF149" s="229">
        <v>31200</v>
      </c>
      <c r="AG149" s="230">
        <v>0</v>
      </c>
      <c r="AH149" s="231">
        <v>0</v>
      </c>
    </row>
    <row r="150" spans="1:34" ht="12.75">
      <c r="A150" s="87" t="s">
        <v>412</v>
      </c>
      <c r="B150" s="79" t="s">
        <v>277</v>
      </c>
      <c r="C150" s="88">
        <f t="shared" si="40"/>
        <v>0</v>
      </c>
      <c r="D150" s="89">
        <v>0</v>
      </c>
      <c r="E150" s="111">
        <v>0</v>
      </c>
      <c r="F150" s="134">
        <v>0</v>
      </c>
      <c r="G150" s="174">
        <f t="shared" si="41"/>
        <v>6639</v>
      </c>
      <c r="H150" s="175">
        <v>6639</v>
      </c>
      <c r="I150" s="176">
        <v>0</v>
      </c>
      <c r="J150" s="177">
        <v>0</v>
      </c>
      <c r="K150" s="87" t="str">
        <f t="shared" si="35"/>
        <v>Prvok 10.4.2</v>
      </c>
      <c r="L150" s="79" t="s">
        <v>277</v>
      </c>
      <c r="M150" s="228">
        <f t="shared" si="42"/>
        <v>5000</v>
      </c>
      <c r="N150" s="229">
        <v>0</v>
      </c>
      <c r="O150" s="230">
        <v>5000</v>
      </c>
      <c r="P150" s="231">
        <f>J150</f>
        <v>0</v>
      </c>
      <c r="Q150" s="232" t="s">
        <v>537</v>
      </c>
      <c r="R150" s="261"/>
      <c r="S150" s="223"/>
      <c r="T150" s="359">
        <f t="shared" si="48"/>
        <v>0</v>
      </c>
      <c r="U150" s="174">
        <f t="shared" si="36"/>
        <v>-1639</v>
      </c>
      <c r="V150" s="175">
        <f t="shared" si="31"/>
        <v>-6639</v>
      </c>
      <c r="W150" s="176">
        <f t="shared" si="32"/>
        <v>5000</v>
      </c>
      <c r="X150" s="177">
        <f t="shared" si="33"/>
        <v>0</v>
      </c>
      <c r="Y150" s="87" t="str">
        <f t="shared" si="37"/>
        <v>Prvok 10.4.2</v>
      </c>
      <c r="Z150" s="79" t="s">
        <v>277</v>
      </c>
      <c r="AA150" s="228">
        <f>AB150+AC150+AD150</f>
        <v>0</v>
      </c>
      <c r="AB150" s="229">
        <f>N150</f>
        <v>0</v>
      </c>
      <c r="AC150" s="230"/>
      <c r="AD150" s="231">
        <f>X150</f>
        <v>0</v>
      </c>
      <c r="AE150" s="228">
        <f>AF150+AG150+AH150</f>
        <v>0</v>
      </c>
      <c r="AF150" s="229">
        <f>AB150</f>
        <v>0</v>
      </c>
      <c r="AG150" s="230"/>
      <c r="AH150" s="231">
        <v>0</v>
      </c>
    </row>
    <row r="151" spans="1:34" ht="12.75">
      <c r="A151" s="87" t="s">
        <v>413</v>
      </c>
      <c r="B151" s="79" t="s">
        <v>278</v>
      </c>
      <c r="C151" s="88">
        <f t="shared" si="40"/>
        <v>1439025</v>
      </c>
      <c r="D151" s="89">
        <v>323800</v>
      </c>
      <c r="E151" s="111">
        <v>1115225</v>
      </c>
      <c r="F151" s="134">
        <v>0</v>
      </c>
      <c r="G151" s="174">
        <f t="shared" si="41"/>
        <v>348536</v>
      </c>
      <c r="H151" s="175">
        <v>348536</v>
      </c>
      <c r="I151" s="176">
        <v>0</v>
      </c>
      <c r="J151" s="177">
        <v>0</v>
      </c>
      <c r="K151" s="87" t="str">
        <f t="shared" si="35"/>
        <v>Prvok 10.4.3</v>
      </c>
      <c r="L151" s="79" t="s">
        <v>278</v>
      </c>
      <c r="M151" s="228">
        <f t="shared" si="42"/>
        <v>285000</v>
      </c>
      <c r="N151" s="229">
        <v>285000</v>
      </c>
      <c r="O151" s="230">
        <v>0</v>
      </c>
      <c r="P151" s="231">
        <f>J151</f>
        <v>0</v>
      </c>
      <c r="Q151" s="232" t="s">
        <v>537</v>
      </c>
      <c r="R151" s="232"/>
      <c r="S151" s="232" t="s">
        <v>626</v>
      </c>
      <c r="T151" s="359">
        <f t="shared" si="48"/>
        <v>-38800</v>
      </c>
      <c r="U151" s="174">
        <f t="shared" si="36"/>
        <v>-63536</v>
      </c>
      <c r="V151" s="175">
        <f t="shared" si="31"/>
        <v>-63536</v>
      </c>
      <c r="W151" s="176">
        <f t="shared" si="32"/>
        <v>0</v>
      </c>
      <c r="X151" s="177">
        <f t="shared" si="33"/>
        <v>0</v>
      </c>
      <c r="Y151" s="87" t="str">
        <f t="shared" si="37"/>
        <v>Prvok 10.4.3</v>
      </c>
      <c r="Z151" s="79" t="s">
        <v>278</v>
      </c>
      <c r="AA151" s="228">
        <f t="shared" si="43"/>
        <v>290000</v>
      </c>
      <c r="AB151" s="229">
        <v>290000</v>
      </c>
      <c r="AC151" s="230"/>
      <c r="AD151" s="231">
        <f>X151</f>
        <v>0</v>
      </c>
      <c r="AE151" s="228">
        <f t="shared" si="44"/>
        <v>300000</v>
      </c>
      <c r="AF151" s="229">
        <v>300000</v>
      </c>
      <c r="AG151" s="230">
        <v>0</v>
      </c>
      <c r="AH151" s="231">
        <v>0</v>
      </c>
    </row>
    <row r="152" spans="1:34" ht="12.75">
      <c r="A152" s="87" t="s">
        <v>414</v>
      </c>
      <c r="B152" s="79" t="s">
        <v>279</v>
      </c>
      <c r="C152" s="88">
        <f t="shared" si="40"/>
        <v>161787</v>
      </c>
      <c r="D152" s="89">
        <v>1660</v>
      </c>
      <c r="E152" s="111">
        <v>160127</v>
      </c>
      <c r="F152" s="134">
        <v>0</v>
      </c>
      <c r="G152" s="174">
        <f t="shared" si="41"/>
        <v>4979</v>
      </c>
      <c r="H152" s="175">
        <v>4979</v>
      </c>
      <c r="I152" s="176">
        <v>0</v>
      </c>
      <c r="J152" s="177">
        <v>0</v>
      </c>
      <c r="K152" s="87" t="str">
        <f t="shared" si="35"/>
        <v>Prvok 10.4.4</v>
      </c>
      <c r="L152" s="79" t="s">
        <v>586</v>
      </c>
      <c r="M152" s="228">
        <f t="shared" si="42"/>
        <v>1660</v>
      </c>
      <c r="N152" s="229">
        <f>D152</f>
        <v>1660</v>
      </c>
      <c r="O152" s="230">
        <v>0</v>
      </c>
      <c r="P152" s="231">
        <f>J152</f>
        <v>0</v>
      </c>
      <c r="Q152" s="232" t="s">
        <v>537</v>
      </c>
      <c r="R152" s="232"/>
      <c r="S152" s="223"/>
      <c r="T152" s="359">
        <f t="shared" si="48"/>
        <v>0</v>
      </c>
      <c r="U152" s="174">
        <f t="shared" si="36"/>
        <v>-3319</v>
      </c>
      <c r="V152" s="175">
        <f t="shared" si="31"/>
        <v>-3319</v>
      </c>
      <c r="W152" s="176">
        <f t="shared" si="32"/>
        <v>0</v>
      </c>
      <c r="X152" s="177">
        <f t="shared" si="33"/>
        <v>0</v>
      </c>
      <c r="Y152" s="87" t="str">
        <f t="shared" si="37"/>
        <v>Prvok 10.4.4</v>
      </c>
      <c r="Z152" s="79" t="s">
        <v>586</v>
      </c>
      <c r="AA152" s="228">
        <f>AB152+AC152+AD152</f>
        <v>1690</v>
      </c>
      <c r="AB152" s="229">
        <v>1690</v>
      </c>
      <c r="AC152" s="230">
        <v>0</v>
      </c>
      <c r="AD152" s="231">
        <f>X152</f>
        <v>0</v>
      </c>
      <c r="AE152" s="228">
        <f>AF152+AG152+AH152</f>
        <v>1740</v>
      </c>
      <c r="AF152" s="229">
        <v>1740</v>
      </c>
      <c r="AG152" s="230">
        <v>0</v>
      </c>
      <c r="AH152" s="231">
        <v>0</v>
      </c>
    </row>
    <row r="153" spans="1:34" ht="12.75">
      <c r="A153" s="87" t="s">
        <v>415</v>
      </c>
      <c r="B153" s="79" t="s">
        <v>280</v>
      </c>
      <c r="C153" s="88">
        <f t="shared" si="40"/>
        <v>443732</v>
      </c>
      <c r="D153" s="89">
        <v>90000</v>
      </c>
      <c r="E153" s="111">
        <v>353732</v>
      </c>
      <c r="F153" s="134">
        <v>0</v>
      </c>
      <c r="G153" s="174">
        <f t="shared" si="41"/>
        <v>232357</v>
      </c>
      <c r="H153" s="175">
        <v>232357</v>
      </c>
      <c r="I153" s="176">
        <v>0</v>
      </c>
      <c r="J153" s="177">
        <v>0</v>
      </c>
      <c r="K153" s="87" t="str">
        <f t="shared" si="35"/>
        <v>Prvok 10.4.5</v>
      </c>
      <c r="L153" s="79" t="s">
        <v>629</v>
      </c>
      <c r="M153" s="228">
        <f t="shared" si="42"/>
        <v>50000</v>
      </c>
      <c r="N153" s="229">
        <v>50000</v>
      </c>
      <c r="O153" s="230">
        <v>0</v>
      </c>
      <c r="P153" s="231">
        <f>J153</f>
        <v>0</v>
      </c>
      <c r="Q153" s="232" t="s">
        <v>537</v>
      </c>
      <c r="R153" s="261"/>
      <c r="S153" s="232" t="s">
        <v>626</v>
      </c>
      <c r="T153" s="359">
        <f t="shared" si="48"/>
        <v>-40000</v>
      </c>
      <c r="U153" s="174">
        <f t="shared" si="36"/>
        <v>-182357</v>
      </c>
      <c r="V153" s="175">
        <f t="shared" si="31"/>
        <v>-182357</v>
      </c>
      <c r="W153" s="176">
        <f t="shared" si="32"/>
        <v>0</v>
      </c>
      <c r="X153" s="177">
        <f t="shared" si="33"/>
        <v>0</v>
      </c>
      <c r="Y153" s="87" t="str">
        <f t="shared" si="37"/>
        <v>Prvok 10.4.5</v>
      </c>
      <c r="Z153" s="79" t="s">
        <v>629</v>
      </c>
      <c r="AA153" s="228">
        <f>AB153+AC153+AD153</f>
        <v>50000</v>
      </c>
      <c r="AB153" s="229">
        <v>50000</v>
      </c>
      <c r="AC153" s="230">
        <v>0</v>
      </c>
      <c r="AD153" s="231">
        <f>X153</f>
        <v>0</v>
      </c>
      <c r="AE153" s="228">
        <f>AF153+AG153+AH153</f>
        <v>50000</v>
      </c>
      <c r="AF153" s="229">
        <f>AB153</f>
        <v>50000</v>
      </c>
      <c r="AG153" s="230">
        <v>0</v>
      </c>
      <c r="AH153" s="231">
        <v>0</v>
      </c>
    </row>
    <row r="154" spans="1:34" ht="12.75">
      <c r="A154" s="87" t="s">
        <v>475</v>
      </c>
      <c r="B154" s="79" t="s">
        <v>484</v>
      </c>
      <c r="C154" s="88">
        <f t="shared" si="40"/>
        <v>57485</v>
      </c>
      <c r="D154" s="89">
        <v>0</v>
      </c>
      <c r="E154" s="111">
        <v>57485</v>
      </c>
      <c r="F154" s="134">
        <v>0</v>
      </c>
      <c r="G154" s="174">
        <f t="shared" si="41"/>
        <v>3319</v>
      </c>
      <c r="H154" s="175">
        <v>3319</v>
      </c>
      <c r="I154" s="176">
        <v>0</v>
      </c>
      <c r="J154" s="177">
        <v>0</v>
      </c>
      <c r="K154" s="87" t="str">
        <f t="shared" si="35"/>
        <v>Prvok 10.4.6</v>
      </c>
      <c r="L154" s="79" t="s">
        <v>484</v>
      </c>
      <c r="M154" s="228">
        <f t="shared" si="42"/>
        <v>5000</v>
      </c>
      <c r="N154" s="229">
        <f>SUM(N155:N155)</f>
        <v>0</v>
      </c>
      <c r="O154" s="230">
        <f>SUM(O155:O155)</f>
        <v>5000</v>
      </c>
      <c r="P154" s="231">
        <f>SUM(P155:P155)</f>
        <v>0</v>
      </c>
      <c r="Q154" s="232" t="s">
        <v>537</v>
      </c>
      <c r="R154" s="232"/>
      <c r="S154" s="223"/>
      <c r="T154" s="359">
        <f t="shared" si="48"/>
        <v>0</v>
      </c>
      <c r="U154" s="174">
        <f t="shared" si="36"/>
        <v>1681</v>
      </c>
      <c r="V154" s="175">
        <f aca="true" t="shared" si="51" ref="V154:V225">N154-H154</f>
        <v>-3319</v>
      </c>
      <c r="W154" s="176">
        <f aca="true" t="shared" si="52" ref="W154:W225">O154-I154</f>
        <v>5000</v>
      </c>
      <c r="X154" s="177">
        <f aca="true" t="shared" si="53" ref="X154:X225">P154-J154</f>
        <v>0</v>
      </c>
      <c r="Y154" s="87" t="str">
        <f t="shared" si="37"/>
        <v>Prvok 10.4.6</v>
      </c>
      <c r="Z154" s="79" t="s">
        <v>484</v>
      </c>
      <c r="AA154" s="228">
        <f t="shared" si="43"/>
        <v>6500</v>
      </c>
      <c r="AB154" s="229">
        <v>6500</v>
      </c>
      <c r="AC154" s="230">
        <v>0</v>
      </c>
      <c r="AD154" s="231">
        <v>0</v>
      </c>
      <c r="AE154" s="228">
        <f t="shared" si="44"/>
        <v>6500</v>
      </c>
      <c r="AF154" s="229">
        <v>6500</v>
      </c>
      <c r="AG154" s="230">
        <v>0</v>
      </c>
      <c r="AH154" s="231">
        <v>0</v>
      </c>
    </row>
    <row r="155" spans="1:34" ht="12.75">
      <c r="A155" s="87"/>
      <c r="B155" s="79"/>
      <c r="C155" s="88"/>
      <c r="D155" s="89"/>
      <c r="E155" s="111"/>
      <c r="F155" s="134"/>
      <c r="G155" s="174"/>
      <c r="H155" s="175"/>
      <c r="I155" s="176"/>
      <c r="J155" s="177"/>
      <c r="K155" s="87"/>
      <c r="L155" s="115" t="s">
        <v>587</v>
      </c>
      <c r="M155" s="252">
        <f>N155+O155+P155</f>
        <v>5000</v>
      </c>
      <c r="N155" s="253">
        <v>0</v>
      </c>
      <c r="O155" s="254">
        <v>5000</v>
      </c>
      <c r="P155" s="255">
        <v>0</v>
      </c>
      <c r="Q155" s="365" t="s">
        <v>537</v>
      </c>
      <c r="R155" s="261"/>
      <c r="S155" s="223"/>
      <c r="T155" s="359"/>
      <c r="U155" s="174"/>
      <c r="V155" s="175"/>
      <c r="W155" s="176"/>
      <c r="X155" s="177"/>
      <c r="Y155" s="87"/>
      <c r="Z155" s="79"/>
      <c r="AA155" s="219"/>
      <c r="AB155" s="220"/>
      <c r="AC155" s="221"/>
      <c r="AD155" s="222"/>
      <c r="AE155" s="219"/>
      <c r="AF155" s="220"/>
      <c r="AG155" s="221"/>
      <c r="AH155" s="222"/>
    </row>
    <row r="156" spans="1:34" ht="12.75">
      <c r="A156" s="87"/>
      <c r="B156" s="79"/>
      <c r="C156" s="88"/>
      <c r="D156" s="89"/>
      <c r="E156" s="111"/>
      <c r="F156" s="134"/>
      <c r="G156" s="174"/>
      <c r="H156" s="175"/>
      <c r="I156" s="176"/>
      <c r="J156" s="177"/>
      <c r="K156" s="87" t="s">
        <v>588</v>
      </c>
      <c r="L156" s="79" t="s">
        <v>589</v>
      </c>
      <c r="M156" s="228">
        <f t="shared" si="42"/>
        <v>0</v>
      </c>
      <c r="N156" s="229">
        <v>0</v>
      </c>
      <c r="O156" s="230">
        <v>0</v>
      </c>
      <c r="P156" s="231">
        <v>0</v>
      </c>
      <c r="Q156" s="223"/>
      <c r="R156" s="223"/>
      <c r="S156" s="223"/>
      <c r="T156" s="359">
        <f t="shared" si="48"/>
        <v>0</v>
      </c>
      <c r="U156" s="174">
        <f>M156-G156</f>
        <v>0</v>
      </c>
      <c r="V156" s="175">
        <f>N156-H156</f>
        <v>0</v>
      </c>
      <c r="W156" s="176">
        <f>O156-I156</f>
        <v>0</v>
      </c>
      <c r="X156" s="177">
        <f>P156-J156</f>
        <v>0</v>
      </c>
      <c r="Y156" s="87" t="s">
        <v>588</v>
      </c>
      <c r="Z156" s="79" t="s">
        <v>589</v>
      </c>
      <c r="AA156" s="228">
        <f>AB156+AC156+AD156</f>
        <v>0</v>
      </c>
      <c r="AB156" s="229">
        <v>0</v>
      </c>
      <c r="AC156" s="230">
        <v>0</v>
      </c>
      <c r="AD156" s="231">
        <v>0</v>
      </c>
      <c r="AE156" s="228">
        <f>AF156+AG156+AH156</f>
        <v>0</v>
      </c>
      <c r="AF156" s="229">
        <v>0</v>
      </c>
      <c r="AG156" s="230">
        <v>0</v>
      </c>
      <c r="AH156" s="231">
        <v>0</v>
      </c>
    </row>
    <row r="157" spans="1:34" ht="12.75">
      <c r="A157" s="84" t="s">
        <v>281</v>
      </c>
      <c r="B157" s="83" t="s">
        <v>282</v>
      </c>
      <c r="C157" s="85">
        <f t="shared" si="40"/>
        <v>1248</v>
      </c>
      <c r="D157" s="86">
        <f>SUM(D158:D160)</f>
        <v>1248</v>
      </c>
      <c r="E157" s="110">
        <f>SUM(E158:E160)</f>
        <v>0</v>
      </c>
      <c r="F157" s="133">
        <f>SUM(F158:F160)</f>
        <v>0</v>
      </c>
      <c r="G157" s="178">
        <f t="shared" si="41"/>
        <v>1494</v>
      </c>
      <c r="H157" s="179">
        <f>SUM(H158:H160)</f>
        <v>1494</v>
      </c>
      <c r="I157" s="180">
        <f>SUM(I158:I160)</f>
        <v>0</v>
      </c>
      <c r="J157" s="181">
        <f>SUM(J158:J160)</f>
        <v>0</v>
      </c>
      <c r="K157" s="84" t="str">
        <f aca="true" t="shared" si="54" ref="K157:K227">A157</f>
        <v>Podprog 10.5</v>
      </c>
      <c r="L157" s="83" t="s">
        <v>282</v>
      </c>
      <c r="M157" s="246">
        <f t="shared" si="42"/>
        <v>1248</v>
      </c>
      <c r="N157" s="247">
        <f>SUM(N158:N160)</f>
        <v>1248</v>
      </c>
      <c r="O157" s="248">
        <f>SUM(O158:O160)</f>
        <v>0</v>
      </c>
      <c r="P157" s="249">
        <f>SUM(P158:P160)</f>
        <v>0</v>
      </c>
      <c r="Q157" s="250"/>
      <c r="R157" s="250"/>
      <c r="S157" s="250"/>
      <c r="T157" s="360">
        <f t="shared" si="48"/>
        <v>0</v>
      </c>
      <c r="U157" s="178">
        <f aca="true" t="shared" si="55" ref="U157:U226">M157-G157</f>
        <v>-246</v>
      </c>
      <c r="V157" s="179">
        <f t="shared" si="51"/>
        <v>-246</v>
      </c>
      <c r="W157" s="180">
        <f t="shared" si="52"/>
        <v>0</v>
      </c>
      <c r="X157" s="181">
        <f t="shared" si="53"/>
        <v>0</v>
      </c>
      <c r="Y157" s="84" t="str">
        <f aca="true" t="shared" si="56" ref="Y157:Y227">K157</f>
        <v>Podprog 10.5</v>
      </c>
      <c r="Z157" s="83" t="s">
        <v>282</v>
      </c>
      <c r="AA157" s="246">
        <f t="shared" si="43"/>
        <v>1248</v>
      </c>
      <c r="AB157" s="247">
        <f>SUM(AB158:AB160)</f>
        <v>1248</v>
      </c>
      <c r="AC157" s="248">
        <f>SUM(AC158:AC160)</f>
        <v>0</v>
      </c>
      <c r="AD157" s="249">
        <f>SUM(AD158:AD160)</f>
        <v>0</v>
      </c>
      <c r="AE157" s="246">
        <f t="shared" si="44"/>
        <v>1248</v>
      </c>
      <c r="AF157" s="247">
        <f>SUM(AF158:AF160)</f>
        <v>1248</v>
      </c>
      <c r="AG157" s="248">
        <f>SUM(AG158:AG160)</f>
        <v>0</v>
      </c>
      <c r="AH157" s="249">
        <f>SUM(AH158:AH160)</f>
        <v>0</v>
      </c>
    </row>
    <row r="158" spans="1:34" ht="12.75">
      <c r="A158" s="87" t="s">
        <v>416</v>
      </c>
      <c r="B158" s="79" t="s">
        <v>283</v>
      </c>
      <c r="C158" s="88">
        <f t="shared" si="40"/>
        <v>416</v>
      </c>
      <c r="D158" s="89">
        <v>416</v>
      </c>
      <c r="E158" s="111">
        <v>0</v>
      </c>
      <c r="F158" s="134">
        <v>0</v>
      </c>
      <c r="G158" s="174">
        <f t="shared" si="41"/>
        <v>498</v>
      </c>
      <c r="H158" s="175">
        <v>498</v>
      </c>
      <c r="I158" s="176">
        <v>0</v>
      </c>
      <c r="J158" s="177">
        <v>0</v>
      </c>
      <c r="K158" s="87" t="str">
        <f t="shared" si="54"/>
        <v>Prvok 10.5.1</v>
      </c>
      <c r="L158" s="79" t="s">
        <v>283</v>
      </c>
      <c r="M158" s="228">
        <f t="shared" si="42"/>
        <v>416</v>
      </c>
      <c r="N158" s="229">
        <v>416</v>
      </c>
      <c r="O158" s="230">
        <f aca="true" t="shared" si="57" ref="O158:P160">I158</f>
        <v>0</v>
      </c>
      <c r="P158" s="231">
        <f t="shared" si="57"/>
        <v>0</v>
      </c>
      <c r="Q158" s="232" t="s">
        <v>535</v>
      </c>
      <c r="R158" s="232"/>
      <c r="S158" s="223"/>
      <c r="T158" s="359">
        <f t="shared" si="48"/>
        <v>0</v>
      </c>
      <c r="U158" s="174">
        <f t="shared" si="55"/>
        <v>-82</v>
      </c>
      <c r="V158" s="175">
        <f t="shared" si="51"/>
        <v>-82</v>
      </c>
      <c r="W158" s="176">
        <f t="shared" si="52"/>
        <v>0</v>
      </c>
      <c r="X158" s="177">
        <f t="shared" si="53"/>
        <v>0</v>
      </c>
      <c r="Y158" s="87" t="str">
        <f t="shared" si="56"/>
        <v>Prvok 10.5.1</v>
      </c>
      <c r="Z158" s="79" t="s">
        <v>283</v>
      </c>
      <c r="AA158" s="228">
        <f t="shared" si="43"/>
        <v>416</v>
      </c>
      <c r="AB158" s="229">
        <v>416</v>
      </c>
      <c r="AC158" s="230">
        <v>0</v>
      </c>
      <c r="AD158" s="231">
        <v>0</v>
      </c>
      <c r="AE158" s="228">
        <f t="shared" si="44"/>
        <v>416</v>
      </c>
      <c r="AF158" s="229">
        <v>416</v>
      </c>
      <c r="AG158" s="230">
        <v>0</v>
      </c>
      <c r="AH158" s="231">
        <v>0</v>
      </c>
    </row>
    <row r="159" spans="1:34" ht="12.75">
      <c r="A159" s="87" t="s">
        <v>417</v>
      </c>
      <c r="B159" s="79" t="s">
        <v>284</v>
      </c>
      <c r="C159" s="88">
        <f t="shared" si="40"/>
        <v>416</v>
      </c>
      <c r="D159" s="89">
        <v>416</v>
      </c>
      <c r="E159" s="111">
        <v>0</v>
      </c>
      <c r="F159" s="134">
        <v>0</v>
      </c>
      <c r="G159" s="174">
        <f t="shared" si="41"/>
        <v>498</v>
      </c>
      <c r="H159" s="175">
        <v>498</v>
      </c>
      <c r="I159" s="176">
        <v>0</v>
      </c>
      <c r="J159" s="177">
        <v>0</v>
      </c>
      <c r="K159" s="87" t="str">
        <f t="shared" si="54"/>
        <v>Prvok 10.5.2</v>
      </c>
      <c r="L159" s="79" t="s">
        <v>284</v>
      </c>
      <c r="M159" s="228">
        <f t="shared" si="42"/>
        <v>416</v>
      </c>
      <c r="N159" s="229">
        <v>416</v>
      </c>
      <c r="O159" s="230">
        <f t="shared" si="57"/>
        <v>0</v>
      </c>
      <c r="P159" s="231">
        <f t="shared" si="57"/>
        <v>0</v>
      </c>
      <c r="Q159" s="232" t="s">
        <v>535</v>
      </c>
      <c r="R159" s="232"/>
      <c r="S159" s="223"/>
      <c r="T159" s="359">
        <f t="shared" si="48"/>
        <v>0</v>
      </c>
      <c r="U159" s="174">
        <f t="shared" si="55"/>
        <v>-82</v>
      </c>
      <c r="V159" s="175">
        <f t="shared" si="51"/>
        <v>-82</v>
      </c>
      <c r="W159" s="176">
        <f t="shared" si="52"/>
        <v>0</v>
      </c>
      <c r="X159" s="177">
        <f t="shared" si="53"/>
        <v>0</v>
      </c>
      <c r="Y159" s="87" t="str">
        <f t="shared" si="56"/>
        <v>Prvok 10.5.2</v>
      </c>
      <c r="Z159" s="79" t="s">
        <v>284</v>
      </c>
      <c r="AA159" s="228">
        <f t="shared" si="43"/>
        <v>416</v>
      </c>
      <c r="AB159" s="229">
        <v>416</v>
      </c>
      <c r="AC159" s="230">
        <v>0</v>
      </c>
      <c r="AD159" s="231">
        <v>0</v>
      </c>
      <c r="AE159" s="228">
        <f t="shared" si="44"/>
        <v>416</v>
      </c>
      <c r="AF159" s="229">
        <v>416</v>
      </c>
      <c r="AG159" s="230">
        <v>0</v>
      </c>
      <c r="AH159" s="231">
        <v>0</v>
      </c>
    </row>
    <row r="160" spans="1:34" ht="12.75">
      <c r="A160" s="87" t="s">
        <v>418</v>
      </c>
      <c r="B160" s="79" t="s">
        <v>100</v>
      </c>
      <c r="C160" s="88">
        <f t="shared" si="40"/>
        <v>416</v>
      </c>
      <c r="D160" s="89">
        <v>416</v>
      </c>
      <c r="E160" s="111">
        <v>0</v>
      </c>
      <c r="F160" s="134">
        <v>0</v>
      </c>
      <c r="G160" s="174">
        <f t="shared" si="41"/>
        <v>498</v>
      </c>
      <c r="H160" s="175">
        <v>498</v>
      </c>
      <c r="I160" s="176">
        <v>0</v>
      </c>
      <c r="J160" s="177">
        <v>0</v>
      </c>
      <c r="K160" s="87" t="str">
        <f t="shared" si="54"/>
        <v>Prvok 10.5.3</v>
      </c>
      <c r="L160" s="79" t="s">
        <v>100</v>
      </c>
      <c r="M160" s="228">
        <f t="shared" si="42"/>
        <v>416</v>
      </c>
      <c r="N160" s="229">
        <v>416</v>
      </c>
      <c r="O160" s="230">
        <f t="shared" si="57"/>
        <v>0</v>
      </c>
      <c r="P160" s="231">
        <f t="shared" si="57"/>
        <v>0</v>
      </c>
      <c r="Q160" s="232" t="s">
        <v>535</v>
      </c>
      <c r="R160" s="232"/>
      <c r="S160" s="223"/>
      <c r="T160" s="359">
        <f t="shared" si="48"/>
        <v>0</v>
      </c>
      <c r="U160" s="174">
        <f t="shared" si="55"/>
        <v>-82</v>
      </c>
      <c r="V160" s="175">
        <f t="shared" si="51"/>
        <v>-82</v>
      </c>
      <c r="W160" s="176">
        <f t="shared" si="52"/>
        <v>0</v>
      </c>
      <c r="X160" s="177">
        <f t="shared" si="53"/>
        <v>0</v>
      </c>
      <c r="Y160" s="87" t="str">
        <f t="shared" si="56"/>
        <v>Prvok 10.5.3</v>
      </c>
      <c r="Z160" s="79" t="s">
        <v>100</v>
      </c>
      <c r="AA160" s="228">
        <f t="shared" si="43"/>
        <v>416</v>
      </c>
      <c r="AB160" s="229">
        <v>416</v>
      </c>
      <c r="AC160" s="230">
        <v>0</v>
      </c>
      <c r="AD160" s="231">
        <v>0</v>
      </c>
      <c r="AE160" s="228">
        <f t="shared" si="44"/>
        <v>416</v>
      </c>
      <c r="AF160" s="229">
        <v>416</v>
      </c>
      <c r="AG160" s="230">
        <v>0</v>
      </c>
      <c r="AH160" s="231">
        <v>0</v>
      </c>
    </row>
    <row r="161" spans="1:34" ht="12.75">
      <c r="A161" s="84" t="s">
        <v>285</v>
      </c>
      <c r="B161" s="83" t="s">
        <v>509</v>
      </c>
      <c r="C161" s="85">
        <f t="shared" si="40"/>
        <v>274040</v>
      </c>
      <c r="D161" s="86">
        <v>8489</v>
      </c>
      <c r="E161" s="110">
        <v>0</v>
      </c>
      <c r="F161" s="133">
        <v>265551</v>
      </c>
      <c r="G161" s="178">
        <f t="shared" si="41"/>
        <v>6971</v>
      </c>
      <c r="H161" s="179">
        <v>6971</v>
      </c>
      <c r="I161" s="180">
        <v>0</v>
      </c>
      <c r="J161" s="181">
        <v>0</v>
      </c>
      <c r="K161" s="84" t="s">
        <v>285</v>
      </c>
      <c r="L161" s="83" t="s">
        <v>585</v>
      </c>
      <c r="M161" s="246">
        <f t="shared" si="42"/>
        <v>75000</v>
      </c>
      <c r="N161" s="247">
        <f>SUM(N162:N164)</f>
        <v>75000</v>
      </c>
      <c r="O161" s="248">
        <f>SUM(O162:O164)</f>
        <v>0</v>
      </c>
      <c r="P161" s="315">
        <f>SUM(P162:P164)</f>
        <v>0</v>
      </c>
      <c r="Q161" s="250" t="s">
        <v>541</v>
      </c>
      <c r="R161" s="250"/>
      <c r="S161" s="218"/>
      <c r="T161" s="360">
        <f t="shared" si="48"/>
        <v>66511</v>
      </c>
      <c r="U161" s="178">
        <f t="shared" si="55"/>
        <v>68029</v>
      </c>
      <c r="V161" s="179">
        <f t="shared" si="51"/>
        <v>68029</v>
      </c>
      <c r="W161" s="180">
        <f t="shared" si="52"/>
        <v>0</v>
      </c>
      <c r="X161" s="181">
        <f t="shared" si="53"/>
        <v>0</v>
      </c>
      <c r="Y161" s="84" t="str">
        <f t="shared" si="56"/>
        <v>Podprog 10.6</v>
      </c>
      <c r="Z161" s="83" t="s">
        <v>509</v>
      </c>
      <c r="AA161" s="246">
        <f t="shared" si="43"/>
        <v>0</v>
      </c>
      <c r="AB161" s="247">
        <f>SUM(AB162:AB164)</f>
        <v>0</v>
      </c>
      <c r="AC161" s="248">
        <f>SUM(AC162:AC164)</f>
        <v>0</v>
      </c>
      <c r="AD161" s="315">
        <f>SUM(AD162:AD164)</f>
        <v>0</v>
      </c>
      <c r="AE161" s="246">
        <f t="shared" si="44"/>
        <v>0</v>
      </c>
      <c r="AF161" s="247">
        <f>SUM(AF162:AF164)</f>
        <v>0</v>
      </c>
      <c r="AG161" s="248">
        <f>SUM(AG162:AG164)</f>
        <v>0</v>
      </c>
      <c r="AH161" s="316">
        <f>SUM(AH162:AH164)</f>
        <v>0</v>
      </c>
    </row>
    <row r="162" spans="1:34" ht="12.75">
      <c r="A162" s="312"/>
      <c r="B162" s="116"/>
      <c r="C162" s="85"/>
      <c r="D162" s="118"/>
      <c r="E162" s="119"/>
      <c r="F162" s="135"/>
      <c r="G162" s="189"/>
      <c r="H162" s="186"/>
      <c r="I162" s="187"/>
      <c r="J162" s="188"/>
      <c r="K162" s="87"/>
      <c r="L162" s="115" t="s">
        <v>598</v>
      </c>
      <c r="M162" s="252">
        <f t="shared" si="42"/>
        <v>65000</v>
      </c>
      <c r="N162" s="253">
        <v>65000</v>
      </c>
      <c r="O162" s="254">
        <v>0</v>
      </c>
      <c r="P162" s="255">
        <v>0</v>
      </c>
      <c r="Q162" s="232" t="s">
        <v>535</v>
      </c>
      <c r="R162" s="372"/>
      <c r="S162" s="227"/>
      <c r="T162" s="253"/>
      <c r="U162" s="178"/>
      <c r="V162" s="179"/>
      <c r="W162" s="180"/>
      <c r="X162" s="181"/>
      <c r="Y162" s="87"/>
      <c r="Z162" s="115" t="s">
        <v>598</v>
      </c>
      <c r="AA162" s="252">
        <f t="shared" si="43"/>
        <v>0</v>
      </c>
      <c r="AB162" s="253">
        <v>0</v>
      </c>
      <c r="AC162" s="254">
        <v>0</v>
      </c>
      <c r="AD162" s="255">
        <v>0</v>
      </c>
      <c r="AE162" s="252">
        <f t="shared" si="44"/>
        <v>0</v>
      </c>
      <c r="AF162" s="253">
        <v>0</v>
      </c>
      <c r="AG162" s="254">
        <v>0</v>
      </c>
      <c r="AH162" s="255">
        <v>0</v>
      </c>
    </row>
    <row r="163" spans="1:34" ht="12.75">
      <c r="A163" s="312"/>
      <c r="B163" s="116"/>
      <c r="C163" s="85"/>
      <c r="D163" s="118"/>
      <c r="E163" s="119"/>
      <c r="F163" s="135"/>
      <c r="G163" s="189"/>
      <c r="H163" s="186"/>
      <c r="I163" s="187"/>
      <c r="J163" s="188"/>
      <c r="K163" s="87"/>
      <c r="L163" s="115" t="s">
        <v>599</v>
      </c>
      <c r="M163" s="252">
        <f t="shared" si="42"/>
        <v>5000</v>
      </c>
      <c r="N163" s="253">
        <v>5000</v>
      </c>
      <c r="O163" s="254">
        <v>0</v>
      </c>
      <c r="P163" s="255">
        <v>0</v>
      </c>
      <c r="Q163" s="232" t="s">
        <v>535</v>
      </c>
      <c r="R163" s="372"/>
      <c r="S163" s="227"/>
      <c r="T163" s="253"/>
      <c r="U163" s="178"/>
      <c r="V163" s="179"/>
      <c r="W163" s="180"/>
      <c r="X163" s="181"/>
      <c r="Y163" s="87"/>
      <c r="Z163" s="115" t="s">
        <v>599</v>
      </c>
      <c r="AA163" s="252">
        <f t="shared" si="43"/>
        <v>0</v>
      </c>
      <c r="AB163" s="253">
        <v>0</v>
      </c>
      <c r="AC163" s="254">
        <v>0</v>
      </c>
      <c r="AD163" s="255">
        <v>0</v>
      </c>
      <c r="AE163" s="252">
        <f t="shared" si="44"/>
        <v>0</v>
      </c>
      <c r="AF163" s="253">
        <v>0</v>
      </c>
      <c r="AG163" s="254">
        <v>0</v>
      </c>
      <c r="AH163" s="255">
        <v>0</v>
      </c>
    </row>
    <row r="164" spans="1:34" ht="12.75">
      <c r="A164" s="312"/>
      <c r="B164" s="116"/>
      <c r="C164" s="85"/>
      <c r="D164" s="118"/>
      <c r="E164" s="119"/>
      <c r="F164" s="135"/>
      <c r="G164" s="189"/>
      <c r="H164" s="186"/>
      <c r="I164" s="187"/>
      <c r="J164" s="188"/>
      <c r="K164" s="87"/>
      <c r="L164" s="115" t="s">
        <v>600</v>
      </c>
      <c r="M164" s="252">
        <f t="shared" si="42"/>
        <v>5000</v>
      </c>
      <c r="N164" s="253">
        <v>5000</v>
      </c>
      <c r="O164" s="254">
        <v>0</v>
      </c>
      <c r="P164" s="255">
        <v>0</v>
      </c>
      <c r="Q164" s="232" t="s">
        <v>535</v>
      </c>
      <c r="R164" s="372"/>
      <c r="S164" s="227"/>
      <c r="T164" s="253"/>
      <c r="U164" s="178"/>
      <c r="V164" s="179"/>
      <c r="W164" s="180"/>
      <c r="X164" s="181"/>
      <c r="Y164" s="87"/>
      <c r="Z164" s="115" t="s">
        <v>600</v>
      </c>
      <c r="AA164" s="252">
        <f t="shared" si="43"/>
        <v>0</v>
      </c>
      <c r="AB164" s="253">
        <v>0</v>
      </c>
      <c r="AC164" s="254">
        <v>0</v>
      </c>
      <c r="AD164" s="255">
        <v>0</v>
      </c>
      <c r="AE164" s="252">
        <f t="shared" si="44"/>
        <v>0</v>
      </c>
      <c r="AF164" s="253">
        <v>0</v>
      </c>
      <c r="AG164" s="254">
        <v>0</v>
      </c>
      <c r="AH164" s="255">
        <v>0</v>
      </c>
    </row>
    <row r="165" spans="1:34" ht="13.5" thickBot="1">
      <c r="A165" s="312"/>
      <c r="B165" s="116"/>
      <c r="C165" s="85"/>
      <c r="D165" s="118"/>
      <c r="E165" s="119"/>
      <c r="F165" s="135"/>
      <c r="G165" s="189"/>
      <c r="H165" s="186"/>
      <c r="I165" s="187"/>
      <c r="J165" s="188"/>
      <c r="K165" s="312" t="s">
        <v>584</v>
      </c>
      <c r="L165" s="116" t="s">
        <v>583</v>
      </c>
      <c r="M165" s="246">
        <f t="shared" si="42"/>
        <v>1000</v>
      </c>
      <c r="N165" s="256">
        <v>1000</v>
      </c>
      <c r="O165" s="257">
        <v>0</v>
      </c>
      <c r="P165" s="258">
        <v>0</v>
      </c>
      <c r="Q165" s="259" t="s">
        <v>525</v>
      </c>
      <c r="R165" s="346"/>
      <c r="S165" s="227"/>
      <c r="T165" s="360">
        <f t="shared" si="48"/>
        <v>1000</v>
      </c>
      <c r="U165" s="178">
        <f>M165-G165</f>
        <v>1000</v>
      </c>
      <c r="V165" s="179">
        <f>N165-H165</f>
        <v>1000</v>
      </c>
      <c r="W165" s="180">
        <f>O165-I165</f>
        <v>0</v>
      </c>
      <c r="X165" s="181">
        <f>P165-J165</f>
        <v>0</v>
      </c>
      <c r="Y165" s="312" t="s">
        <v>584</v>
      </c>
      <c r="Z165" s="116" t="s">
        <v>583</v>
      </c>
      <c r="AA165" s="246">
        <f t="shared" si="43"/>
        <v>0</v>
      </c>
      <c r="AB165" s="256">
        <v>0</v>
      </c>
      <c r="AC165" s="257">
        <v>0</v>
      </c>
      <c r="AD165" s="258">
        <v>0</v>
      </c>
      <c r="AE165" s="246">
        <f t="shared" si="44"/>
        <v>0</v>
      </c>
      <c r="AF165" s="367">
        <v>0</v>
      </c>
      <c r="AG165" s="317">
        <v>0</v>
      </c>
      <c r="AH165" s="318">
        <v>0</v>
      </c>
    </row>
    <row r="166" spans="1:34" ht="12.75">
      <c r="A166" s="80" t="s">
        <v>286</v>
      </c>
      <c r="B166" s="81"/>
      <c r="C166" s="67">
        <f t="shared" si="40"/>
        <v>282848</v>
      </c>
      <c r="D166" s="82">
        <f>D167+D168+D174+D182+D183</f>
        <v>253306</v>
      </c>
      <c r="E166" s="109">
        <f>E167+E168+E174+E182+E183</f>
        <v>29542</v>
      </c>
      <c r="F166" s="132">
        <f>F167+F168+F174+F182+F183</f>
        <v>0</v>
      </c>
      <c r="G166" s="170">
        <f t="shared" si="41"/>
        <v>242911</v>
      </c>
      <c r="H166" s="171">
        <f>H167+H168+H174+H182+H183</f>
        <v>242911</v>
      </c>
      <c r="I166" s="172">
        <f>I167+I168+I174+I182+I183</f>
        <v>0</v>
      </c>
      <c r="J166" s="173">
        <f>J167+J168+J174+J182+J183</f>
        <v>0</v>
      </c>
      <c r="K166" s="80" t="str">
        <f t="shared" si="54"/>
        <v>Program 11: Kultúra</v>
      </c>
      <c r="L166" s="81"/>
      <c r="M166" s="268">
        <f t="shared" si="42"/>
        <v>214940</v>
      </c>
      <c r="N166" s="269">
        <f>N167+N168+N174+N182+N183</f>
        <v>214940</v>
      </c>
      <c r="O166" s="270">
        <f>O167+O168+O174+O182+O183</f>
        <v>0</v>
      </c>
      <c r="P166" s="271">
        <f>P167+P168+P174+P182+P183</f>
        <v>0</v>
      </c>
      <c r="Q166" s="272"/>
      <c r="R166" s="272"/>
      <c r="S166" s="272"/>
      <c r="T166" s="357">
        <f t="shared" si="48"/>
        <v>-38366</v>
      </c>
      <c r="U166" s="170">
        <f t="shared" si="55"/>
        <v>-27971</v>
      </c>
      <c r="V166" s="171">
        <f t="shared" si="51"/>
        <v>-27971</v>
      </c>
      <c r="W166" s="172">
        <f t="shared" si="52"/>
        <v>0</v>
      </c>
      <c r="X166" s="173">
        <f t="shared" si="53"/>
        <v>0</v>
      </c>
      <c r="Y166" s="80" t="str">
        <f t="shared" si="56"/>
        <v>Program 11: Kultúra</v>
      </c>
      <c r="Z166" s="81"/>
      <c r="AA166" s="268">
        <f t="shared" si="43"/>
        <v>208085</v>
      </c>
      <c r="AB166" s="269">
        <f>AB167+AB168+AB174+AB182+AB183</f>
        <v>208085</v>
      </c>
      <c r="AC166" s="270">
        <f>AC167+AC168+AC174+AC182+AC183</f>
        <v>0</v>
      </c>
      <c r="AD166" s="271">
        <f>AD167+AD168+AD174+AD182+AD183</f>
        <v>0</v>
      </c>
      <c r="AE166" s="268">
        <f t="shared" si="44"/>
        <v>205736</v>
      </c>
      <c r="AF166" s="269">
        <f>AF167+AF168+AF174+AF182+AF183</f>
        <v>205736</v>
      </c>
      <c r="AG166" s="270">
        <f>AG167+AG168+AG174+AG182+AG183</f>
        <v>0</v>
      </c>
      <c r="AH166" s="271">
        <f>AH167+AH168+AH174+AH182+AH183</f>
        <v>0</v>
      </c>
    </row>
    <row r="167" spans="1:34" ht="12.75">
      <c r="A167" s="84" t="s">
        <v>287</v>
      </c>
      <c r="B167" s="83" t="s">
        <v>288</v>
      </c>
      <c r="C167" s="85">
        <f t="shared" si="40"/>
        <v>1000</v>
      </c>
      <c r="D167" s="86">
        <v>1000</v>
      </c>
      <c r="E167" s="110">
        <v>0</v>
      </c>
      <c r="F167" s="133">
        <v>0</v>
      </c>
      <c r="G167" s="178">
        <f t="shared" si="41"/>
        <v>6639</v>
      </c>
      <c r="H167" s="179">
        <v>6639</v>
      </c>
      <c r="I167" s="180">
        <v>0</v>
      </c>
      <c r="J167" s="181">
        <v>0</v>
      </c>
      <c r="K167" s="84" t="str">
        <f t="shared" si="54"/>
        <v>Podprog 11.1</v>
      </c>
      <c r="L167" s="83" t="s">
        <v>288</v>
      </c>
      <c r="M167" s="246">
        <f t="shared" si="42"/>
        <v>3000</v>
      </c>
      <c r="N167" s="247">
        <v>3000</v>
      </c>
      <c r="O167" s="248">
        <f>I167</f>
        <v>0</v>
      </c>
      <c r="P167" s="249">
        <f>J167</f>
        <v>0</v>
      </c>
      <c r="Q167" s="250" t="s">
        <v>521</v>
      </c>
      <c r="R167" s="250"/>
      <c r="S167" s="218"/>
      <c r="T167" s="360">
        <f t="shared" si="48"/>
        <v>2000</v>
      </c>
      <c r="U167" s="178">
        <f t="shared" si="55"/>
        <v>-3639</v>
      </c>
      <c r="V167" s="179">
        <f t="shared" si="51"/>
        <v>-3639</v>
      </c>
      <c r="W167" s="180">
        <f t="shared" si="52"/>
        <v>0</v>
      </c>
      <c r="X167" s="181">
        <f t="shared" si="53"/>
        <v>0</v>
      </c>
      <c r="Y167" s="84" t="str">
        <f t="shared" si="56"/>
        <v>Podprog 11.1</v>
      </c>
      <c r="Z167" s="83" t="s">
        <v>288</v>
      </c>
      <c r="AA167" s="246">
        <f t="shared" si="43"/>
        <v>3000</v>
      </c>
      <c r="AB167" s="247">
        <v>3000</v>
      </c>
      <c r="AC167" s="248">
        <f>W167</f>
        <v>0</v>
      </c>
      <c r="AD167" s="249">
        <f>X167</f>
        <v>0</v>
      </c>
      <c r="AE167" s="246">
        <f t="shared" si="44"/>
        <v>3000</v>
      </c>
      <c r="AF167" s="247">
        <v>3000</v>
      </c>
      <c r="AG167" s="248">
        <v>0</v>
      </c>
      <c r="AH167" s="249">
        <v>0</v>
      </c>
    </row>
    <row r="168" spans="1:34" ht="12.75">
      <c r="A168" s="84" t="s">
        <v>289</v>
      </c>
      <c r="B168" s="83" t="s">
        <v>290</v>
      </c>
      <c r="C168" s="85">
        <f t="shared" si="40"/>
        <v>44354</v>
      </c>
      <c r="D168" s="86">
        <f>SUM(D169:D173)</f>
        <v>44354</v>
      </c>
      <c r="E168" s="110">
        <f>SUM(E169:E173)</f>
        <v>0</v>
      </c>
      <c r="F168" s="133">
        <f>SUM(F169:F173)</f>
        <v>0</v>
      </c>
      <c r="G168" s="178">
        <f t="shared" si="41"/>
        <v>27384</v>
      </c>
      <c r="H168" s="179">
        <f>SUM(H169:H173)</f>
        <v>27384</v>
      </c>
      <c r="I168" s="180">
        <f>SUM(I169:I173)</f>
        <v>0</v>
      </c>
      <c r="J168" s="181">
        <f>SUM(J169:J173)</f>
        <v>0</v>
      </c>
      <c r="K168" s="84" t="str">
        <f t="shared" si="54"/>
        <v>Podprog 11.2</v>
      </c>
      <c r="L168" s="83" t="s">
        <v>290</v>
      </c>
      <c r="M168" s="246">
        <f t="shared" si="42"/>
        <v>18700</v>
      </c>
      <c r="N168" s="247">
        <f>SUM(N169:N173)</f>
        <v>18700</v>
      </c>
      <c r="O168" s="248">
        <f>SUM(O169:O173)</f>
        <v>0</v>
      </c>
      <c r="P168" s="249">
        <f>SUM(P169:P173)</f>
        <v>0</v>
      </c>
      <c r="Q168" s="250"/>
      <c r="R168" s="250"/>
      <c r="S168" s="250"/>
      <c r="T168" s="360">
        <f t="shared" si="48"/>
        <v>-25654</v>
      </c>
      <c r="U168" s="178">
        <f t="shared" si="55"/>
        <v>-8684</v>
      </c>
      <c r="V168" s="179">
        <f t="shared" si="51"/>
        <v>-8684</v>
      </c>
      <c r="W168" s="180">
        <f t="shared" si="52"/>
        <v>0</v>
      </c>
      <c r="X168" s="181">
        <f t="shared" si="53"/>
        <v>0</v>
      </c>
      <c r="Y168" s="84" t="str">
        <f t="shared" si="56"/>
        <v>Podprog 11.2</v>
      </c>
      <c r="Z168" s="83" t="s">
        <v>290</v>
      </c>
      <c r="AA168" s="246">
        <f t="shared" si="43"/>
        <v>18210</v>
      </c>
      <c r="AB168" s="247">
        <f>SUM(AB169:AB173)</f>
        <v>18210</v>
      </c>
      <c r="AC168" s="248">
        <f>SUM(AC169:AC173)</f>
        <v>0</v>
      </c>
      <c r="AD168" s="249">
        <f>SUM(AD169:AD173)</f>
        <v>0</v>
      </c>
      <c r="AE168" s="246">
        <f t="shared" si="44"/>
        <v>10300</v>
      </c>
      <c r="AF168" s="247">
        <f>SUM(AF169:AF173)</f>
        <v>10300</v>
      </c>
      <c r="AG168" s="248">
        <f>SUM(AG169:AG173)</f>
        <v>0</v>
      </c>
      <c r="AH168" s="249">
        <f>SUM(AH169:AH173)</f>
        <v>0</v>
      </c>
    </row>
    <row r="169" spans="1:34" ht="12.75">
      <c r="A169" s="87" t="s">
        <v>419</v>
      </c>
      <c r="B169" s="79" t="s">
        <v>291</v>
      </c>
      <c r="C169" s="88">
        <f t="shared" si="40"/>
        <v>3153</v>
      </c>
      <c r="D169" s="89">
        <v>3153</v>
      </c>
      <c r="E169" s="111">
        <v>0</v>
      </c>
      <c r="F169" s="134">
        <v>0</v>
      </c>
      <c r="G169" s="174">
        <f t="shared" si="41"/>
        <v>3153</v>
      </c>
      <c r="H169" s="175">
        <v>3153</v>
      </c>
      <c r="I169" s="176">
        <v>0</v>
      </c>
      <c r="J169" s="177">
        <v>0</v>
      </c>
      <c r="K169" s="87" t="str">
        <f t="shared" si="54"/>
        <v>Prvok 11.2.1</v>
      </c>
      <c r="L169" s="79" t="s">
        <v>291</v>
      </c>
      <c r="M169" s="228">
        <f t="shared" si="42"/>
        <v>3200</v>
      </c>
      <c r="N169" s="229">
        <v>3200</v>
      </c>
      <c r="O169" s="230">
        <f aca="true" t="shared" si="58" ref="O169:P172">I169</f>
        <v>0</v>
      </c>
      <c r="P169" s="231">
        <f t="shared" si="58"/>
        <v>0</v>
      </c>
      <c r="Q169" s="232" t="s">
        <v>524</v>
      </c>
      <c r="R169" s="232"/>
      <c r="S169" s="223"/>
      <c r="T169" s="359">
        <f t="shared" si="48"/>
        <v>47</v>
      </c>
      <c r="U169" s="174">
        <f t="shared" si="55"/>
        <v>47</v>
      </c>
      <c r="V169" s="175">
        <f t="shared" si="51"/>
        <v>47</v>
      </c>
      <c r="W169" s="176">
        <f t="shared" si="52"/>
        <v>0</v>
      </c>
      <c r="X169" s="177">
        <f t="shared" si="53"/>
        <v>0</v>
      </c>
      <c r="Y169" s="87" t="str">
        <f t="shared" si="56"/>
        <v>Prvok 11.2.1</v>
      </c>
      <c r="Z169" s="79" t="s">
        <v>291</v>
      </c>
      <c r="AA169" s="228">
        <f t="shared" si="43"/>
        <v>3150</v>
      </c>
      <c r="AB169" s="229">
        <v>3150</v>
      </c>
      <c r="AC169" s="230">
        <f aca="true" t="shared" si="59" ref="AC169:AD173">W169</f>
        <v>0</v>
      </c>
      <c r="AD169" s="231">
        <f t="shared" si="59"/>
        <v>0</v>
      </c>
      <c r="AE169" s="228">
        <f t="shared" si="44"/>
        <v>3150</v>
      </c>
      <c r="AF169" s="229">
        <v>3150</v>
      </c>
      <c r="AG169" s="230">
        <v>0</v>
      </c>
      <c r="AH169" s="231">
        <v>0</v>
      </c>
    </row>
    <row r="170" spans="1:34" ht="12.75">
      <c r="A170" s="87" t="s">
        <v>420</v>
      </c>
      <c r="B170" s="79" t="s">
        <v>448</v>
      </c>
      <c r="C170" s="88">
        <f aca="true" t="shared" si="60" ref="C170:C234">D170+E170+F170</f>
        <v>8040</v>
      </c>
      <c r="D170" s="89">
        <v>8040</v>
      </c>
      <c r="E170" s="111">
        <v>0</v>
      </c>
      <c r="F170" s="134">
        <v>0</v>
      </c>
      <c r="G170" s="174">
        <f aca="true" t="shared" si="61" ref="G170:G234">H170+I170+J170</f>
        <v>9958</v>
      </c>
      <c r="H170" s="175">
        <v>9958</v>
      </c>
      <c r="I170" s="176">
        <v>0</v>
      </c>
      <c r="J170" s="177">
        <v>0</v>
      </c>
      <c r="K170" s="87" t="str">
        <f t="shared" si="54"/>
        <v>Prvok 11.2.2</v>
      </c>
      <c r="L170" s="79" t="s">
        <v>448</v>
      </c>
      <c r="M170" s="228">
        <f aca="true" t="shared" si="62" ref="M170:M234">N170+O170+P170</f>
        <v>3000</v>
      </c>
      <c r="N170" s="229">
        <v>3000</v>
      </c>
      <c r="O170" s="230">
        <f t="shared" si="58"/>
        <v>0</v>
      </c>
      <c r="P170" s="231">
        <f t="shared" si="58"/>
        <v>0</v>
      </c>
      <c r="Q170" s="232" t="s">
        <v>524</v>
      </c>
      <c r="R170" s="232"/>
      <c r="S170" s="223"/>
      <c r="T170" s="359">
        <f t="shared" si="48"/>
        <v>-5040</v>
      </c>
      <c r="U170" s="174">
        <f t="shared" si="55"/>
        <v>-6958</v>
      </c>
      <c r="V170" s="175">
        <f t="shared" si="51"/>
        <v>-6958</v>
      </c>
      <c r="W170" s="176">
        <f t="shared" si="52"/>
        <v>0</v>
      </c>
      <c r="X170" s="177">
        <f t="shared" si="53"/>
        <v>0</v>
      </c>
      <c r="Y170" s="87" t="str">
        <f t="shared" si="56"/>
        <v>Prvok 11.2.2</v>
      </c>
      <c r="Z170" s="79" t="s">
        <v>448</v>
      </c>
      <c r="AA170" s="228">
        <f aca="true" t="shared" si="63" ref="AA170:AA234">AB170+AC170+AD170</f>
        <v>3060</v>
      </c>
      <c r="AB170" s="229">
        <v>3060</v>
      </c>
      <c r="AC170" s="230">
        <f t="shared" si="59"/>
        <v>0</v>
      </c>
      <c r="AD170" s="231">
        <f t="shared" si="59"/>
        <v>0</v>
      </c>
      <c r="AE170" s="228">
        <f aca="true" t="shared" si="64" ref="AE170:AE234">AF170+AG170+AH170</f>
        <v>3150</v>
      </c>
      <c r="AF170" s="229">
        <v>3150</v>
      </c>
      <c r="AG170" s="230">
        <v>0</v>
      </c>
      <c r="AH170" s="231">
        <v>0</v>
      </c>
    </row>
    <row r="171" spans="1:34" ht="12.75">
      <c r="A171" s="87" t="s">
        <v>421</v>
      </c>
      <c r="B171" s="79" t="s">
        <v>292</v>
      </c>
      <c r="C171" s="88">
        <f t="shared" si="60"/>
        <v>14460</v>
      </c>
      <c r="D171" s="89">
        <v>14460</v>
      </c>
      <c r="E171" s="111">
        <v>0</v>
      </c>
      <c r="F171" s="134">
        <v>0</v>
      </c>
      <c r="G171" s="174">
        <f t="shared" si="61"/>
        <v>10954</v>
      </c>
      <c r="H171" s="175">
        <v>10954</v>
      </c>
      <c r="I171" s="176">
        <v>0</v>
      </c>
      <c r="J171" s="177">
        <v>0</v>
      </c>
      <c r="K171" s="87" t="str">
        <f t="shared" si="54"/>
        <v>Prvok 11.2.3</v>
      </c>
      <c r="L171" s="79" t="s">
        <v>292</v>
      </c>
      <c r="M171" s="228">
        <f t="shared" si="62"/>
        <v>9500</v>
      </c>
      <c r="N171" s="229">
        <v>9500</v>
      </c>
      <c r="O171" s="230">
        <f t="shared" si="58"/>
        <v>0</v>
      </c>
      <c r="P171" s="231">
        <f t="shared" si="58"/>
        <v>0</v>
      </c>
      <c r="Q171" s="232" t="s">
        <v>524</v>
      </c>
      <c r="R171" s="232"/>
      <c r="S171" s="223"/>
      <c r="T171" s="359">
        <f t="shared" si="48"/>
        <v>-4960</v>
      </c>
      <c r="U171" s="174">
        <f t="shared" si="55"/>
        <v>-1454</v>
      </c>
      <c r="V171" s="175">
        <f t="shared" si="51"/>
        <v>-1454</v>
      </c>
      <c r="W171" s="176">
        <f t="shared" si="52"/>
        <v>0</v>
      </c>
      <c r="X171" s="177">
        <f t="shared" si="53"/>
        <v>0</v>
      </c>
      <c r="Y171" s="87" t="str">
        <f t="shared" si="56"/>
        <v>Prvok 11.2.3</v>
      </c>
      <c r="Z171" s="79" t="s">
        <v>292</v>
      </c>
      <c r="AA171" s="228">
        <f t="shared" si="63"/>
        <v>1000</v>
      </c>
      <c r="AB171" s="229">
        <v>1000</v>
      </c>
      <c r="AC171" s="230">
        <f t="shared" si="59"/>
        <v>0</v>
      </c>
      <c r="AD171" s="231">
        <f t="shared" si="59"/>
        <v>0</v>
      </c>
      <c r="AE171" s="228">
        <f t="shared" si="64"/>
        <v>1000</v>
      </c>
      <c r="AF171" s="229">
        <v>1000</v>
      </c>
      <c r="AG171" s="230">
        <v>0</v>
      </c>
      <c r="AH171" s="231">
        <v>0</v>
      </c>
    </row>
    <row r="172" spans="1:34" ht="12.75">
      <c r="A172" s="87" t="s">
        <v>503</v>
      </c>
      <c r="B172" s="79" t="s">
        <v>508</v>
      </c>
      <c r="C172" s="88">
        <f t="shared" si="60"/>
        <v>15714</v>
      </c>
      <c r="D172" s="89">
        <v>15714</v>
      </c>
      <c r="E172" s="111">
        <v>0</v>
      </c>
      <c r="F172" s="134">
        <v>0</v>
      </c>
      <c r="G172" s="174">
        <f t="shared" si="61"/>
        <v>0</v>
      </c>
      <c r="H172" s="175">
        <v>0</v>
      </c>
      <c r="I172" s="176">
        <v>0</v>
      </c>
      <c r="J172" s="177">
        <v>0</v>
      </c>
      <c r="K172" s="87" t="s">
        <v>608</v>
      </c>
      <c r="L172" s="79" t="s">
        <v>293</v>
      </c>
      <c r="M172" s="228">
        <f t="shared" si="62"/>
        <v>3000</v>
      </c>
      <c r="N172" s="229">
        <v>3000</v>
      </c>
      <c r="O172" s="230">
        <f t="shared" si="58"/>
        <v>0</v>
      </c>
      <c r="P172" s="231">
        <f t="shared" si="58"/>
        <v>0</v>
      </c>
      <c r="Q172" s="232" t="s">
        <v>524</v>
      </c>
      <c r="R172" s="232"/>
      <c r="S172" s="223"/>
      <c r="T172" s="359">
        <f t="shared" si="48"/>
        <v>-12714</v>
      </c>
      <c r="U172" s="174">
        <f>M172-G173</f>
        <v>-319</v>
      </c>
      <c r="V172" s="175">
        <f>N172-H173</f>
        <v>-319</v>
      </c>
      <c r="W172" s="176">
        <f>O172-I173</f>
        <v>0</v>
      </c>
      <c r="X172" s="177">
        <f>P172-J173</f>
        <v>0</v>
      </c>
      <c r="Y172" s="87" t="str">
        <f t="shared" si="56"/>
        <v>Prvok 11.2.4</v>
      </c>
      <c r="Z172" s="79" t="s">
        <v>293</v>
      </c>
      <c r="AA172" s="228">
        <f t="shared" si="63"/>
        <v>3000</v>
      </c>
      <c r="AB172" s="229">
        <v>3000</v>
      </c>
      <c r="AC172" s="230">
        <f t="shared" si="59"/>
        <v>0</v>
      </c>
      <c r="AD172" s="231">
        <f t="shared" si="59"/>
        <v>0</v>
      </c>
      <c r="AE172" s="228">
        <f t="shared" si="64"/>
        <v>3000</v>
      </c>
      <c r="AF172" s="229">
        <v>3000</v>
      </c>
      <c r="AG172" s="230">
        <v>0</v>
      </c>
      <c r="AH172" s="231">
        <v>0</v>
      </c>
    </row>
    <row r="173" spans="1:34" ht="12.75">
      <c r="A173" s="87" t="s">
        <v>502</v>
      </c>
      <c r="B173" s="79" t="s">
        <v>293</v>
      </c>
      <c r="C173" s="88">
        <f t="shared" si="60"/>
        <v>2987</v>
      </c>
      <c r="D173" s="89">
        <v>2987</v>
      </c>
      <c r="E173" s="111">
        <v>0</v>
      </c>
      <c r="F173" s="134">
        <v>0</v>
      </c>
      <c r="G173" s="174">
        <f t="shared" si="61"/>
        <v>3319</v>
      </c>
      <c r="H173" s="175">
        <v>3319</v>
      </c>
      <c r="I173" s="176">
        <v>0</v>
      </c>
      <c r="J173" s="177">
        <v>0</v>
      </c>
      <c r="K173" s="87" t="s">
        <v>609</v>
      </c>
      <c r="L173" s="79" t="s">
        <v>610</v>
      </c>
      <c r="M173" s="228">
        <f t="shared" si="62"/>
        <v>0</v>
      </c>
      <c r="N173" s="229">
        <v>0</v>
      </c>
      <c r="O173" s="230">
        <v>0</v>
      </c>
      <c r="P173" s="231">
        <v>0</v>
      </c>
      <c r="Q173" s="232" t="s">
        <v>524</v>
      </c>
      <c r="R173" s="232"/>
      <c r="S173" s="223"/>
      <c r="T173" s="359">
        <f t="shared" si="48"/>
        <v>-2987</v>
      </c>
      <c r="U173" s="174">
        <f>M173-G172</f>
        <v>0</v>
      </c>
      <c r="V173" s="175">
        <f>N173</f>
        <v>0</v>
      </c>
      <c r="W173" s="176">
        <f>O173</f>
        <v>0</v>
      </c>
      <c r="X173" s="177">
        <f>P173</f>
        <v>0</v>
      </c>
      <c r="Y173" s="87" t="str">
        <f t="shared" si="56"/>
        <v>Projekt 11.2.5</v>
      </c>
      <c r="Z173" s="79" t="s">
        <v>610</v>
      </c>
      <c r="AA173" s="228">
        <f t="shared" si="63"/>
        <v>8000</v>
      </c>
      <c r="AB173" s="229">
        <v>8000</v>
      </c>
      <c r="AC173" s="230">
        <f t="shared" si="59"/>
        <v>0</v>
      </c>
      <c r="AD173" s="231">
        <f t="shared" si="59"/>
        <v>0</v>
      </c>
      <c r="AE173" s="228">
        <f t="shared" si="64"/>
        <v>0</v>
      </c>
      <c r="AF173" s="229">
        <v>0</v>
      </c>
      <c r="AG173" s="230">
        <v>0</v>
      </c>
      <c r="AH173" s="231">
        <v>0</v>
      </c>
    </row>
    <row r="174" spans="1:34" ht="12.75">
      <c r="A174" s="84" t="s">
        <v>294</v>
      </c>
      <c r="B174" s="83" t="s">
        <v>295</v>
      </c>
      <c r="C174" s="85">
        <f t="shared" si="60"/>
        <v>211282</v>
      </c>
      <c r="D174" s="86">
        <f>SUM(D175:D181)</f>
        <v>181740</v>
      </c>
      <c r="E174" s="110">
        <f>SUM(E175:E181)</f>
        <v>29542</v>
      </c>
      <c r="F174" s="133">
        <f>SUM(F175:F181)</f>
        <v>0</v>
      </c>
      <c r="G174" s="178">
        <f t="shared" si="61"/>
        <v>187312</v>
      </c>
      <c r="H174" s="179">
        <f>SUM(H175:H181)</f>
        <v>187312</v>
      </c>
      <c r="I174" s="180">
        <f>SUM(I175:I181)</f>
        <v>0</v>
      </c>
      <c r="J174" s="181">
        <f>SUM(J175:J181)</f>
        <v>0</v>
      </c>
      <c r="K174" s="84" t="str">
        <f t="shared" si="54"/>
        <v>Podprog 11.3</v>
      </c>
      <c r="L174" s="83" t="s">
        <v>295</v>
      </c>
      <c r="M174" s="246">
        <f t="shared" si="62"/>
        <v>181740</v>
      </c>
      <c r="N174" s="247">
        <f>SUM(N175:N181)</f>
        <v>181740</v>
      </c>
      <c r="O174" s="248">
        <f>SUM(O175:O181)</f>
        <v>0</v>
      </c>
      <c r="P174" s="249">
        <f>SUM(P175:P181)</f>
        <v>0</v>
      </c>
      <c r="Q174" s="218"/>
      <c r="R174" s="218"/>
      <c r="S174" s="218"/>
      <c r="T174" s="360">
        <f t="shared" si="48"/>
        <v>0</v>
      </c>
      <c r="U174" s="178">
        <f t="shared" si="55"/>
        <v>-5572</v>
      </c>
      <c r="V174" s="179">
        <f t="shared" si="51"/>
        <v>-5572</v>
      </c>
      <c r="W174" s="180">
        <f t="shared" si="52"/>
        <v>0</v>
      </c>
      <c r="X174" s="181">
        <f t="shared" si="53"/>
        <v>0</v>
      </c>
      <c r="Y174" s="84" t="str">
        <f t="shared" si="56"/>
        <v>Podprog 11.3</v>
      </c>
      <c r="Z174" s="83" t="s">
        <v>295</v>
      </c>
      <c r="AA174" s="246">
        <f t="shared" si="63"/>
        <v>185375</v>
      </c>
      <c r="AB174" s="247">
        <f>SUM(AB175:AB181)</f>
        <v>185375</v>
      </c>
      <c r="AC174" s="248">
        <f>SUM(AC175:AC181)</f>
        <v>0</v>
      </c>
      <c r="AD174" s="249">
        <f>SUM(AD175:AD181)</f>
        <v>0</v>
      </c>
      <c r="AE174" s="246">
        <f t="shared" si="64"/>
        <v>190936</v>
      </c>
      <c r="AF174" s="247">
        <f>SUM(AF175:AF181)</f>
        <v>190936</v>
      </c>
      <c r="AG174" s="248">
        <f>SUM(AG175:AG181)</f>
        <v>0</v>
      </c>
      <c r="AH174" s="249">
        <f>SUM(AH175:AH181)</f>
        <v>0</v>
      </c>
    </row>
    <row r="175" spans="1:34" ht="12.75">
      <c r="A175" s="87" t="s">
        <v>422</v>
      </c>
      <c r="B175" s="79" t="s">
        <v>296</v>
      </c>
      <c r="C175" s="88">
        <f t="shared" si="60"/>
        <v>3850</v>
      </c>
      <c r="D175" s="89">
        <v>3850</v>
      </c>
      <c r="E175" s="111">
        <v>0</v>
      </c>
      <c r="F175" s="134">
        <v>0</v>
      </c>
      <c r="G175" s="174">
        <f t="shared" si="61"/>
        <v>4182</v>
      </c>
      <c r="H175" s="175">
        <v>4182</v>
      </c>
      <c r="I175" s="176">
        <v>0</v>
      </c>
      <c r="J175" s="177">
        <v>0</v>
      </c>
      <c r="K175" s="87" t="str">
        <f t="shared" si="54"/>
        <v>Prvok 11.3.1</v>
      </c>
      <c r="L175" s="79" t="s">
        <v>296</v>
      </c>
      <c r="M175" s="228">
        <f t="shared" si="62"/>
        <v>4890</v>
      </c>
      <c r="N175" s="229">
        <v>4890</v>
      </c>
      <c r="O175" s="230">
        <f aca="true" t="shared" si="65" ref="O175:O183">I175</f>
        <v>0</v>
      </c>
      <c r="P175" s="231">
        <f aca="true" t="shared" si="66" ref="P175:P183">J175</f>
        <v>0</v>
      </c>
      <c r="Q175" s="232" t="s">
        <v>524</v>
      </c>
      <c r="R175" s="232"/>
      <c r="S175" s="223"/>
      <c r="T175" s="359">
        <f t="shared" si="48"/>
        <v>1040</v>
      </c>
      <c r="U175" s="174">
        <f t="shared" si="55"/>
        <v>708</v>
      </c>
      <c r="V175" s="175">
        <f t="shared" si="51"/>
        <v>708</v>
      </c>
      <c r="W175" s="176">
        <f t="shared" si="52"/>
        <v>0</v>
      </c>
      <c r="X175" s="177">
        <f t="shared" si="53"/>
        <v>0</v>
      </c>
      <c r="Y175" s="87" t="str">
        <f t="shared" si="56"/>
        <v>Prvok 11.3.1</v>
      </c>
      <c r="Z175" s="79" t="s">
        <v>296</v>
      </c>
      <c r="AA175" s="228">
        <f t="shared" si="63"/>
        <v>4988</v>
      </c>
      <c r="AB175" s="229">
        <v>4988</v>
      </c>
      <c r="AC175" s="230">
        <f aca="true" t="shared" si="67" ref="AC175:AC183">W175</f>
        <v>0</v>
      </c>
      <c r="AD175" s="231">
        <f aca="true" t="shared" si="68" ref="AD175:AD183">X175</f>
        <v>0</v>
      </c>
      <c r="AE175" s="228">
        <f t="shared" si="64"/>
        <v>5138</v>
      </c>
      <c r="AF175" s="229">
        <v>5138</v>
      </c>
      <c r="AG175" s="230">
        <v>0</v>
      </c>
      <c r="AH175" s="231">
        <v>0</v>
      </c>
    </row>
    <row r="176" spans="1:34" ht="12.75">
      <c r="A176" s="87" t="s">
        <v>423</v>
      </c>
      <c r="B176" s="79" t="s">
        <v>297</v>
      </c>
      <c r="C176" s="88">
        <f t="shared" si="60"/>
        <v>50073</v>
      </c>
      <c r="D176" s="89">
        <v>45426</v>
      </c>
      <c r="E176" s="111">
        <v>4647</v>
      </c>
      <c r="F176" s="134">
        <v>0</v>
      </c>
      <c r="G176" s="174">
        <f t="shared" si="61"/>
        <v>52977</v>
      </c>
      <c r="H176" s="175">
        <v>52977</v>
      </c>
      <c r="I176" s="176">
        <v>0</v>
      </c>
      <c r="J176" s="177">
        <v>0</v>
      </c>
      <c r="K176" s="87" t="str">
        <f t="shared" si="54"/>
        <v>Prvok 11.3.2</v>
      </c>
      <c r="L176" s="79" t="s">
        <v>297</v>
      </c>
      <c r="M176" s="228">
        <f t="shared" si="62"/>
        <v>43806</v>
      </c>
      <c r="N176" s="229">
        <v>43806</v>
      </c>
      <c r="O176" s="230">
        <f t="shared" si="65"/>
        <v>0</v>
      </c>
      <c r="P176" s="231">
        <f t="shared" si="66"/>
        <v>0</v>
      </c>
      <c r="Q176" s="232" t="s">
        <v>524</v>
      </c>
      <c r="R176" s="232"/>
      <c r="S176" s="223"/>
      <c r="T176" s="359">
        <f t="shared" si="48"/>
        <v>-1620</v>
      </c>
      <c r="U176" s="174">
        <f t="shared" si="55"/>
        <v>-9171</v>
      </c>
      <c r="V176" s="175">
        <f t="shared" si="51"/>
        <v>-9171</v>
      </c>
      <c r="W176" s="176">
        <f t="shared" si="52"/>
        <v>0</v>
      </c>
      <c r="X176" s="177">
        <f t="shared" si="53"/>
        <v>0</v>
      </c>
      <c r="Y176" s="87" t="str">
        <f t="shared" si="56"/>
        <v>Prvok 11.3.2</v>
      </c>
      <c r="Z176" s="79" t="s">
        <v>297</v>
      </c>
      <c r="AA176" s="228">
        <f t="shared" si="63"/>
        <v>44682</v>
      </c>
      <c r="AB176" s="229">
        <v>44682</v>
      </c>
      <c r="AC176" s="230">
        <f t="shared" si="67"/>
        <v>0</v>
      </c>
      <c r="AD176" s="231">
        <f t="shared" si="68"/>
        <v>0</v>
      </c>
      <c r="AE176" s="228">
        <f t="shared" si="64"/>
        <v>46022</v>
      </c>
      <c r="AF176" s="229">
        <v>46022</v>
      </c>
      <c r="AG176" s="230">
        <v>0</v>
      </c>
      <c r="AH176" s="231">
        <v>0</v>
      </c>
    </row>
    <row r="177" spans="1:34" ht="12.75">
      <c r="A177" s="87" t="s">
        <v>498</v>
      </c>
      <c r="B177" s="79" t="s">
        <v>483</v>
      </c>
      <c r="C177" s="88">
        <f t="shared" si="60"/>
        <v>19916</v>
      </c>
      <c r="D177" s="89">
        <v>0</v>
      </c>
      <c r="E177" s="111">
        <v>19916</v>
      </c>
      <c r="F177" s="134">
        <v>0</v>
      </c>
      <c r="G177" s="174">
        <f t="shared" si="61"/>
        <v>0</v>
      </c>
      <c r="H177" s="175">
        <v>0</v>
      </c>
      <c r="I177" s="176">
        <v>0</v>
      </c>
      <c r="J177" s="177">
        <v>0</v>
      </c>
      <c r="K177" s="87" t="str">
        <f t="shared" si="54"/>
        <v>Projekt 11.3.3</v>
      </c>
      <c r="L177" s="79" t="s">
        <v>483</v>
      </c>
      <c r="M177" s="228">
        <f t="shared" si="62"/>
        <v>0</v>
      </c>
      <c r="N177" s="229">
        <f>H177</f>
        <v>0</v>
      </c>
      <c r="O177" s="230">
        <f t="shared" si="65"/>
        <v>0</v>
      </c>
      <c r="P177" s="231">
        <f t="shared" si="66"/>
        <v>0</v>
      </c>
      <c r="Q177" s="232" t="s">
        <v>520</v>
      </c>
      <c r="R177" s="284"/>
      <c r="S177" s="223"/>
      <c r="T177" s="359">
        <f t="shared" si="48"/>
        <v>0</v>
      </c>
      <c r="U177" s="174">
        <f t="shared" si="55"/>
        <v>0</v>
      </c>
      <c r="V177" s="175">
        <f t="shared" si="51"/>
        <v>0</v>
      </c>
      <c r="W177" s="176">
        <f t="shared" si="52"/>
        <v>0</v>
      </c>
      <c r="X177" s="177">
        <f t="shared" si="53"/>
        <v>0</v>
      </c>
      <c r="Y177" s="87" t="str">
        <f t="shared" si="56"/>
        <v>Projekt 11.3.3</v>
      </c>
      <c r="Z177" s="79" t="s">
        <v>483</v>
      </c>
      <c r="AA177" s="228">
        <f t="shared" si="63"/>
        <v>0</v>
      </c>
      <c r="AB177" s="229">
        <f>V177</f>
        <v>0</v>
      </c>
      <c r="AC177" s="230">
        <f t="shared" si="67"/>
        <v>0</v>
      </c>
      <c r="AD177" s="231">
        <f t="shared" si="68"/>
        <v>0</v>
      </c>
      <c r="AE177" s="228">
        <f t="shared" si="64"/>
        <v>0</v>
      </c>
      <c r="AF177" s="229">
        <v>0</v>
      </c>
      <c r="AG177" s="230">
        <v>0</v>
      </c>
      <c r="AH177" s="231">
        <v>0</v>
      </c>
    </row>
    <row r="178" spans="1:34" ht="12.75">
      <c r="A178" s="87" t="s">
        <v>424</v>
      </c>
      <c r="B178" s="79" t="s">
        <v>298</v>
      </c>
      <c r="C178" s="88">
        <f t="shared" si="60"/>
        <v>29204</v>
      </c>
      <c r="D178" s="89">
        <v>29204</v>
      </c>
      <c r="E178" s="111">
        <v>0</v>
      </c>
      <c r="F178" s="134">
        <v>0</v>
      </c>
      <c r="G178" s="174">
        <f t="shared" si="61"/>
        <v>32762</v>
      </c>
      <c r="H178" s="175">
        <v>32762</v>
      </c>
      <c r="I178" s="176">
        <v>0</v>
      </c>
      <c r="J178" s="177">
        <v>0</v>
      </c>
      <c r="K178" s="87" t="str">
        <f t="shared" si="54"/>
        <v>Prvok 11.3.4</v>
      </c>
      <c r="L178" s="79" t="s">
        <v>298</v>
      </c>
      <c r="M178" s="228">
        <f t="shared" si="62"/>
        <v>29204</v>
      </c>
      <c r="N178" s="229">
        <v>29204</v>
      </c>
      <c r="O178" s="230">
        <f t="shared" si="65"/>
        <v>0</v>
      </c>
      <c r="P178" s="231">
        <f t="shared" si="66"/>
        <v>0</v>
      </c>
      <c r="Q178" s="232" t="s">
        <v>524</v>
      </c>
      <c r="R178" s="232"/>
      <c r="S178" s="223"/>
      <c r="T178" s="359">
        <f t="shared" si="48"/>
        <v>0</v>
      </c>
      <c r="U178" s="174">
        <f t="shared" si="55"/>
        <v>-3558</v>
      </c>
      <c r="V178" s="175">
        <f t="shared" si="51"/>
        <v>-3558</v>
      </c>
      <c r="W178" s="176">
        <f t="shared" si="52"/>
        <v>0</v>
      </c>
      <c r="X178" s="177">
        <f t="shared" si="53"/>
        <v>0</v>
      </c>
      <c r="Y178" s="87" t="str">
        <f t="shared" si="56"/>
        <v>Prvok 11.3.4</v>
      </c>
      <c r="Z178" s="79" t="s">
        <v>298</v>
      </c>
      <c r="AA178" s="228">
        <f t="shared" si="63"/>
        <v>29788</v>
      </c>
      <c r="AB178" s="229">
        <v>29788</v>
      </c>
      <c r="AC178" s="230">
        <v>0</v>
      </c>
      <c r="AD178" s="231">
        <v>0</v>
      </c>
      <c r="AE178" s="228">
        <f t="shared" si="64"/>
        <v>30682</v>
      </c>
      <c r="AF178" s="229">
        <v>30682</v>
      </c>
      <c r="AG178" s="230">
        <v>0</v>
      </c>
      <c r="AH178" s="231">
        <v>0</v>
      </c>
    </row>
    <row r="179" spans="1:34" ht="12.75">
      <c r="A179" s="87" t="s">
        <v>425</v>
      </c>
      <c r="B179" s="79" t="s">
        <v>299</v>
      </c>
      <c r="C179" s="88">
        <f t="shared" si="60"/>
        <v>10224</v>
      </c>
      <c r="D179" s="89">
        <v>10224</v>
      </c>
      <c r="E179" s="111">
        <v>0</v>
      </c>
      <c r="F179" s="134">
        <v>0</v>
      </c>
      <c r="G179" s="174">
        <f t="shared" si="61"/>
        <v>10290</v>
      </c>
      <c r="H179" s="175">
        <v>10290</v>
      </c>
      <c r="I179" s="176">
        <v>0</v>
      </c>
      <c r="J179" s="177">
        <v>0</v>
      </c>
      <c r="K179" s="87" t="str">
        <f t="shared" si="54"/>
        <v>Prvok 11.3.5</v>
      </c>
      <c r="L179" s="79" t="s">
        <v>299</v>
      </c>
      <c r="M179" s="228">
        <f t="shared" si="62"/>
        <v>10674</v>
      </c>
      <c r="N179" s="229">
        <v>10674</v>
      </c>
      <c r="O179" s="230">
        <f t="shared" si="65"/>
        <v>0</v>
      </c>
      <c r="P179" s="231">
        <f t="shared" si="66"/>
        <v>0</v>
      </c>
      <c r="Q179" s="232" t="s">
        <v>524</v>
      </c>
      <c r="R179" s="232"/>
      <c r="S179" s="223"/>
      <c r="T179" s="359">
        <f t="shared" si="48"/>
        <v>450</v>
      </c>
      <c r="U179" s="174">
        <f t="shared" si="55"/>
        <v>384</v>
      </c>
      <c r="V179" s="175">
        <f t="shared" si="51"/>
        <v>384</v>
      </c>
      <c r="W179" s="176">
        <f t="shared" si="52"/>
        <v>0</v>
      </c>
      <c r="X179" s="177">
        <f t="shared" si="53"/>
        <v>0</v>
      </c>
      <c r="Y179" s="87" t="str">
        <f t="shared" si="56"/>
        <v>Prvok 11.3.5</v>
      </c>
      <c r="Z179" s="79" t="s">
        <v>299</v>
      </c>
      <c r="AA179" s="228">
        <f t="shared" si="63"/>
        <v>10887</v>
      </c>
      <c r="AB179" s="229">
        <v>10887</v>
      </c>
      <c r="AC179" s="230">
        <f t="shared" si="67"/>
        <v>0</v>
      </c>
      <c r="AD179" s="231">
        <f t="shared" si="68"/>
        <v>0</v>
      </c>
      <c r="AE179" s="228">
        <f t="shared" si="64"/>
        <v>11214</v>
      </c>
      <c r="AF179" s="229">
        <v>11214</v>
      </c>
      <c r="AG179" s="230">
        <v>0</v>
      </c>
      <c r="AH179" s="231">
        <v>0</v>
      </c>
    </row>
    <row r="180" spans="1:34" ht="12.75">
      <c r="A180" s="87" t="s">
        <v>426</v>
      </c>
      <c r="B180" s="79" t="s">
        <v>300</v>
      </c>
      <c r="C180" s="88">
        <f t="shared" si="60"/>
        <v>97152</v>
      </c>
      <c r="D180" s="89">
        <v>92173</v>
      </c>
      <c r="E180" s="111">
        <v>4979</v>
      </c>
      <c r="F180" s="134">
        <v>0</v>
      </c>
      <c r="G180" s="174">
        <f t="shared" si="61"/>
        <v>86205</v>
      </c>
      <c r="H180" s="175">
        <v>86205</v>
      </c>
      <c r="I180" s="176">
        <v>0</v>
      </c>
      <c r="J180" s="177">
        <v>0</v>
      </c>
      <c r="K180" s="87" t="str">
        <f t="shared" si="54"/>
        <v>Prvok 11.3.6</v>
      </c>
      <c r="L180" s="79" t="s">
        <v>300</v>
      </c>
      <c r="M180" s="228">
        <f t="shared" si="62"/>
        <v>92173</v>
      </c>
      <c r="N180" s="229">
        <v>92173</v>
      </c>
      <c r="O180" s="230">
        <f t="shared" si="65"/>
        <v>0</v>
      </c>
      <c r="P180" s="231">
        <f t="shared" si="66"/>
        <v>0</v>
      </c>
      <c r="Q180" s="232" t="s">
        <v>524</v>
      </c>
      <c r="R180" s="232"/>
      <c r="S180" s="223"/>
      <c r="T180" s="359">
        <f t="shared" si="48"/>
        <v>0</v>
      </c>
      <c r="U180" s="174">
        <f t="shared" si="55"/>
        <v>5968</v>
      </c>
      <c r="V180" s="175">
        <f t="shared" si="51"/>
        <v>5968</v>
      </c>
      <c r="W180" s="176">
        <f t="shared" si="52"/>
        <v>0</v>
      </c>
      <c r="X180" s="177">
        <f t="shared" si="53"/>
        <v>0</v>
      </c>
      <c r="Y180" s="87" t="str">
        <f t="shared" si="56"/>
        <v>Prvok 11.3.6</v>
      </c>
      <c r="Z180" s="79" t="s">
        <v>300</v>
      </c>
      <c r="AA180" s="228">
        <f t="shared" si="63"/>
        <v>94017</v>
      </c>
      <c r="AB180" s="229">
        <v>94017</v>
      </c>
      <c r="AC180" s="230">
        <f t="shared" si="67"/>
        <v>0</v>
      </c>
      <c r="AD180" s="231">
        <f t="shared" si="68"/>
        <v>0</v>
      </c>
      <c r="AE180" s="228">
        <f t="shared" si="64"/>
        <v>96837</v>
      </c>
      <c r="AF180" s="229">
        <v>96837</v>
      </c>
      <c r="AG180" s="230">
        <v>0</v>
      </c>
      <c r="AH180" s="231">
        <v>0</v>
      </c>
    </row>
    <row r="181" spans="1:34" ht="12.75">
      <c r="A181" s="87" t="s">
        <v>499</v>
      </c>
      <c r="B181" s="79" t="s">
        <v>301</v>
      </c>
      <c r="C181" s="88">
        <f t="shared" si="60"/>
        <v>863</v>
      </c>
      <c r="D181" s="89">
        <v>863</v>
      </c>
      <c r="E181" s="111">
        <v>0</v>
      </c>
      <c r="F181" s="134">
        <v>0</v>
      </c>
      <c r="G181" s="174">
        <f t="shared" si="61"/>
        <v>896</v>
      </c>
      <c r="H181" s="175">
        <v>896</v>
      </c>
      <c r="I181" s="176">
        <v>0</v>
      </c>
      <c r="J181" s="177">
        <v>0</v>
      </c>
      <c r="K181" s="87" t="str">
        <f t="shared" si="54"/>
        <v>Prvok 11.3.7</v>
      </c>
      <c r="L181" s="79" t="s">
        <v>301</v>
      </c>
      <c r="M181" s="228">
        <f t="shared" si="62"/>
        <v>993</v>
      </c>
      <c r="N181" s="229">
        <v>993</v>
      </c>
      <c r="O181" s="230">
        <f t="shared" si="65"/>
        <v>0</v>
      </c>
      <c r="P181" s="231">
        <f t="shared" si="66"/>
        <v>0</v>
      </c>
      <c r="Q181" s="232" t="s">
        <v>524</v>
      </c>
      <c r="R181" s="232"/>
      <c r="S181" s="223"/>
      <c r="T181" s="359">
        <f t="shared" si="48"/>
        <v>130</v>
      </c>
      <c r="U181" s="174">
        <f t="shared" si="55"/>
        <v>97</v>
      </c>
      <c r="V181" s="175">
        <f t="shared" si="51"/>
        <v>97</v>
      </c>
      <c r="W181" s="176">
        <f t="shared" si="52"/>
        <v>0</v>
      </c>
      <c r="X181" s="177">
        <f t="shared" si="53"/>
        <v>0</v>
      </c>
      <c r="Y181" s="87" t="str">
        <f t="shared" si="56"/>
        <v>Prvok 11.3.7</v>
      </c>
      <c r="Z181" s="79" t="s">
        <v>301</v>
      </c>
      <c r="AA181" s="228">
        <f t="shared" si="63"/>
        <v>1013</v>
      </c>
      <c r="AB181" s="229">
        <v>1013</v>
      </c>
      <c r="AC181" s="230">
        <f t="shared" si="67"/>
        <v>0</v>
      </c>
      <c r="AD181" s="231">
        <f t="shared" si="68"/>
        <v>0</v>
      </c>
      <c r="AE181" s="228">
        <f t="shared" si="64"/>
        <v>1043</v>
      </c>
      <c r="AF181" s="229">
        <v>1043</v>
      </c>
      <c r="AG181" s="230">
        <v>0</v>
      </c>
      <c r="AH181" s="231">
        <v>0</v>
      </c>
    </row>
    <row r="182" spans="1:34" ht="12.75">
      <c r="A182" s="84" t="s">
        <v>302</v>
      </c>
      <c r="B182" s="83" t="s">
        <v>303</v>
      </c>
      <c r="C182" s="85">
        <f t="shared" si="60"/>
        <v>16961</v>
      </c>
      <c r="D182" s="86">
        <v>16961</v>
      </c>
      <c r="E182" s="110">
        <v>0</v>
      </c>
      <c r="F182" s="133">
        <v>0</v>
      </c>
      <c r="G182" s="178">
        <f t="shared" si="61"/>
        <v>18257</v>
      </c>
      <c r="H182" s="179">
        <v>18257</v>
      </c>
      <c r="I182" s="180">
        <v>0</v>
      </c>
      <c r="J182" s="181">
        <v>0</v>
      </c>
      <c r="K182" s="84" t="str">
        <f t="shared" si="54"/>
        <v>Podprog 11.4</v>
      </c>
      <c r="L182" s="83" t="s">
        <v>303</v>
      </c>
      <c r="M182" s="246">
        <f t="shared" si="62"/>
        <v>10000</v>
      </c>
      <c r="N182" s="247">
        <v>10000</v>
      </c>
      <c r="O182" s="248">
        <f t="shared" si="65"/>
        <v>0</v>
      </c>
      <c r="P182" s="249">
        <f t="shared" si="66"/>
        <v>0</v>
      </c>
      <c r="Q182" s="250" t="s">
        <v>541</v>
      </c>
      <c r="R182" s="368"/>
      <c r="S182" s="218"/>
      <c r="T182" s="360">
        <f t="shared" si="48"/>
        <v>-6961</v>
      </c>
      <c r="U182" s="178">
        <f t="shared" si="55"/>
        <v>-8257</v>
      </c>
      <c r="V182" s="179">
        <f t="shared" si="51"/>
        <v>-8257</v>
      </c>
      <c r="W182" s="180">
        <f t="shared" si="52"/>
        <v>0</v>
      </c>
      <c r="X182" s="181">
        <f t="shared" si="53"/>
        <v>0</v>
      </c>
      <c r="Y182" s="84" t="str">
        <f t="shared" si="56"/>
        <v>Podprog 11.4</v>
      </c>
      <c r="Z182" s="83" t="s">
        <v>303</v>
      </c>
      <c r="AA182" s="246">
        <f t="shared" si="63"/>
        <v>0</v>
      </c>
      <c r="AB182" s="247">
        <v>0</v>
      </c>
      <c r="AC182" s="248">
        <v>0</v>
      </c>
      <c r="AD182" s="249">
        <v>0</v>
      </c>
      <c r="AE182" s="246">
        <f t="shared" si="64"/>
        <v>0</v>
      </c>
      <c r="AF182" s="247">
        <v>0</v>
      </c>
      <c r="AG182" s="248">
        <v>0</v>
      </c>
      <c r="AH182" s="249">
        <v>0</v>
      </c>
    </row>
    <row r="183" spans="1:34" ht="13.5" thickBot="1">
      <c r="A183" s="84" t="s">
        <v>304</v>
      </c>
      <c r="B183" s="83" t="s">
        <v>305</v>
      </c>
      <c r="C183" s="85">
        <f t="shared" si="60"/>
        <v>9251</v>
      </c>
      <c r="D183" s="86">
        <v>9251</v>
      </c>
      <c r="E183" s="110">
        <v>0</v>
      </c>
      <c r="F183" s="133">
        <v>0</v>
      </c>
      <c r="G183" s="178">
        <f t="shared" si="61"/>
        <v>3319</v>
      </c>
      <c r="H183" s="179">
        <v>3319</v>
      </c>
      <c r="I183" s="180">
        <v>0</v>
      </c>
      <c r="J183" s="181">
        <v>0</v>
      </c>
      <c r="K183" s="84" t="str">
        <f t="shared" si="54"/>
        <v>Podprog 11.5</v>
      </c>
      <c r="L183" s="83" t="s">
        <v>305</v>
      </c>
      <c r="M183" s="246">
        <f t="shared" si="62"/>
        <v>1500</v>
      </c>
      <c r="N183" s="247">
        <v>1500</v>
      </c>
      <c r="O183" s="248">
        <f t="shared" si="65"/>
        <v>0</v>
      </c>
      <c r="P183" s="249">
        <f t="shared" si="66"/>
        <v>0</v>
      </c>
      <c r="Q183" s="250" t="s">
        <v>525</v>
      </c>
      <c r="R183" s="287"/>
      <c r="S183" s="218"/>
      <c r="T183" s="360">
        <f t="shared" si="48"/>
        <v>-7751</v>
      </c>
      <c r="U183" s="178">
        <f t="shared" si="55"/>
        <v>-1819</v>
      </c>
      <c r="V183" s="179">
        <f t="shared" si="51"/>
        <v>-1819</v>
      </c>
      <c r="W183" s="180">
        <f t="shared" si="52"/>
        <v>0</v>
      </c>
      <c r="X183" s="181">
        <f t="shared" si="53"/>
        <v>0</v>
      </c>
      <c r="Y183" s="84" t="str">
        <f t="shared" si="56"/>
        <v>Podprog 11.5</v>
      </c>
      <c r="Z183" s="83" t="s">
        <v>305</v>
      </c>
      <c r="AA183" s="246">
        <f t="shared" si="63"/>
        <v>1500</v>
      </c>
      <c r="AB183" s="256">
        <f>N183</f>
        <v>1500</v>
      </c>
      <c r="AC183" s="248">
        <f t="shared" si="67"/>
        <v>0</v>
      </c>
      <c r="AD183" s="249">
        <f t="shared" si="68"/>
        <v>0</v>
      </c>
      <c r="AE183" s="246">
        <f t="shared" si="64"/>
        <v>1500</v>
      </c>
      <c r="AF183" s="247">
        <f>AB183</f>
        <v>1500</v>
      </c>
      <c r="AG183" s="248">
        <v>0</v>
      </c>
      <c r="AH183" s="249">
        <v>0</v>
      </c>
    </row>
    <row r="184" spans="1:34" ht="12.75">
      <c r="A184" s="80" t="s">
        <v>306</v>
      </c>
      <c r="B184" s="81"/>
      <c r="C184" s="67">
        <f t="shared" si="60"/>
        <v>1451090</v>
      </c>
      <c r="D184" s="82">
        <f>D185+D189+D190+D191+D192+D193+D194</f>
        <v>1099105</v>
      </c>
      <c r="E184" s="109">
        <f>E185+E189+E190+E191+E192+E193+E194</f>
        <v>351985</v>
      </c>
      <c r="F184" s="132">
        <f>F185+F189+F190+F191+F192+F193+F194</f>
        <v>0</v>
      </c>
      <c r="G184" s="170">
        <f t="shared" si="61"/>
        <v>223063</v>
      </c>
      <c r="H184" s="171">
        <f>H185+H189+H190+H191+H192+H193+H194</f>
        <v>223063</v>
      </c>
      <c r="I184" s="172">
        <f>I185+I189+I190+I191+I192+I193+I194</f>
        <v>0</v>
      </c>
      <c r="J184" s="173">
        <f>J185+J189+J190+J191+J192+J193+J194</f>
        <v>0</v>
      </c>
      <c r="K184" s="80" t="str">
        <f t="shared" si="54"/>
        <v>Program 12: Prostredie pre život</v>
      </c>
      <c r="L184" s="81"/>
      <c r="M184" s="268">
        <f t="shared" si="62"/>
        <v>248450</v>
      </c>
      <c r="N184" s="269">
        <f>N185+N189+N190+N191+N192+N193+N194</f>
        <v>201950</v>
      </c>
      <c r="O184" s="270">
        <f>O185+O189+O190+O191+O192+O193+O194</f>
        <v>46500</v>
      </c>
      <c r="P184" s="271">
        <f>P185+P189+P190+P191+P192+P193+P194</f>
        <v>0</v>
      </c>
      <c r="Q184" s="272"/>
      <c r="R184" s="272"/>
      <c r="S184" s="272"/>
      <c r="T184" s="357">
        <f t="shared" si="48"/>
        <v>-897155</v>
      </c>
      <c r="U184" s="170">
        <f t="shared" si="55"/>
        <v>25387</v>
      </c>
      <c r="V184" s="171">
        <f t="shared" si="51"/>
        <v>-21113</v>
      </c>
      <c r="W184" s="172">
        <f t="shared" si="52"/>
        <v>46500</v>
      </c>
      <c r="X184" s="173">
        <f t="shared" si="53"/>
        <v>0</v>
      </c>
      <c r="Y184" s="80" t="str">
        <f t="shared" si="56"/>
        <v>Program 12: Prostredie pre život</v>
      </c>
      <c r="Z184" s="81"/>
      <c r="AA184" s="268">
        <f t="shared" si="63"/>
        <v>223650</v>
      </c>
      <c r="AB184" s="269">
        <f>AB185+AB189+AB190+AB191+AB192+AB193+AB194</f>
        <v>223650</v>
      </c>
      <c r="AC184" s="270">
        <f>AC185+AC189+AC190+AC191+AC192+AC193+AC194</f>
        <v>0</v>
      </c>
      <c r="AD184" s="271">
        <f>AD185+AD189+AD190+AD191+AD192+AD193+AD194</f>
        <v>0</v>
      </c>
      <c r="AE184" s="268">
        <f t="shared" si="64"/>
        <v>215800</v>
      </c>
      <c r="AF184" s="269">
        <f>AF185+AF189+AF190+AF191+AF192+AF193+AF194</f>
        <v>215800</v>
      </c>
      <c r="AG184" s="270">
        <f>AG185+AG189+AG190+AG191+AG192+AG193+AG194</f>
        <v>0</v>
      </c>
      <c r="AH184" s="271">
        <f>AH185+AH189+AH190+AH191+AH192+AH193+AH194</f>
        <v>0</v>
      </c>
    </row>
    <row r="185" spans="1:34" ht="12.75">
      <c r="A185" s="84" t="s">
        <v>307</v>
      </c>
      <c r="B185" s="83" t="s">
        <v>308</v>
      </c>
      <c r="C185" s="85">
        <f t="shared" si="60"/>
        <v>139509</v>
      </c>
      <c r="D185" s="86">
        <f>SUM(D186:D188)</f>
        <v>139509</v>
      </c>
      <c r="E185" s="110">
        <f>SUM(E186:E188)</f>
        <v>0</v>
      </c>
      <c r="F185" s="133">
        <f>SUM(F186:F188)</f>
        <v>0</v>
      </c>
      <c r="G185" s="178">
        <f t="shared" si="61"/>
        <v>140078</v>
      </c>
      <c r="H185" s="179">
        <f>SUM(H186:H188)</f>
        <v>140078</v>
      </c>
      <c r="I185" s="180">
        <f>SUM(I186:I188)</f>
        <v>0</v>
      </c>
      <c r="J185" s="181">
        <f>SUM(J186:J188)</f>
        <v>0</v>
      </c>
      <c r="K185" s="84" t="str">
        <f t="shared" si="54"/>
        <v>Podprog 12.1</v>
      </c>
      <c r="L185" s="83" t="s">
        <v>308</v>
      </c>
      <c r="M185" s="246">
        <f t="shared" si="62"/>
        <v>138250</v>
      </c>
      <c r="N185" s="247">
        <f>SUM(N186:N188)</f>
        <v>138250</v>
      </c>
      <c r="O185" s="248">
        <f>SUM(O186:O188)</f>
        <v>0</v>
      </c>
      <c r="P185" s="249">
        <f>SUM(P186:P188)</f>
        <v>0</v>
      </c>
      <c r="Q185" s="250"/>
      <c r="R185" s="250"/>
      <c r="S185" s="250"/>
      <c r="T185" s="360">
        <f t="shared" si="48"/>
        <v>-1259</v>
      </c>
      <c r="U185" s="178">
        <f t="shared" si="55"/>
        <v>-1828</v>
      </c>
      <c r="V185" s="179">
        <f t="shared" si="51"/>
        <v>-1828</v>
      </c>
      <c r="W185" s="180">
        <f t="shared" si="52"/>
        <v>0</v>
      </c>
      <c r="X185" s="181">
        <f t="shared" si="53"/>
        <v>0</v>
      </c>
      <c r="Y185" s="84" t="str">
        <f t="shared" si="56"/>
        <v>Podprog 12.1</v>
      </c>
      <c r="Z185" s="83" t="s">
        <v>308</v>
      </c>
      <c r="AA185" s="246">
        <f t="shared" si="63"/>
        <v>148900</v>
      </c>
      <c r="AB185" s="247">
        <f>SUM(AB186:AB188)</f>
        <v>148900</v>
      </c>
      <c r="AC185" s="248">
        <f>SUM(AC186:AC188)</f>
        <v>0</v>
      </c>
      <c r="AD185" s="249">
        <f>SUM(AD186:AD188)</f>
        <v>0</v>
      </c>
      <c r="AE185" s="246">
        <f t="shared" si="64"/>
        <v>139000</v>
      </c>
      <c r="AF185" s="247">
        <f>SUM(AF186:AF188)</f>
        <v>139000</v>
      </c>
      <c r="AG185" s="248">
        <f>SUM(AG186:AG188)</f>
        <v>0</v>
      </c>
      <c r="AH185" s="249">
        <f>SUM(AH186:AH188)</f>
        <v>0</v>
      </c>
    </row>
    <row r="186" spans="1:34" ht="12.75">
      <c r="A186" s="87" t="s">
        <v>427</v>
      </c>
      <c r="B186" s="79" t="s">
        <v>309</v>
      </c>
      <c r="C186" s="88">
        <f t="shared" si="60"/>
        <v>0</v>
      </c>
      <c r="D186" s="89">
        <v>0</v>
      </c>
      <c r="E186" s="111">
        <v>0</v>
      </c>
      <c r="F186" s="134">
        <v>0</v>
      </c>
      <c r="G186" s="174">
        <f t="shared" si="61"/>
        <v>3319</v>
      </c>
      <c r="H186" s="175">
        <v>3319</v>
      </c>
      <c r="I186" s="176">
        <v>0</v>
      </c>
      <c r="J186" s="177">
        <v>0</v>
      </c>
      <c r="K186" s="87" t="str">
        <f t="shared" si="54"/>
        <v>Prvok 12.1.1</v>
      </c>
      <c r="L186" s="79" t="s">
        <v>309</v>
      </c>
      <c r="M186" s="228">
        <f t="shared" si="62"/>
        <v>3000</v>
      </c>
      <c r="N186" s="229">
        <v>3000</v>
      </c>
      <c r="O186" s="230">
        <f aca="true" t="shared" si="69" ref="O186:O193">I186</f>
        <v>0</v>
      </c>
      <c r="P186" s="231">
        <f aca="true" t="shared" si="70" ref="P186:P193">J186</f>
        <v>0</v>
      </c>
      <c r="Q186" s="232" t="s">
        <v>521</v>
      </c>
      <c r="R186" s="232"/>
      <c r="S186" s="223"/>
      <c r="T186" s="359">
        <f t="shared" si="48"/>
        <v>3000</v>
      </c>
      <c r="U186" s="174">
        <f t="shared" si="55"/>
        <v>-319</v>
      </c>
      <c r="V186" s="175">
        <f t="shared" si="51"/>
        <v>-319</v>
      </c>
      <c r="W186" s="176">
        <f t="shared" si="52"/>
        <v>0</v>
      </c>
      <c r="X186" s="177">
        <f t="shared" si="53"/>
        <v>0</v>
      </c>
      <c r="Y186" s="87" t="str">
        <f t="shared" si="56"/>
        <v>Prvok 12.1.1</v>
      </c>
      <c r="Z186" s="79" t="s">
        <v>309</v>
      </c>
      <c r="AA186" s="228">
        <f t="shared" si="63"/>
        <v>3000</v>
      </c>
      <c r="AB186" s="229">
        <v>3000</v>
      </c>
      <c r="AC186" s="230">
        <f aca="true" t="shared" si="71" ref="AC186:AC193">W186</f>
        <v>0</v>
      </c>
      <c r="AD186" s="231">
        <f aca="true" t="shared" si="72" ref="AD186:AD193">X186</f>
        <v>0</v>
      </c>
      <c r="AE186" s="228">
        <f t="shared" si="64"/>
        <v>3000</v>
      </c>
      <c r="AF186" s="229">
        <v>3000</v>
      </c>
      <c r="AG186" s="230">
        <v>0</v>
      </c>
      <c r="AH186" s="231">
        <v>0</v>
      </c>
    </row>
    <row r="187" spans="1:34" ht="12.75">
      <c r="A187" s="87" t="s">
        <v>428</v>
      </c>
      <c r="B187" s="79" t="s">
        <v>310</v>
      </c>
      <c r="C187" s="88">
        <f t="shared" si="60"/>
        <v>133766</v>
      </c>
      <c r="D187" s="89">
        <v>133766</v>
      </c>
      <c r="E187" s="111">
        <v>0</v>
      </c>
      <c r="F187" s="134">
        <v>0</v>
      </c>
      <c r="G187" s="174">
        <f t="shared" si="61"/>
        <v>129456</v>
      </c>
      <c r="H187" s="175">
        <v>129456</v>
      </c>
      <c r="I187" s="176">
        <v>0</v>
      </c>
      <c r="J187" s="177">
        <v>0</v>
      </c>
      <c r="K187" s="87" t="str">
        <f t="shared" si="54"/>
        <v>Prvok 12.1.2</v>
      </c>
      <c r="L187" s="79" t="s">
        <v>310</v>
      </c>
      <c r="M187" s="228">
        <f t="shared" si="62"/>
        <v>129500</v>
      </c>
      <c r="N187" s="229">
        <v>129500</v>
      </c>
      <c r="O187" s="230">
        <f t="shared" si="69"/>
        <v>0</v>
      </c>
      <c r="P187" s="231">
        <f t="shared" si="70"/>
        <v>0</v>
      </c>
      <c r="Q187" s="232" t="s">
        <v>521</v>
      </c>
      <c r="R187" s="232"/>
      <c r="S187" s="223"/>
      <c r="T187" s="359">
        <f t="shared" si="48"/>
        <v>-4266</v>
      </c>
      <c r="U187" s="174">
        <f t="shared" si="55"/>
        <v>44</v>
      </c>
      <c r="V187" s="175">
        <f t="shared" si="51"/>
        <v>44</v>
      </c>
      <c r="W187" s="176">
        <f t="shared" si="52"/>
        <v>0</v>
      </c>
      <c r="X187" s="177">
        <f t="shared" si="53"/>
        <v>0</v>
      </c>
      <c r="Y187" s="87" t="str">
        <f t="shared" si="56"/>
        <v>Prvok 12.1.2</v>
      </c>
      <c r="Z187" s="79" t="s">
        <v>310</v>
      </c>
      <c r="AA187" s="228">
        <f t="shared" si="63"/>
        <v>140000</v>
      </c>
      <c r="AB187" s="229">
        <v>140000</v>
      </c>
      <c r="AC187" s="230">
        <f t="shared" si="71"/>
        <v>0</v>
      </c>
      <c r="AD187" s="231">
        <f t="shared" si="72"/>
        <v>0</v>
      </c>
      <c r="AE187" s="228">
        <f t="shared" si="64"/>
        <v>130000</v>
      </c>
      <c r="AF187" s="229">
        <v>130000</v>
      </c>
      <c r="AG187" s="230">
        <v>0</v>
      </c>
      <c r="AH187" s="231">
        <v>0</v>
      </c>
    </row>
    <row r="188" spans="1:34" ht="12.75">
      <c r="A188" s="87" t="s">
        <v>449</v>
      </c>
      <c r="B188" s="79" t="s">
        <v>30</v>
      </c>
      <c r="C188" s="88">
        <f t="shared" si="60"/>
        <v>5743</v>
      </c>
      <c r="D188" s="89">
        <v>5743</v>
      </c>
      <c r="E188" s="111">
        <v>0</v>
      </c>
      <c r="F188" s="134">
        <v>0</v>
      </c>
      <c r="G188" s="174">
        <f t="shared" si="61"/>
        <v>7303</v>
      </c>
      <c r="H188" s="175">
        <v>7303</v>
      </c>
      <c r="I188" s="176">
        <v>0</v>
      </c>
      <c r="J188" s="177">
        <v>0</v>
      </c>
      <c r="K188" s="87" t="str">
        <f t="shared" si="54"/>
        <v>Prvok 12.1.3</v>
      </c>
      <c r="L188" s="79" t="s">
        <v>30</v>
      </c>
      <c r="M188" s="228">
        <f t="shared" si="62"/>
        <v>5750</v>
      </c>
      <c r="N188" s="229">
        <v>5750</v>
      </c>
      <c r="O188" s="230">
        <f t="shared" si="69"/>
        <v>0</v>
      </c>
      <c r="P188" s="231">
        <f t="shared" si="70"/>
        <v>0</v>
      </c>
      <c r="Q188" s="232" t="s">
        <v>527</v>
      </c>
      <c r="R188" s="232"/>
      <c r="S188" s="223"/>
      <c r="T188" s="359">
        <f aca="true" t="shared" si="73" ref="T188:T234">N188-D188</f>
        <v>7</v>
      </c>
      <c r="U188" s="174">
        <f t="shared" si="55"/>
        <v>-1553</v>
      </c>
      <c r="V188" s="175">
        <f t="shared" si="51"/>
        <v>-1553</v>
      </c>
      <c r="W188" s="176">
        <f t="shared" si="52"/>
        <v>0</v>
      </c>
      <c r="X188" s="177">
        <f t="shared" si="53"/>
        <v>0</v>
      </c>
      <c r="Y188" s="87" t="str">
        <f t="shared" si="56"/>
        <v>Prvok 12.1.3</v>
      </c>
      <c r="Z188" s="79" t="s">
        <v>30</v>
      </c>
      <c r="AA188" s="228">
        <f t="shared" si="63"/>
        <v>5900</v>
      </c>
      <c r="AB188" s="229">
        <v>5900</v>
      </c>
      <c r="AC188" s="230">
        <f t="shared" si="71"/>
        <v>0</v>
      </c>
      <c r="AD188" s="231">
        <f t="shared" si="72"/>
        <v>0</v>
      </c>
      <c r="AE188" s="228">
        <f t="shared" si="64"/>
        <v>6000</v>
      </c>
      <c r="AF188" s="229">
        <v>6000</v>
      </c>
      <c r="AG188" s="230">
        <v>0</v>
      </c>
      <c r="AH188" s="231">
        <v>0</v>
      </c>
    </row>
    <row r="189" spans="1:34" ht="12.75">
      <c r="A189" s="84" t="s">
        <v>311</v>
      </c>
      <c r="B189" s="83" t="s">
        <v>313</v>
      </c>
      <c r="C189" s="85">
        <f t="shared" si="60"/>
        <v>1140917</v>
      </c>
      <c r="D189" s="86">
        <v>896510</v>
      </c>
      <c r="E189" s="110">
        <v>244407</v>
      </c>
      <c r="F189" s="133">
        <v>0</v>
      </c>
      <c r="G189" s="178">
        <f t="shared" si="61"/>
        <v>8298</v>
      </c>
      <c r="H189" s="179">
        <v>8298</v>
      </c>
      <c r="I189" s="180">
        <v>0</v>
      </c>
      <c r="J189" s="181">
        <v>0</v>
      </c>
      <c r="K189" s="84" t="str">
        <f t="shared" si="54"/>
        <v>Podprog 12.2</v>
      </c>
      <c r="L189" s="83" t="s">
        <v>313</v>
      </c>
      <c r="M189" s="246">
        <f t="shared" si="62"/>
        <v>7500</v>
      </c>
      <c r="N189" s="247">
        <v>7500</v>
      </c>
      <c r="O189" s="248">
        <f t="shared" si="69"/>
        <v>0</v>
      </c>
      <c r="P189" s="249">
        <f t="shared" si="70"/>
        <v>0</v>
      </c>
      <c r="Q189" s="250" t="s">
        <v>527</v>
      </c>
      <c r="R189" s="250"/>
      <c r="S189" s="218"/>
      <c r="T189" s="360">
        <f t="shared" si="73"/>
        <v>-889010</v>
      </c>
      <c r="U189" s="178">
        <f t="shared" si="55"/>
        <v>-798</v>
      </c>
      <c r="V189" s="179">
        <f t="shared" si="51"/>
        <v>-798</v>
      </c>
      <c r="W189" s="180">
        <f t="shared" si="52"/>
        <v>0</v>
      </c>
      <c r="X189" s="181">
        <f t="shared" si="53"/>
        <v>0</v>
      </c>
      <c r="Y189" s="84" t="str">
        <f t="shared" si="56"/>
        <v>Podprog 12.2</v>
      </c>
      <c r="Z189" s="83" t="s">
        <v>313</v>
      </c>
      <c r="AA189" s="246">
        <f t="shared" si="63"/>
        <v>7650</v>
      </c>
      <c r="AB189" s="247">
        <v>7650</v>
      </c>
      <c r="AC189" s="248">
        <f t="shared" si="71"/>
        <v>0</v>
      </c>
      <c r="AD189" s="249">
        <f t="shared" si="72"/>
        <v>0</v>
      </c>
      <c r="AE189" s="246">
        <f t="shared" si="64"/>
        <v>7800</v>
      </c>
      <c r="AF189" s="247">
        <v>7800</v>
      </c>
      <c r="AG189" s="248">
        <v>0</v>
      </c>
      <c r="AH189" s="249">
        <v>0</v>
      </c>
    </row>
    <row r="190" spans="1:34" ht="12.75">
      <c r="A190" s="84" t="s">
        <v>312</v>
      </c>
      <c r="B190" s="83" t="s">
        <v>315</v>
      </c>
      <c r="C190" s="85">
        <f t="shared" si="60"/>
        <v>6639</v>
      </c>
      <c r="D190" s="86">
        <v>6639</v>
      </c>
      <c r="E190" s="110">
        <v>0</v>
      </c>
      <c r="F190" s="133">
        <v>0</v>
      </c>
      <c r="G190" s="178">
        <f t="shared" si="61"/>
        <v>6639</v>
      </c>
      <c r="H190" s="179">
        <v>6639</v>
      </c>
      <c r="I190" s="180">
        <v>0</v>
      </c>
      <c r="J190" s="181">
        <v>0</v>
      </c>
      <c r="K190" s="84" t="str">
        <f t="shared" si="54"/>
        <v>Podprog 12.3</v>
      </c>
      <c r="L190" s="83" t="s">
        <v>315</v>
      </c>
      <c r="M190" s="246">
        <f t="shared" si="62"/>
        <v>6600</v>
      </c>
      <c r="N190" s="247">
        <v>6600</v>
      </c>
      <c r="O190" s="248">
        <v>0</v>
      </c>
      <c r="P190" s="249">
        <f t="shared" si="70"/>
        <v>0</v>
      </c>
      <c r="Q190" s="250" t="s">
        <v>521</v>
      </c>
      <c r="R190" s="368"/>
      <c r="S190" s="218"/>
      <c r="T190" s="360">
        <f t="shared" si="73"/>
        <v>-39</v>
      </c>
      <c r="U190" s="178">
        <f t="shared" si="55"/>
        <v>-39</v>
      </c>
      <c r="V190" s="179">
        <f t="shared" si="51"/>
        <v>-39</v>
      </c>
      <c r="W190" s="180">
        <f t="shared" si="52"/>
        <v>0</v>
      </c>
      <c r="X190" s="181">
        <f t="shared" si="53"/>
        <v>0</v>
      </c>
      <c r="Y190" s="84" t="str">
        <f t="shared" si="56"/>
        <v>Podprog 12.3</v>
      </c>
      <c r="Z190" s="83" t="s">
        <v>315</v>
      </c>
      <c r="AA190" s="246">
        <f t="shared" si="63"/>
        <v>6600</v>
      </c>
      <c r="AB190" s="247">
        <v>6600</v>
      </c>
      <c r="AC190" s="248">
        <v>0</v>
      </c>
      <c r="AD190" s="249">
        <f t="shared" si="72"/>
        <v>0</v>
      </c>
      <c r="AE190" s="246">
        <f t="shared" si="64"/>
        <v>6600</v>
      </c>
      <c r="AF190" s="247">
        <v>6600</v>
      </c>
      <c r="AG190" s="248">
        <v>0</v>
      </c>
      <c r="AH190" s="249">
        <v>0</v>
      </c>
    </row>
    <row r="191" spans="1:34" ht="12.75">
      <c r="A191" s="84" t="s">
        <v>314</v>
      </c>
      <c r="B191" s="83" t="s">
        <v>496</v>
      </c>
      <c r="C191" s="85">
        <f t="shared" si="60"/>
        <v>10140</v>
      </c>
      <c r="D191" s="86">
        <v>10140</v>
      </c>
      <c r="E191" s="110">
        <v>0</v>
      </c>
      <c r="F191" s="133">
        <v>0</v>
      </c>
      <c r="G191" s="178">
        <f t="shared" si="61"/>
        <v>9958</v>
      </c>
      <c r="H191" s="179">
        <v>9958</v>
      </c>
      <c r="I191" s="180">
        <v>0</v>
      </c>
      <c r="J191" s="181">
        <v>0</v>
      </c>
      <c r="K191" s="84" t="str">
        <f t="shared" si="54"/>
        <v>Podprog 12.4</v>
      </c>
      <c r="L191" s="83" t="s">
        <v>496</v>
      </c>
      <c r="M191" s="246">
        <f t="shared" si="62"/>
        <v>3100</v>
      </c>
      <c r="N191" s="247">
        <v>3100</v>
      </c>
      <c r="O191" s="248">
        <f t="shared" si="69"/>
        <v>0</v>
      </c>
      <c r="P191" s="249">
        <f t="shared" si="70"/>
        <v>0</v>
      </c>
      <c r="Q191" s="250" t="s">
        <v>521</v>
      </c>
      <c r="R191" s="250"/>
      <c r="S191" s="218"/>
      <c r="T191" s="360">
        <f t="shared" si="73"/>
        <v>-7040</v>
      </c>
      <c r="U191" s="178">
        <f t="shared" si="55"/>
        <v>-6858</v>
      </c>
      <c r="V191" s="179">
        <f t="shared" si="51"/>
        <v>-6858</v>
      </c>
      <c r="W191" s="180">
        <f t="shared" si="52"/>
        <v>0</v>
      </c>
      <c r="X191" s="181">
        <f t="shared" si="53"/>
        <v>0</v>
      </c>
      <c r="Y191" s="84" t="str">
        <f t="shared" si="56"/>
        <v>Podprog 12.4</v>
      </c>
      <c r="Z191" s="83" t="s">
        <v>496</v>
      </c>
      <c r="AA191" s="246">
        <f t="shared" si="63"/>
        <v>3100</v>
      </c>
      <c r="AB191" s="247">
        <v>3100</v>
      </c>
      <c r="AC191" s="248">
        <f t="shared" si="71"/>
        <v>0</v>
      </c>
      <c r="AD191" s="249">
        <f t="shared" si="72"/>
        <v>0</v>
      </c>
      <c r="AE191" s="246">
        <f t="shared" si="64"/>
        <v>3100</v>
      </c>
      <c r="AF191" s="247">
        <v>3100</v>
      </c>
      <c r="AG191" s="248">
        <v>0</v>
      </c>
      <c r="AH191" s="249">
        <v>0</v>
      </c>
    </row>
    <row r="192" spans="1:34" ht="12.75">
      <c r="A192" s="84" t="s">
        <v>316</v>
      </c>
      <c r="B192" s="83" t="s">
        <v>318</v>
      </c>
      <c r="C192" s="85">
        <f t="shared" si="60"/>
        <v>0</v>
      </c>
      <c r="D192" s="86">
        <v>0</v>
      </c>
      <c r="E192" s="110">
        <v>0</v>
      </c>
      <c r="F192" s="133">
        <v>0</v>
      </c>
      <c r="G192" s="178">
        <f t="shared" si="61"/>
        <v>4979</v>
      </c>
      <c r="H192" s="179">
        <v>4979</v>
      </c>
      <c r="I192" s="180">
        <v>0</v>
      </c>
      <c r="J192" s="181">
        <v>0</v>
      </c>
      <c r="K192" s="84" t="str">
        <f t="shared" si="54"/>
        <v>Podprog 12.5</v>
      </c>
      <c r="L192" s="83" t="s">
        <v>318</v>
      </c>
      <c r="M192" s="246">
        <f t="shared" si="62"/>
        <v>0</v>
      </c>
      <c r="N192" s="247">
        <v>0</v>
      </c>
      <c r="O192" s="248">
        <f t="shared" si="69"/>
        <v>0</v>
      </c>
      <c r="P192" s="249">
        <f t="shared" si="70"/>
        <v>0</v>
      </c>
      <c r="Q192" s="250" t="s">
        <v>521</v>
      </c>
      <c r="R192" s="250"/>
      <c r="S192" s="218"/>
      <c r="T192" s="360">
        <f t="shared" si="73"/>
        <v>0</v>
      </c>
      <c r="U192" s="178">
        <f t="shared" si="55"/>
        <v>-4979</v>
      </c>
      <c r="V192" s="179">
        <f t="shared" si="51"/>
        <v>-4979</v>
      </c>
      <c r="W192" s="180">
        <f t="shared" si="52"/>
        <v>0</v>
      </c>
      <c r="X192" s="181">
        <f t="shared" si="53"/>
        <v>0</v>
      </c>
      <c r="Y192" s="84" t="str">
        <f t="shared" si="56"/>
        <v>Podprog 12.5</v>
      </c>
      <c r="Z192" s="83" t="s">
        <v>318</v>
      </c>
      <c r="AA192" s="246">
        <f t="shared" si="63"/>
        <v>0</v>
      </c>
      <c r="AB192" s="247">
        <v>0</v>
      </c>
      <c r="AC192" s="248">
        <f t="shared" si="71"/>
        <v>0</v>
      </c>
      <c r="AD192" s="249">
        <f t="shared" si="72"/>
        <v>0</v>
      </c>
      <c r="AE192" s="246">
        <f t="shared" si="64"/>
        <v>0</v>
      </c>
      <c r="AF192" s="247">
        <v>0</v>
      </c>
      <c r="AG192" s="248">
        <f>AA192</f>
        <v>0</v>
      </c>
      <c r="AH192" s="249">
        <f>AB192</f>
        <v>0</v>
      </c>
    </row>
    <row r="193" spans="1:34" ht="12.75">
      <c r="A193" s="84" t="s">
        <v>317</v>
      </c>
      <c r="B193" s="83" t="s">
        <v>319</v>
      </c>
      <c r="C193" s="85">
        <f t="shared" si="60"/>
        <v>0</v>
      </c>
      <c r="D193" s="86">
        <v>0</v>
      </c>
      <c r="E193" s="110">
        <v>0</v>
      </c>
      <c r="F193" s="133">
        <v>0</v>
      </c>
      <c r="G193" s="178">
        <f t="shared" si="61"/>
        <v>1660</v>
      </c>
      <c r="H193" s="179">
        <v>1660</v>
      </c>
      <c r="I193" s="180">
        <v>0</v>
      </c>
      <c r="J193" s="181">
        <v>0</v>
      </c>
      <c r="K193" s="84" t="str">
        <f t="shared" si="54"/>
        <v>Podprog 12.6</v>
      </c>
      <c r="L193" s="83" t="s">
        <v>319</v>
      </c>
      <c r="M193" s="246">
        <f t="shared" si="62"/>
        <v>0</v>
      </c>
      <c r="N193" s="247">
        <v>0</v>
      </c>
      <c r="O193" s="248">
        <f t="shared" si="69"/>
        <v>0</v>
      </c>
      <c r="P193" s="249">
        <f t="shared" si="70"/>
        <v>0</v>
      </c>
      <c r="Q193" s="250" t="s">
        <v>521</v>
      </c>
      <c r="R193" s="250"/>
      <c r="S193" s="218"/>
      <c r="T193" s="360">
        <f t="shared" si="73"/>
        <v>0</v>
      </c>
      <c r="U193" s="178">
        <f t="shared" si="55"/>
        <v>-1660</v>
      </c>
      <c r="V193" s="179">
        <f t="shared" si="51"/>
        <v>-1660</v>
      </c>
      <c r="W193" s="180">
        <f t="shared" si="52"/>
        <v>0</v>
      </c>
      <c r="X193" s="181">
        <f t="shared" si="53"/>
        <v>0</v>
      </c>
      <c r="Y193" s="84" t="str">
        <f t="shared" si="56"/>
        <v>Podprog 12.6</v>
      </c>
      <c r="Z193" s="83" t="s">
        <v>319</v>
      </c>
      <c r="AA193" s="246">
        <f t="shared" si="63"/>
        <v>10000</v>
      </c>
      <c r="AB193" s="247">
        <v>10000</v>
      </c>
      <c r="AC193" s="248">
        <f t="shared" si="71"/>
        <v>0</v>
      </c>
      <c r="AD193" s="249">
        <f t="shared" si="72"/>
        <v>0</v>
      </c>
      <c r="AE193" s="246">
        <f t="shared" si="64"/>
        <v>10000</v>
      </c>
      <c r="AF193" s="247">
        <v>10000</v>
      </c>
      <c r="AG193" s="248">
        <v>0</v>
      </c>
      <c r="AH193" s="249">
        <v>0</v>
      </c>
    </row>
    <row r="194" spans="1:34" ht="13.5" thickBot="1">
      <c r="A194" s="84" t="s">
        <v>623</v>
      </c>
      <c r="B194" s="83" t="s">
        <v>14</v>
      </c>
      <c r="C194" s="85">
        <f t="shared" si="60"/>
        <v>153885</v>
      </c>
      <c r="D194" s="86">
        <v>46307</v>
      </c>
      <c r="E194" s="110">
        <v>107578</v>
      </c>
      <c r="F194" s="133">
        <v>0</v>
      </c>
      <c r="G194" s="178">
        <f t="shared" si="61"/>
        <v>51451</v>
      </c>
      <c r="H194" s="179">
        <v>51451</v>
      </c>
      <c r="I194" s="180">
        <v>0</v>
      </c>
      <c r="J194" s="181">
        <v>0</v>
      </c>
      <c r="K194" s="84" t="str">
        <f t="shared" si="54"/>
        <v>Podprog 12.7</v>
      </c>
      <c r="L194" s="83" t="s">
        <v>14</v>
      </c>
      <c r="M194" s="246">
        <f t="shared" si="62"/>
        <v>93000</v>
      </c>
      <c r="N194" s="247">
        <v>46500</v>
      </c>
      <c r="O194" s="248">
        <v>46500</v>
      </c>
      <c r="P194" s="249">
        <v>0</v>
      </c>
      <c r="Q194" s="250" t="s">
        <v>521</v>
      </c>
      <c r="R194" s="368"/>
      <c r="S194" s="368"/>
      <c r="T194" s="360">
        <f t="shared" si="73"/>
        <v>193</v>
      </c>
      <c r="U194" s="178">
        <f t="shared" si="55"/>
        <v>41549</v>
      </c>
      <c r="V194" s="179">
        <f t="shared" si="51"/>
        <v>-4951</v>
      </c>
      <c r="W194" s="180">
        <f t="shared" si="52"/>
        <v>46500</v>
      </c>
      <c r="X194" s="181">
        <f t="shared" si="53"/>
        <v>0</v>
      </c>
      <c r="Y194" s="84" t="str">
        <f t="shared" si="56"/>
        <v>Podprog 12.7</v>
      </c>
      <c r="Z194" s="83" t="s">
        <v>14</v>
      </c>
      <c r="AA194" s="246">
        <f t="shared" si="63"/>
        <v>47400</v>
      </c>
      <c r="AB194" s="247">
        <v>47400</v>
      </c>
      <c r="AC194" s="248">
        <v>0</v>
      </c>
      <c r="AD194" s="249">
        <v>0</v>
      </c>
      <c r="AE194" s="246">
        <f t="shared" si="64"/>
        <v>49300</v>
      </c>
      <c r="AF194" s="247">
        <v>49300</v>
      </c>
      <c r="AG194" s="248">
        <v>0</v>
      </c>
      <c r="AH194" s="249">
        <v>0</v>
      </c>
    </row>
    <row r="195" spans="1:34" ht="12.75">
      <c r="A195" s="80" t="s">
        <v>355</v>
      </c>
      <c r="B195" s="81"/>
      <c r="C195" s="67">
        <f t="shared" si="60"/>
        <v>1280973</v>
      </c>
      <c r="D195" s="82">
        <f>D196+D201+D207+D210+D213+D214+D215</f>
        <v>1239480</v>
      </c>
      <c r="E195" s="109">
        <f>E196+E201+E207+E210+E213+E214+E215</f>
        <v>41493</v>
      </c>
      <c r="F195" s="132">
        <f>F196+F201+F207+F210+F213+F214+F215</f>
        <v>0</v>
      </c>
      <c r="G195" s="170">
        <f t="shared" si="61"/>
        <v>1358396</v>
      </c>
      <c r="H195" s="171">
        <f>H196+H201+H207+H210+H213+H214+H215</f>
        <v>1318563</v>
      </c>
      <c r="I195" s="172">
        <f>I196+I201+I207+I210+I213+I214+I215</f>
        <v>39833</v>
      </c>
      <c r="J195" s="173">
        <f>J196+J201+J207+J210+J213+J214+J215</f>
        <v>0</v>
      </c>
      <c r="K195" s="80" t="str">
        <f t="shared" si="54"/>
        <v>Program 13: Sociálne služby</v>
      </c>
      <c r="L195" s="81"/>
      <c r="M195" s="268">
        <f t="shared" si="62"/>
        <v>1311329</v>
      </c>
      <c r="N195" s="269">
        <f>N196+N201+N207+N210+N213+N214+N215</f>
        <v>1271496</v>
      </c>
      <c r="O195" s="270">
        <f>O196+O201+O207+O210+O213+O214+O215</f>
        <v>39833</v>
      </c>
      <c r="P195" s="271">
        <f>P196+P201+P207+P210+P213+P214+P215</f>
        <v>0</v>
      </c>
      <c r="Q195" s="272"/>
      <c r="R195" s="272"/>
      <c r="S195" s="272"/>
      <c r="T195" s="357">
        <f t="shared" si="73"/>
        <v>32016</v>
      </c>
      <c r="U195" s="170">
        <f t="shared" si="55"/>
        <v>-47067</v>
      </c>
      <c r="V195" s="171">
        <f t="shared" si="51"/>
        <v>-47067</v>
      </c>
      <c r="W195" s="172">
        <f t="shared" si="52"/>
        <v>0</v>
      </c>
      <c r="X195" s="173">
        <f t="shared" si="53"/>
        <v>0</v>
      </c>
      <c r="Y195" s="80" t="str">
        <f t="shared" si="56"/>
        <v>Program 13: Sociálne služby</v>
      </c>
      <c r="Z195" s="81"/>
      <c r="AA195" s="268">
        <f t="shared" si="63"/>
        <v>1233326</v>
      </c>
      <c r="AB195" s="269">
        <f>AB196+AB201+AB207+AB210+AB213+AB214+AB215</f>
        <v>1193493</v>
      </c>
      <c r="AC195" s="270">
        <f>AC196+AC201+AC207+AC210+AC213+AC214+AC215</f>
        <v>39833</v>
      </c>
      <c r="AD195" s="271">
        <f>AD196+AD201+AD207+AD210+AD213+AD214+AD215</f>
        <v>0</v>
      </c>
      <c r="AE195" s="268">
        <f t="shared" si="64"/>
        <v>1275386</v>
      </c>
      <c r="AF195" s="269">
        <f>AF196+AF201+AF207+AF210+AF213+AF214+AF215</f>
        <v>1235553</v>
      </c>
      <c r="AG195" s="270">
        <f>AG196+AG201+AG207+AG210+AG213+AG214+AG215</f>
        <v>39833</v>
      </c>
      <c r="AH195" s="271">
        <f>AH196+AH201+AH207+AH210+AH213+AH214+AH215</f>
        <v>0</v>
      </c>
    </row>
    <row r="196" spans="1:34" ht="12.75">
      <c r="A196" s="84" t="s">
        <v>320</v>
      </c>
      <c r="B196" s="83" t="s">
        <v>321</v>
      </c>
      <c r="C196" s="85">
        <f t="shared" si="60"/>
        <v>921259</v>
      </c>
      <c r="D196" s="86">
        <f>SUM(D197:D200)</f>
        <v>879766</v>
      </c>
      <c r="E196" s="110">
        <f>SUM(E197:E200)</f>
        <v>41493</v>
      </c>
      <c r="F196" s="133">
        <f>SUM(F197:F200)</f>
        <v>0</v>
      </c>
      <c r="G196" s="178">
        <f t="shared" si="61"/>
        <v>953396</v>
      </c>
      <c r="H196" s="179">
        <f>SUM(H197:H200)</f>
        <v>913563</v>
      </c>
      <c r="I196" s="180">
        <f>SUM(I197:I200)</f>
        <v>39833</v>
      </c>
      <c r="J196" s="181">
        <f>SUM(J197:J200)</f>
        <v>0</v>
      </c>
      <c r="K196" s="84" t="str">
        <f t="shared" si="54"/>
        <v>Podprog 13.1</v>
      </c>
      <c r="L196" s="83" t="s">
        <v>321</v>
      </c>
      <c r="M196" s="246">
        <f t="shared" si="62"/>
        <v>960484</v>
      </c>
      <c r="N196" s="247">
        <f>SUM(N197:N200)</f>
        <v>920651</v>
      </c>
      <c r="O196" s="248">
        <f>SUM(O197:O200)</f>
        <v>39833</v>
      </c>
      <c r="P196" s="249">
        <f>SUM(P197:P200)</f>
        <v>0</v>
      </c>
      <c r="Q196" s="250"/>
      <c r="R196" s="250"/>
      <c r="S196" s="250"/>
      <c r="T196" s="360">
        <f t="shared" si="73"/>
        <v>40885</v>
      </c>
      <c r="U196" s="178">
        <f t="shared" si="55"/>
        <v>7088</v>
      </c>
      <c r="V196" s="179">
        <f t="shared" si="51"/>
        <v>7088</v>
      </c>
      <c r="W196" s="180">
        <f t="shared" si="52"/>
        <v>0</v>
      </c>
      <c r="X196" s="181">
        <f t="shared" si="53"/>
        <v>0</v>
      </c>
      <c r="Y196" s="84" t="str">
        <f t="shared" si="56"/>
        <v>Podprog 13.1</v>
      </c>
      <c r="Z196" s="83" t="s">
        <v>321</v>
      </c>
      <c r="AA196" s="246">
        <f t="shared" si="63"/>
        <v>993376</v>
      </c>
      <c r="AB196" s="247">
        <f>SUM(AB197:AB200)</f>
        <v>953543</v>
      </c>
      <c r="AC196" s="248">
        <f>SUM(AC197:AC200)</f>
        <v>39833</v>
      </c>
      <c r="AD196" s="249">
        <f>SUM(AD197:AD200)</f>
        <v>0</v>
      </c>
      <c r="AE196" s="246">
        <f t="shared" si="64"/>
        <v>1032436</v>
      </c>
      <c r="AF196" s="247">
        <f>SUM(AF197:AF200)</f>
        <v>992603</v>
      </c>
      <c r="AG196" s="248">
        <f>SUM(AG197:AG200)</f>
        <v>39833</v>
      </c>
      <c r="AH196" s="249">
        <f>SUM(AH197:AH200)</f>
        <v>0</v>
      </c>
    </row>
    <row r="197" spans="1:34" ht="12.75">
      <c r="A197" s="87" t="s">
        <v>429</v>
      </c>
      <c r="B197" s="79" t="s">
        <v>69</v>
      </c>
      <c r="C197" s="88">
        <f t="shared" si="60"/>
        <v>898444</v>
      </c>
      <c r="D197" s="89">
        <v>858611</v>
      </c>
      <c r="E197" s="111">
        <v>39833</v>
      </c>
      <c r="F197" s="134">
        <v>0</v>
      </c>
      <c r="G197" s="174">
        <f t="shared" si="61"/>
        <v>940484</v>
      </c>
      <c r="H197" s="175">
        <v>900651</v>
      </c>
      <c r="I197" s="176">
        <v>39833</v>
      </c>
      <c r="J197" s="177">
        <v>0</v>
      </c>
      <c r="K197" s="87" t="str">
        <f t="shared" si="54"/>
        <v>Prvok 13.1.1</v>
      </c>
      <c r="L197" s="79" t="s">
        <v>69</v>
      </c>
      <c r="M197" s="228">
        <f t="shared" si="62"/>
        <v>940484</v>
      </c>
      <c r="N197" s="229">
        <f aca="true" t="shared" si="74" ref="N197:P200">H197</f>
        <v>900651</v>
      </c>
      <c r="O197" s="230">
        <f t="shared" si="74"/>
        <v>39833</v>
      </c>
      <c r="P197" s="231">
        <f t="shared" si="74"/>
        <v>0</v>
      </c>
      <c r="Q197" s="232" t="s">
        <v>538</v>
      </c>
      <c r="R197" s="232"/>
      <c r="S197" s="223"/>
      <c r="T197" s="359">
        <f t="shared" si="73"/>
        <v>42040</v>
      </c>
      <c r="U197" s="174">
        <f t="shared" si="55"/>
        <v>0</v>
      </c>
      <c r="V197" s="175">
        <f t="shared" si="51"/>
        <v>0</v>
      </c>
      <c r="W197" s="176">
        <f t="shared" si="52"/>
        <v>0</v>
      </c>
      <c r="X197" s="177">
        <f t="shared" si="53"/>
        <v>0</v>
      </c>
      <c r="Y197" s="87" t="str">
        <f t="shared" si="56"/>
        <v>Prvok 13.1.1</v>
      </c>
      <c r="Z197" s="79" t="s">
        <v>69</v>
      </c>
      <c r="AA197" s="228">
        <f t="shared" si="63"/>
        <v>973976</v>
      </c>
      <c r="AB197" s="229">
        <v>934143</v>
      </c>
      <c r="AC197" s="230">
        <v>39833</v>
      </c>
      <c r="AD197" s="231">
        <f>X197</f>
        <v>0</v>
      </c>
      <c r="AE197" s="228">
        <f t="shared" si="64"/>
        <v>1012936</v>
      </c>
      <c r="AF197" s="229">
        <v>973103</v>
      </c>
      <c r="AG197" s="230">
        <v>39833</v>
      </c>
      <c r="AH197" s="231">
        <v>0</v>
      </c>
    </row>
    <row r="198" spans="1:34" ht="12.75">
      <c r="A198" s="87" t="s">
        <v>430</v>
      </c>
      <c r="B198" s="79" t="s">
        <v>21</v>
      </c>
      <c r="C198" s="88">
        <f t="shared" si="60"/>
        <v>5975</v>
      </c>
      <c r="D198" s="89">
        <v>4315</v>
      </c>
      <c r="E198" s="111">
        <v>1660</v>
      </c>
      <c r="F198" s="134">
        <v>0</v>
      </c>
      <c r="G198" s="174">
        <f t="shared" si="61"/>
        <v>4315</v>
      </c>
      <c r="H198" s="175">
        <v>4315</v>
      </c>
      <c r="I198" s="176">
        <v>0</v>
      </c>
      <c r="J198" s="177">
        <v>0</v>
      </c>
      <c r="K198" s="87" t="str">
        <f t="shared" si="54"/>
        <v>Prvok 13.1.2</v>
      </c>
      <c r="L198" s="79" t="s">
        <v>21</v>
      </c>
      <c r="M198" s="228">
        <f t="shared" si="62"/>
        <v>5000</v>
      </c>
      <c r="N198" s="229">
        <v>5000</v>
      </c>
      <c r="O198" s="230">
        <f t="shared" si="74"/>
        <v>0</v>
      </c>
      <c r="P198" s="231">
        <f t="shared" si="74"/>
        <v>0</v>
      </c>
      <c r="Q198" s="232" t="s">
        <v>530</v>
      </c>
      <c r="R198" s="232"/>
      <c r="S198" s="232"/>
      <c r="T198" s="359">
        <f t="shared" si="73"/>
        <v>685</v>
      </c>
      <c r="U198" s="174">
        <f t="shared" si="55"/>
        <v>685</v>
      </c>
      <c r="V198" s="175">
        <f t="shared" si="51"/>
        <v>685</v>
      </c>
      <c r="W198" s="176">
        <f t="shared" si="52"/>
        <v>0</v>
      </c>
      <c r="X198" s="177">
        <f t="shared" si="53"/>
        <v>0</v>
      </c>
      <c r="Y198" s="87" t="str">
        <f t="shared" si="56"/>
        <v>Prvok 13.1.2</v>
      </c>
      <c r="Z198" s="79" t="s">
        <v>21</v>
      </c>
      <c r="AA198" s="228">
        <f t="shared" si="63"/>
        <v>4400</v>
      </c>
      <c r="AB198" s="229">
        <v>4400</v>
      </c>
      <c r="AC198" s="230">
        <v>0</v>
      </c>
      <c r="AD198" s="231">
        <f>X198</f>
        <v>0</v>
      </c>
      <c r="AE198" s="228">
        <f t="shared" si="64"/>
        <v>4500</v>
      </c>
      <c r="AF198" s="229">
        <v>4500</v>
      </c>
      <c r="AG198" s="230">
        <v>0</v>
      </c>
      <c r="AH198" s="231">
        <v>0</v>
      </c>
    </row>
    <row r="199" spans="1:34" ht="12.75">
      <c r="A199" s="87" t="s">
        <v>431</v>
      </c>
      <c r="B199" s="79" t="s">
        <v>322</v>
      </c>
      <c r="C199" s="88">
        <f t="shared" si="60"/>
        <v>15020</v>
      </c>
      <c r="D199" s="89">
        <v>15020</v>
      </c>
      <c r="E199" s="111">
        <v>0</v>
      </c>
      <c r="F199" s="134">
        <v>0</v>
      </c>
      <c r="G199" s="174">
        <f t="shared" si="61"/>
        <v>3817</v>
      </c>
      <c r="H199" s="175">
        <v>3817</v>
      </c>
      <c r="I199" s="176">
        <v>0</v>
      </c>
      <c r="J199" s="177">
        <v>0</v>
      </c>
      <c r="K199" s="87" t="str">
        <f t="shared" si="54"/>
        <v>Prvok 13.1.3</v>
      </c>
      <c r="L199" s="79" t="s">
        <v>322</v>
      </c>
      <c r="M199" s="228">
        <f t="shared" si="62"/>
        <v>15000</v>
      </c>
      <c r="N199" s="229">
        <f>1800+13200</f>
        <v>15000</v>
      </c>
      <c r="O199" s="230">
        <f t="shared" si="74"/>
        <v>0</v>
      </c>
      <c r="P199" s="231">
        <f t="shared" si="74"/>
        <v>0</v>
      </c>
      <c r="Q199" s="232" t="s">
        <v>536</v>
      </c>
      <c r="R199" s="232"/>
      <c r="S199" s="223"/>
      <c r="T199" s="359">
        <f t="shared" si="73"/>
        <v>-20</v>
      </c>
      <c r="U199" s="174">
        <f t="shared" si="55"/>
        <v>11183</v>
      </c>
      <c r="V199" s="175">
        <f t="shared" si="51"/>
        <v>11183</v>
      </c>
      <c r="W199" s="176">
        <f t="shared" si="52"/>
        <v>0</v>
      </c>
      <c r="X199" s="177">
        <f t="shared" si="53"/>
        <v>0</v>
      </c>
      <c r="Y199" s="87" t="str">
        <f t="shared" si="56"/>
        <v>Prvok 13.1.3</v>
      </c>
      <c r="Z199" s="79" t="s">
        <v>322</v>
      </c>
      <c r="AA199" s="228">
        <f t="shared" si="63"/>
        <v>15000</v>
      </c>
      <c r="AB199" s="229">
        <f>1800+13200</f>
        <v>15000</v>
      </c>
      <c r="AC199" s="230">
        <v>0</v>
      </c>
      <c r="AD199" s="231">
        <v>0</v>
      </c>
      <c r="AE199" s="228">
        <f t="shared" si="64"/>
        <v>15000</v>
      </c>
      <c r="AF199" s="229">
        <v>15000</v>
      </c>
      <c r="AG199" s="230">
        <v>0</v>
      </c>
      <c r="AH199" s="231">
        <v>0</v>
      </c>
    </row>
    <row r="200" spans="1:34" ht="12.75">
      <c r="A200" s="87" t="s">
        <v>432</v>
      </c>
      <c r="B200" s="79" t="s">
        <v>323</v>
      </c>
      <c r="C200" s="88">
        <f t="shared" si="60"/>
        <v>1820</v>
      </c>
      <c r="D200" s="89">
        <v>1820</v>
      </c>
      <c r="E200" s="111">
        <v>0</v>
      </c>
      <c r="F200" s="134">
        <v>0</v>
      </c>
      <c r="G200" s="174">
        <f t="shared" si="61"/>
        <v>4780</v>
      </c>
      <c r="H200" s="175">
        <v>4780</v>
      </c>
      <c r="I200" s="176">
        <v>0</v>
      </c>
      <c r="J200" s="177">
        <v>0</v>
      </c>
      <c r="K200" s="87" t="str">
        <f t="shared" si="54"/>
        <v>Prvok 13.1.4</v>
      </c>
      <c r="L200" s="79" t="s">
        <v>323</v>
      </c>
      <c r="M200" s="228">
        <f t="shared" si="62"/>
        <v>0</v>
      </c>
      <c r="N200" s="229">
        <v>0</v>
      </c>
      <c r="O200" s="230">
        <f t="shared" si="74"/>
        <v>0</v>
      </c>
      <c r="P200" s="231">
        <f t="shared" si="74"/>
        <v>0</v>
      </c>
      <c r="Q200" s="232" t="s">
        <v>536</v>
      </c>
      <c r="R200" s="232"/>
      <c r="S200" s="223"/>
      <c r="T200" s="359">
        <f t="shared" si="73"/>
        <v>-1820</v>
      </c>
      <c r="U200" s="174">
        <f t="shared" si="55"/>
        <v>-4780</v>
      </c>
      <c r="V200" s="175">
        <f t="shared" si="51"/>
        <v>-4780</v>
      </c>
      <c r="W200" s="176">
        <f t="shared" si="52"/>
        <v>0</v>
      </c>
      <c r="X200" s="177">
        <f t="shared" si="53"/>
        <v>0</v>
      </c>
      <c r="Y200" s="87" t="str">
        <f t="shared" si="56"/>
        <v>Prvok 13.1.4</v>
      </c>
      <c r="Z200" s="79" t="s">
        <v>323</v>
      </c>
      <c r="AA200" s="228">
        <f t="shared" si="63"/>
        <v>0</v>
      </c>
      <c r="AB200" s="229">
        <v>0</v>
      </c>
      <c r="AC200" s="230">
        <v>0</v>
      </c>
      <c r="AD200" s="231">
        <v>0</v>
      </c>
      <c r="AE200" s="228">
        <f t="shared" si="64"/>
        <v>0</v>
      </c>
      <c r="AF200" s="229">
        <v>0</v>
      </c>
      <c r="AG200" s="230">
        <v>0</v>
      </c>
      <c r="AH200" s="231">
        <v>0</v>
      </c>
    </row>
    <row r="201" spans="1:34" ht="12.75">
      <c r="A201" s="84" t="s">
        <v>324</v>
      </c>
      <c r="B201" s="83" t="s">
        <v>325</v>
      </c>
      <c r="C201" s="85">
        <f t="shared" si="60"/>
        <v>131397</v>
      </c>
      <c r="D201" s="86">
        <f>SUM(D202:D206)</f>
        <v>131397</v>
      </c>
      <c r="E201" s="110">
        <f>SUM(E202:E206)</f>
        <v>0</v>
      </c>
      <c r="F201" s="133">
        <f>SUM(F202:F206)</f>
        <v>0</v>
      </c>
      <c r="G201" s="178">
        <f t="shared" si="61"/>
        <v>149340</v>
      </c>
      <c r="H201" s="179">
        <f>SUM(H202:H206)</f>
        <v>149340</v>
      </c>
      <c r="I201" s="180">
        <f>SUM(I202:I206)</f>
        <v>0</v>
      </c>
      <c r="J201" s="181">
        <f>SUM(J202:J206)</f>
        <v>0</v>
      </c>
      <c r="K201" s="84" t="str">
        <f t="shared" si="54"/>
        <v>Podprog 13.2</v>
      </c>
      <c r="L201" s="83" t="s">
        <v>325</v>
      </c>
      <c r="M201" s="246">
        <f t="shared" si="62"/>
        <v>124195</v>
      </c>
      <c r="N201" s="247">
        <f>SUM(N202:N206)</f>
        <v>124195</v>
      </c>
      <c r="O201" s="248">
        <f>SUM(O202:O206)</f>
        <v>0</v>
      </c>
      <c r="P201" s="249">
        <f>SUM(P202:P206)</f>
        <v>0</v>
      </c>
      <c r="Q201" s="250"/>
      <c r="R201" s="250"/>
      <c r="S201" s="250"/>
      <c r="T201" s="360">
        <f t="shared" si="73"/>
        <v>-7202</v>
      </c>
      <c r="U201" s="178">
        <f t="shared" si="55"/>
        <v>-25145</v>
      </c>
      <c r="V201" s="179">
        <f t="shared" si="51"/>
        <v>-25145</v>
      </c>
      <c r="W201" s="180">
        <f t="shared" si="52"/>
        <v>0</v>
      </c>
      <c r="X201" s="181">
        <f t="shared" si="53"/>
        <v>0</v>
      </c>
      <c r="Y201" s="84" t="str">
        <f t="shared" si="56"/>
        <v>Podprog 13.2</v>
      </c>
      <c r="Z201" s="83" t="s">
        <v>325</v>
      </c>
      <c r="AA201" s="246">
        <f t="shared" si="63"/>
        <v>38700</v>
      </c>
      <c r="AB201" s="247">
        <f>SUM(AB202:AB206)</f>
        <v>38700</v>
      </c>
      <c r="AC201" s="248">
        <f>SUM(AC202:AC206)</f>
        <v>0</v>
      </c>
      <c r="AD201" s="249">
        <f>SUM(AD202:AD206)</f>
        <v>0</v>
      </c>
      <c r="AE201" s="246">
        <f t="shared" si="64"/>
        <v>38700</v>
      </c>
      <c r="AF201" s="247">
        <f>SUM(AF202:AF206)</f>
        <v>38700</v>
      </c>
      <c r="AG201" s="248">
        <f>SUM(AG202:AG206)</f>
        <v>0</v>
      </c>
      <c r="AH201" s="249">
        <f>SUM(AH202:AH206)</f>
        <v>0</v>
      </c>
    </row>
    <row r="202" spans="1:34" ht="12.75">
      <c r="A202" s="87" t="s">
        <v>433</v>
      </c>
      <c r="B202" s="79" t="s">
        <v>326</v>
      </c>
      <c r="C202" s="88">
        <f t="shared" si="60"/>
        <v>1494</v>
      </c>
      <c r="D202" s="89">
        <v>1494</v>
      </c>
      <c r="E202" s="111">
        <v>0</v>
      </c>
      <c r="F202" s="134">
        <v>0</v>
      </c>
      <c r="G202" s="174">
        <f t="shared" si="61"/>
        <v>3983</v>
      </c>
      <c r="H202" s="175">
        <v>3983</v>
      </c>
      <c r="I202" s="176">
        <v>0</v>
      </c>
      <c r="J202" s="177">
        <v>0</v>
      </c>
      <c r="K202" s="87" t="str">
        <f t="shared" si="54"/>
        <v>Prvok 13.2.1</v>
      </c>
      <c r="L202" s="79" t="s">
        <v>326</v>
      </c>
      <c r="M202" s="228">
        <f t="shared" si="62"/>
        <v>700</v>
      </c>
      <c r="N202" s="229">
        <v>700</v>
      </c>
      <c r="O202" s="230">
        <f aca="true" t="shared" si="75" ref="O202:P206">I202</f>
        <v>0</v>
      </c>
      <c r="P202" s="231">
        <f t="shared" si="75"/>
        <v>0</v>
      </c>
      <c r="Q202" s="232" t="s">
        <v>536</v>
      </c>
      <c r="R202" s="284"/>
      <c r="S202" s="284"/>
      <c r="T202" s="359">
        <f t="shared" si="73"/>
        <v>-794</v>
      </c>
      <c r="U202" s="174">
        <f t="shared" si="55"/>
        <v>-3283</v>
      </c>
      <c r="V202" s="175">
        <f t="shared" si="51"/>
        <v>-3283</v>
      </c>
      <c r="W202" s="176">
        <f t="shared" si="52"/>
        <v>0</v>
      </c>
      <c r="X202" s="177">
        <f t="shared" si="53"/>
        <v>0</v>
      </c>
      <c r="Y202" s="87" t="str">
        <f t="shared" si="56"/>
        <v>Prvok 13.2.1</v>
      </c>
      <c r="Z202" s="79" t="s">
        <v>326</v>
      </c>
      <c r="AA202" s="228">
        <f t="shared" si="63"/>
        <v>700</v>
      </c>
      <c r="AB202" s="229">
        <v>700</v>
      </c>
      <c r="AC202" s="230">
        <v>0</v>
      </c>
      <c r="AD202" s="231">
        <v>0</v>
      </c>
      <c r="AE202" s="228">
        <f t="shared" si="64"/>
        <v>700</v>
      </c>
      <c r="AF202" s="229">
        <v>700</v>
      </c>
      <c r="AG202" s="230">
        <v>0</v>
      </c>
      <c r="AH202" s="231">
        <v>0</v>
      </c>
    </row>
    <row r="203" spans="1:34" ht="12.75">
      <c r="A203" s="87" t="s">
        <v>434</v>
      </c>
      <c r="B203" s="115" t="s">
        <v>450</v>
      </c>
      <c r="C203" s="88">
        <f t="shared" si="60"/>
        <v>90354</v>
      </c>
      <c r="D203" s="89">
        <v>90354</v>
      </c>
      <c r="E203" s="111">
        <v>0</v>
      </c>
      <c r="F203" s="134">
        <v>0</v>
      </c>
      <c r="G203" s="174">
        <f t="shared" si="61"/>
        <v>101640</v>
      </c>
      <c r="H203" s="175">
        <v>101640</v>
      </c>
      <c r="I203" s="176">
        <v>0</v>
      </c>
      <c r="J203" s="177">
        <v>0</v>
      </c>
      <c r="K203" s="87" t="str">
        <f t="shared" si="54"/>
        <v>Prvok 13.2.2</v>
      </c>
      <c r="L203" s="115" t="s">
        <v>450</v>
      </c>
      <c r="M203" s="228">
        <f t="shared" si="62"/>
        <v>85495</v>
      </c>
      <c r="N203" s="229">
        <f>90990/2+40000</f>
        <v>85495</v>
      </c>
      <c r="O203" s="230">
        <v>0</v>
      </c>
      <c r="P203" s="231">
        <f t="shared" si="75"/>
        <v>0</v>
      </c>
      <c r="Q203" s="232" t="s">
        <v>536</v>
      </c>
      <c r="R203" s="232"/>
      <c r="S203" s="223"/>
      <c r="T203" s="359">
        <f t="shared" si="73"/>
        <v>-4859</v>
      </c>
      <c r="U203" s="174">
        <f t="shared" si="55"/>
        <v>-16145</v>
      </c>
      <c r="V203" s="175">
        <f t="shared" si="51"/>
        <v>-16145</v>
      </c>
      <c r="W203" s="176">
        <f t="shared" si="52"/>
        <v>0</v>
      </c>
      <c r="X203" s="177">
        <f t="shared" si="53"/>
        <v>0</v>
      </c>
      <c r="Y203" s="87" t="str">
        <f t="shared" si="56"/>
        <v>Prvok 13.2.2</v>
      </c>
      <c r="Z203" s="115" t="s">
        <v>450</v>
      </c>
      <c r="AA203" s="228">
        <f t="shared" si="63"/>
        <v>0</v>
      </c>
      <c r="AB203" s="229">
        <v>0</v>
      </c>
      <c r="AC203" s="230">
        <v>0</v>
      </c>
      <c r="AD203" s="231">
        <v>0</v>
      </c>
      <c r="AE203" s="228">
        <f t="shared" si="64"/>
        <v>0</v>
      </c>
      <c r="AF203" s="229">
        <v>0</v>
      </c>
      <c r="AG203" s="230">
        <v>0</v>
      </c>
      <c r="AH203" s="231">
        <v>0</v>
      </c>
    </row>
    <row r="204" spans="1:34" ht="12.75">
      <c r="A204" s="87" t="s">
        <v>435</v>
      </c>
      <c r="B204" s="79" t="s">
        <v>451</v>
      </c>
      <c r="C204" s="88">
        <f t="shared" si="60"/>
        <v>38553</v>
      </c>
      <c r="D204" s="89">
        <v>38553</v>
      </c>
      <c r="E204" s="111">
        <v>0</v>
      </c>
      <c r="F204" s="134">
        <v>0</v>
      </c>
      <c r="G204" s="174">
        <f t="shared" si="61"/>
        <v>41725</v>
      </c>
      <c r="H204" s="175">
        <v>41725</v>
      </c>
      <c r="I204" s="176">
        <v>0</v>
      </c>
      <c r="J204" s="177">
        <v>0</v>
      </c>
      <c r="K204" s="87" t="str">
        <f t="shared" si="54"/>
        <v>Prvok 13.2.3</v>
      </c>
      <c r="L204" s="79" t="s">
        <v>451</v>
      </c>
      <c r="M204" s="228">
        <f t="shared" si="62"/>
        <v>37000</v>
      </c>
      <c r="N204" s="229">
        <f>32000+5000</f>
        <v>37000</v>
      </c>
      <c r="O204" s="230">
        <f t="shared" si="75"/>
        <v>0</v>
      </c>
      <c r="P204" s="231">
        <f t="shared" si="75"/>
        <v>0</v>
      </c>
      <c r="Q204" s="232" t="s">
        <v>536</v>
      </c>
      <c r="R204" s="232"/>
      <c r="S204" s="223"/>
      <c r="T204" s="359">
        <f t="shared" si="73"/>
        <v>-1553</v>
      </c>
      <c r="U204" s="174">
        <f t="shared" si="55"/>
        <v>-4725</v>
      </c>
      <c r="V204" s="175">
        <f t="shared" si="51"/>
        <v>-4725</v>
      </c>
      <c r="W204" s="176">
        <f t="shared" si="52"/>
        <v>0</v>
      </c>
      <c r="X204" s="177">
        <f t="shared" si="53"/>
        <v>0</v>
      </c>
      <c r="Y204" s="87" t="str">
        <f t="shared" si="56"/>
        <v>Prvok 13.2.3</v>
      </c>
      <c r="Z204" s="79" t="s">
        <v>451</v>
      </c>
      <c r="AA204" s="228">
        <f t="shared" si="63"/>
        <v>37000</v>
      </c>
      <c r="AB204" s="229">
        <v>37000</v>
      </c>
      <c r="AC204" s="230">
        <f>W204</f>
        <v>0</v>
      </c>
      <c r="AD204" s="231">
        <f>X204</f>
        <v>0</v>
      </c>
      <c r="AE204" s="228">
        <f t="shared" si="64"/>
        <v>37000</v>
      </c>
      <c r="AF204" s="229">
        <v>37000</v>
      </c>
      <c r="AG204" s="230">
        <v>0</v>
      </c>
      <c r="AH204" s="231">
        <v>0</v>
      </c>
    </row>
    <row r="205" spans="1:34" ht="12.75">
      <c r="A205" s="87" t="s">
        <v>436</v>
      </c>
      <c r="B205" s="79" t="s">
        <v>327</v>
      </c>
      <c r="C205" s="88">
        <f t="shared" si="60"/>
        <v>996</v>
      </c>
      <c r="D205" s="89">
        <v>996</v>
      </c>
      <c r="E205" s="111">
        <v>0</v>
      </c>
      <c r="F205" s="134">
        <v>0</v>
      </c>
      <c r="G205" s="174">
        <f t="shared" si="61"/>
        <v>996</v>
      </c>
      <c r="H205" s="175">
        <v>996</v>
      </c>
      <c r="I205" s="176">
        <v>0</v>
      </c>
      <c r="J205" s="177">
        <v>0</v>
      </c>
      <c r="K205" s="87" t="str">
        <f t="shared" si="54"/>
        <v>Prvok 13.2.4</v>
      </c>
      <c r="L205" s="79" t="s">
        <v>327</v>
      </c>
      <c r="M205" s="228">
        <f t="shared" si="62"/>
        <v>1000</v>
      </c>
      <c r="N205" s="229">
        <v>1000</v>
      </c>
      <c r="O205" s="230">
        <f t="shared" si="75"/>
        <v>0</v>
      </c>
      <c r="P205" s="231">
        <f t="shared" si="75"/>
        <v>0</v>
      </c>
      <c r="Q205" s="232" t="s">
        <v>536</v>
      </c>
      <c r="R205" s="232"/>
      <c r="S205" s="223"/>
      <c r="T205" s="359">
        <f t="shared" si="73"/>
        <v>4</v>
      </c>
      <c r="U205" s="174">
        <f t="shared" si="55"/>
        <v>4</v>
      </c>
      <c r="V205" s="175">
        <f t="shared" si="51"/>
        <v>4</v>
      </c>
      <c r="W205" s="176">
        <f t="shared" si="52"/>
        <v>0</v>
      </c>
      <c r="X205" s="177">
        <f t="shared" si="53"/>
        <v>0</v>
      </c>
      <c r="Y205" s="87" t="str">
        <f t="shared" si="56"/>
        <v>Prvok 13.2.4</v>
      </c>
      <c r="Z205" s="79" t="s">
        <v>327</v>
      </c>
      <c r="AA205" s="228">
        <f t="shared" si="63"/>
        <v>1000</v>
      </c>
      <c r="AB205" s="229">
        <v>1000</v>
      </c>
      <c r="AC205" s="230">
        <v>0</v>
      </c>
      <c r="AD205" s="231">
        <v>0</v>
      </c>
      <c r="AE205" s="228">
        <f t="shared" si="64"/>
        <v>1000</v>
      </c>
      <c r="AF205" s="229">
        <v>1000</v>
      </c>
      <c r="AG205" s="230">
        <v>0</v>
      </c>
      <c r="AH205" s="231">
        <v>0</v>
      </c>
    </row>
    <row r="206" spans="1:34" ht="12.75">
      <c r="A206" s="87" t="s">
        <v>437</v>
      </c>
      <c r="B206" s="79" t="s">
        <v>328</v>
      </c>
      <c r="C206" s="88">
        <f t="shared" si="60"/>
        <v>0</v>
      </c>
      <c r="D206" s="89">
        <v>0</v>
      </c>
      <c r="E206" s="111">
        <v>0</v>
      </c>
      <c r="F206" s="134">
        <v>0</v>
      </c>
      <c r="G206" s="174">
        <f t="shared" si="61"/>
        <v>996</v>
      </c>
      <c r="H206" s="175">
        <v>996</v>
      </c>
      <c r="I206" s="176">
        <v>0</v>
      </c>
      <c r="J206" s="177">
        <v>0</v>
      </c>
      <c r="K206" s="87" t="str">
        <f t="shared" si="54"/>
        <v>Prvok 13.2.5</v>
      </c>
      <c r="L206" s="79" t="s">
        <v>328</v>
      </c>
      <c r="M206" s="228">
        <f t="shared" si="62"/>
        <v>0</v>
      </c>
      <c r="N206" s="229">
        <v>0</v>
      </c>
      <c r="O206" s="230">
        <f t="shared" si="75"/>
        <v>0</v>
      </c>
      <c r="P206" s="231">
        <f t="shared" si="75"/>
        <v>0</v>
      </c>
      <c r="Q206" s="232" t="s">
        <v>536</v>
      </c>
      <c r="R206" s="232"/>
      <c r="S206" s="223"/>
      <c r="T206" s="359">
        <f t="shared" si="73"/>
        <v>0</v>
      </c>
      <c r="U206" s="174">
        <f t="shared" si="55"/>
        <v>-996</v>
      </c>
      <c r="V206" s="175">
        <f t="shared" si="51"/>
        <v>-996</v>
      </c>
      <c r="W206" s="176">
        <f t="shared" si="52"/>
        <v>0</v>
      </c>
      <c r="X206" s="177">
        <f t="shared" si="53"/>
        <v>0</v>
      </c>
      <c r="Y206" s="87" t="str">
        <f t="shared" si="56"/>
        <v>Prvok 13.2.5</v>
      </c>
      <c r="Z206" s="79" t="s">
        <v>328</v>
      </c>
      <c r="AA206" s="228">
        <f t="shared" si="63"/>
        <v>0</v>
      </c>
      <c r="AB206" s="229">
        <v>0</v>
      </c>
      <c r="AC206" s="230">
        <v>0</v>
      </c>
      <c r="AD206" s="231">
        <v>0</v>
      </c>
      <c r="AE206" s="228">
        <f t="shared" si="64"/>
        <v>0</v>
      </c>
      <c r="AF206" s="229">
        <v>0</v>
      </c>
      <c r="AG206" s="230">
        <v>0</v>
      </c>
      <c r="AH206" s="231">
        <v>0</v>
      </c>
    </row>
    <row r="207" spans="1:34" ht="12.75">
      <c r="A207" s="84" t="s">
        <v>329</v>
      </c>
      <c r="B207" s="83" t="s">
        <v>330</v>
      </c>
      <c r="C207" s="85">
        <f t="shared" si="60"/>
        <v>1056</v>
      </c>
      <c r="D207" s="86">
        <f>D208+D209</f>
        <v>1056</v>
      </c>
      <c r="E207" s="110">
        <f>E208+E209</f>
        <v>0</v>
      </c>
      <c r="F207" s="133">
        <f>F208+F209</f>
        <v>0</v>
      </c>
      <c r="G207" s="178">
        <f t="shared" si="61"/>
        <v>2656</v>
      </c>
      <c r="H207" s="179">
        <f>H208+H209</f>
        <v>2656</v>
      </c>
      <c r="I207" s="180">
        <f>I208+I209</f>
        <v>0</v>
      </c>
      <c r="J207" s="181">
        <f>J208+J209</f>
        <v>0</v>
      </c>
      <c r="K207" s="84" t="str">
        <f t="shared" si="54"/>
        <v>Podprog 13.3</v>
      </c>
      <c r="L207" s="83" t="s">
        <v>330</v>
      </c>
      <c r="M207" s="246">
        <f t="shared" si="62"/>
        <v>1500</v>
      </c>
      <c r="N207" s="247">
        <f>N208+N209</f>
        <v>1500</v>
      </c>
      <c r="O207" s="248">
        <f>O208+O209</f>
        <v>0</v>
      </c>
      <c r="P207" s="249">
        <f>P208+P209</f>
        <v>0</v>
      </c>
      <c r="Q207" s="250"/>
      <c r="R207" s="250"/>
      <c r="S207" s="250"/>
      <c r="T207" s="360">
        <f t="shared" si="73"/>
        <v>444</v>
      </c>
      <c r="U207" s="178">
        <f t="shared" si="55"/>
        <v>-1156</v>
      </c>
      <c r="V207" s="179">
        <f t="shared" si="51"/>
        <v>-1156</v>
      </c>
      <c r="W207" s="180">
        <f t="shared" si="52"/>
        <v>0</v>
      </c>
      <c r="X207" s="181">
        <f t="shared" si="53"/>
        <v>0</v>
      </c>
      <c r="Y207" s="84" t="str">
        <f t="shared" si="56"/>
        <v>Podprog 13.3</v>
      </c>
      <c r="Z207" s="83" t="s">
        <v>330</v>
      </c>
      <c r="AA207" s="246">
        <f t="shared" si="63"/>
        <v>1500</v>
      </c>
      <c r="AB207" s="247">
        <f>AB208+AB209</f>
        <v>1500</v>
      </c>
      <c r="AC207" s="248">
        <f>AC208+AC209</f>
        <v>0</v>
      </c>
      <c r="AD207" s="249">
        <f>AD208+AD209</f>
        <v>0</v>
      </c>
      <c r="AE207" s="246">
        <f t="shared" si="64"/>
        <v>1000</v>
      </c>
      <c r="AF207" s="247">
        <f>AF208+AF209</f>
        <v>1000</v>
      </c>
      <c r="AG207" s="248">
        <f>AG208+AG209</f>
        <v>0</v>
      </c>
      <c r="AH207" s="249">
        <f>AH208+AH209</f>
        <v>0</v>
      </c>
    </row>
    <row r="208" spans="1:34" ht="12.75">
      <c r="A208" s="87" t="s">
        <v>438</v>
      </c>
      <c r="B208" s="79" t="s">
        <v>331</v>
      </c>
      <c r="C208" s="88">
        <f t="shared" si="60"/>
        <v>264</v>
      </c>
      <c r="D208" s="89">
        <v>264</v>
      </c>
      <c r="E208" s="111">
        <v>0</v>
      </c>
      <c r="F208" s="134">
        <v>0</v>
      </c>
      <c r="G208" s="174">
        <f t="shared" si="61"/>
        <v>664</v>
      </c>
      <c r="H208" s="175">
        <v>664</v>
      </c>
      <c r="I208" s="176">
        <v>0</v>
      </c>
      <c r="J208" s="177">
        <v>0</v>
      </c>
      <c r="K208" s="87" t="str">
        <f t="shared" si="54"/>
        <v>Prvok 13.3.1</v>
      </c>
      <c r="L208" s="79" t="s">
        <v>331</v>
      </c>
      <c r="M208" s="228">
        <f t="shared" si="62"/>
        <v>500</v>
      </c>
      <c r="N208" s="229">
        <v>500</v>
      </c>
      <c r="O208" s="230">
        <f>I208</f>
        <v>0</v>
      </c>
      <c r="P208" s="231">
        <f>J208</f>
        <v>0</v>
      </c>
      <c r="Q208" s="232" t="s">
        <v>536</v>
      </c>
      <c r="R208" s="232"/>
      <c r="S208" s="232"/>
      <c r="T208" s="359">
        <f t="shared" si="73"/>
        <v>236</v>
      </c>
      <c r="U208" s="174">
        <f t="shared" si="55"/>
        <v>-164</v>
      </c>
      <c r="V208" s="175">
        <f t="shared" si="51"/>
        <v>-164</v>
      </c>
      <c r="W208" s="176">
        <f t="shared" si="52"/>
        <v>0</v>
      </c>
      <c r="X208" s="177">
        <f t="shared" si="53"/>
        <v>0</v>
      </c>
      <c r="Y208" s="87" t="str">
        <f t="shared" si="56"/>
        <v>Prvok 13.3.1</v>
      </c>
      <c r="Z208" s="79" t="s">
        <v>331</v>
      </c>
      <c r="AA208" s="228">
        <f t="shared" si="63"/>
        <v>500</v>
      </c>
      <c r="AB208" s="229">
        <v>500</v>
      </c>
      <c r="AC208" s="230">
        <f>W208</f>
        <v>0</v>
      </c>
      <c r="AD208" s="231">
        <f>X208</f>
        <v>0</v>
      </c>
      <c r="AE208" s="228">
        <f t="shared" si="64"/>
        <v>0</v>
      </c>
      <c r="AF208" s="229">
        <v>0</v>
      </c>
      <c r="AG208" s="230">
        <v>0</v>
      </c>
      <c r="AH208" s="231">
        <v>0</v>
      </c>
    </row>
    <row r="209" spans="1:34" ht="12.75">
      <c r="A209" s="87" t="s">
        <v>439</v>
      </c>
      <c r="B209" s="79" t="s">
        <v>452</v>
      </c>
      <c r="C209" s="88">
        <f t="shared" si="60"/>
        <v>792</v>
      </c>
      <c r="D209" s="89">
        <v>792</v>
      </c>
      <c r="E209" s="111">
        <v>0</v>
      </c>
      <c r="F209" s="134">
        <v>0</v>
      </c>
      <c r="G209" s="174">
        <f t="shared" si="61"/>
        <v>1992</v>
      </c>
      <c r="H209" s="175">
        <v>1992</v>
      </c>
      <c r="I209" s="176">
        <v>0</v>
      </c>
      <c r="J209" s="177">
        <v>0</v>
      </c>
      <c r="K209" s="87" t="str">
        <f t="shared" si="54"/>
        <v>Prvok 13.3.2</v>
      </c>
      <c r="L209" s="79" t="s">
        <v>452</v>
      </c>
      <c r="M209" s="228">
        <f t="shared" si="62"/>
        <v>1000</v>
      </c>
      <c r="N209" s="229">
        <v>1000</v>
      </c>
      <c r="O209" s="230">
        <f>I209</f>
        <v>0</v>
      </c>
      <c r="P209" s="231">
        <f>J209</f>
        <v>0</v>
      </c>
      <c r="Q209" s="232" t="s">
        <v>536</v>
      </c>
      <c r="R209" s="232"/>
      <c r="S209" s="232"/>
      <c r="T209" s="359">
        <f t="shared" si="73"/>
        <v>208</v>
      </c>
      <c r="U209" s="174">
        <f t="shared" si="55"/>
        <v>-992</v>
      </c>
      <c r="V209" s="175">
        <f t="shared" si="51"/>
        <v>-992</v>
      </c>
      <c r="W209" s="176">
        <f t="shared" si="52"/>
        <v>0</v>
      </c>
      <c r="X209" s="177">
        <f t="shared" si="53"/>
        <v>0</v>
      </c>
      <c r="Y209" s="87" t="str">
        <f t="shared" si="56"/>
        <v>Prvok 13.3.2</v>
      </c>
      <c r="Z209" s="79" t="s">
        <v>452</v>
      </c>
      <c r="AA209" s="228">
        <f t="shared" si="63"/>
        <v>1000</v>
      </c>
      <c r="AB209" s="229">
        <v>1000</v>
      </c>
      <c r="AC209" s="230">
        <f>W209</f>
        <v>0</v>
      </c>
      <c r="AD209" s="231">
        <f>X209</f>
        <v>0</v>
      </c>
      <c r="AE209" s="228">
        <f t="shared" si="64"/>
        <v>1000</v>
      </c>
      <c r="AF209" s="229">
        <v>1000</v>
      </c>
      <c r="AG209" s="230">
        <v>0</v>
      </c>
      <c r="AH209" s="231">
        <v>0</v>
      </c>
    </row>
    <row r="210" spans="1:34" ht="12.75">
      <c r="A210" s="84" t="s">
        <v>332</v>
      </c>
      <c r="B210" s="83" t="s">
        <v>333</v>
      </c>
      <c r="C210" s="85">
        <f t="shared" si="60"/>
        <v>157746</v>
      </c>
      <c r="D210" s="86">
        <f>D211+D212</f>
        <v>157746</v>
      </c>
      <c r="E210" s="110">
        <f>E211+E212</f>
        <v>0</v>
      </c>
      <c r="F210" s="133">
        <f>F211+F212</f>
        <v>0</v>
      </c>
      <c r="G210" s="178">
        <f t="shared" si="61"/>
        <v>166800</v>
      </c>
      <c r="H210" s="179">
        <f>H211+H212</f>
        <v>166800</v>
      </c>
      <c r="I210" s="180">
        <f>I211+I212</f>
        <v>0</v>
      </c>
      <c r="J210" s="181">
        <f>J211+J212</f>
        <v>0</v>
      </c>
      <c r="K210" s="84" t="str">
        <f t="shared" si="54"/>
        <v>Podprog 13.4</v>
      </c>
      <c r="L210" s="83" t="s">
        <v>333</v>
      </c>
      <c r="M210" s="246">
        <f t="shared" si="62"/>
        <v>159900</v>
      </c>
      <c r="N210" s="247">
        <f>N211+N212</f>
        <v>159900</v>
      </c>
      <c r="O210" s="248">
        <f>O211+O212</f>
        <v>0</v>
      </c>
      <c r="P210" s="249">
        <f>P211+P212</f>
        <v>0</v>
      </c>
      <c r="Q210" s="250"/>
      <c r="R210" s="250"/>
      <c r="S210" s="250"/>
      <c r="T210" s="360">
        <f t="shared" si="73"/>
        <v>2154</v>
      </c>
      <c r="U210" s="178">
        <f t="shared" si="55"/>
        <v>-6900</v>
      </c>
      <c r="V210" s="179">
        <f t="shared" si="51"/>
        <v>-6900</v>
      </c>
      <c r="W210" s="180">
        <f t="shared" si="52"/>
        <v>0</v>
      </c>
      <c r="X210" s="181">
        <f t="shared" si="53"/>
        <v>0</v>
      </c>
      <c r="Y210" s="84" t="str">
        <f t="shared" si="56"/>
        <v>Podprog 13.4</v>
      </c>
      <c r="Z210" s="83" t="s">
        <v>333</v>
      </c>
      <c r="AA210" s="246">
        <f t="shared" si="63"/>
        <v>162900</v>
      </c>
      <c r="AB210" s="247">
        <f>AB211+AB212</f>
        <v>162900</v>
      </c>
      <c r="AC210" s="248">
        <f>AC211+AC212</f>
        <v>0</v>
      </c>
      <c r="AD210" s="249">
        <f>AD211+AD212</f>
        <v>0</v>
      </c>
      <c r="AE210" s="246">
        <f t="shared" si="64"/>
        <v>166400</v>
      </c>
      <c r="AF210" s="247">
        <f>AF211+AF212</f>
        <v>166400</v>
      </c>
      <c r="AG210" s="248">
        <f>AG211+AG212</f>
        <v>0</v>
      </c>
      <c r="AH210" s="249">
        <f>AH211+AH212</f>
        <v>0</v>
      </c>
    </row>
    <row r="211" spans="1:34" ht="12.75">
      <c r="A211" s="87" t="s">
        <v>440</v>
      </c>
      <c r="B211" s="79" t="s">
        <v>22</v>
      </c>
      <c r="C211" s="88">
        <f t="shared" si="60"/>
        <v>1812</v>
      </c>
      <c r="D211" s="89">
        <v>1812</v>
      </c>
      <c r="E211" s="111">
        <v>0</v>
      </c>
      <c r="F211" s="134">
        <v>0</v>
      </c>
      <c r="G211" s="174">
        <f t="shared" si="61"/>
        <v>2490</v>
      </c>
      <c r="H211" s="175">
        <v>2490</v>
      </c>
      <c r="I211" s="176">
        <v>0</v>
      </c>
      <c r="J211" s="177">
        <v>0</v>
      </c>
      <c r="K211" s="87" t="str">
        <f t="shared" si="54"/>
        <v>Prvok 13.4.1</v>
      </c>
      <c r="L211" s="79" t="s">
        <v>616</v>
      </c>
      <c r="M211" s="228">
        <f t="shared" si="62"/>
        <v>1900</v>
      </c>
      <c r="N211" s="229">
        <v>1900</v>
      </c>
      <c r="O211" s="230">
        <f aca="true" t="shared" si="76" ref="O211:P215">I211</f>
        <v>0</v>
      </c>
      <c r="P211" s="231">
        <f t="shared" si="76"/>
        <v>0</v>
      </c>
      <c r="Q211" s="232" t="s">
        <v>536</v>
      </c>
      <c r="R211" s="232"/>
      <c r="S211" s="223"/>
      <c r="T211" s="359">
        <f t="shared" si="73"/>
        <v>88</v>
      </c>
      <c r="U211" s="174">
        <f t="shared" si="55"/>
        <v>-590</v>
      </c>
      <c r="V211" s="175">
        <f t="shared" si="51"/>
        <v>-590</v>
      </c>
      <c r="W211" s="176">
        <f t="shared" si="52"/>
        <v>0</v>
      </c>
      <c r="X211" s="177">
        <f t="shared" si="53"/>
        <v>0</v>
      </c>
      <c r="Y211" s="87" t="str">
        <f t="shared" si="56"/>
        <v>Prvok 13.4.1</v>
      </c>
      <c r="Z211" s="79" t="s">
        <v>22</v>
      </c>
      <c r="AA211" s="228">
        <f t="shared" si="63"/>
        <v>1900</v>
      </c>
      <c r="AB211" s="229">
        <v>1900</v>
      </c>
      <c r="AC211" s="230">
        <f aca="true" t="shared" si="77" ref="AC211:AD215">W211</f>
        <v>0</v>
      </c>
      <c r="AD211" s="231">
        <f t="shared" si="77"/>
        <v>0</v>
      </c>
      <c r="AE211" s="228">
        <f t="shared" si="64"/>
        <v>1900</v>
      </c>
      <c r="AF211" s="229">
        <v>1900</v>
      </c>
      <c r="AG211" s="230">
        <v>0</v>
      </c>
      <c r="AH211" s="231">
        <v>0</v>
      </c>
    </row>
    <row r="212" spans="1:34" ht="12.75">
      <c r="A212" s="87" t="s">
        <v>441</v>
      </c>
      <c r="B212" s="79" t="s">
        <v>334</v>
      </c>
      <c r="C212" s="88">
        <f t="shared" si="60"/>
        <v>155934</v>
      </c>
      <c r="D212" s="89">
        <v>155934</v>
      </c>
      <c r="E212" s="111">
        <v>0</v>
      </c>
      <c r="F212" s="134">
        <v>0</v>
      </c>
      <c r="G212" s="174">
        <f t="shared" si="61"/>
        <v>164310</v>
      </c>
      <c r="H212" s="175">
        <v>164310</v>
      </c>
      <c r="I212" s="176">
        <v>0</v>
      </c>
      <c r="J212" s="177">
        <v>0</v>
      </c>
      <c r="K212" s="87" t="str">
        <f t="shared" si="54"/>
        <v>Prvok 13.4.2</v>
      </c>
      <c r="L212" s="79" t="s">
        <v>334</v>
      </c>
      <c r="M212" s="228">
        <f t="shared" si="62"/>
        <v>158000</v>
      </c>
      <c r="N212" s="229">
        <v>158000</v>
      </c>
      <c r="O212" s="230">
        <f t="shared" si="76"/>
        <v>0</v>
      </c>
      <c r="P212" s="231">
        <f t="shared" si="76"/>
        <v>0</v>
      </c>
      <c r="Q212" s="232" t="s">
        <v>536</v>
      </c>
      <c r="R212" s="232"/>
      <c r="S212" s="223"/>
      <c r="T212" s="359">
        <f t="shared" si="73"/>
        <v>2066</v>
      </c>
      <c r="U212" s="174">
        <f t="shared" si="55"/>
        <v>-6310</v>
      </c>
      <c r="V212" s="175">
        <f t="shared" si="51"/>
        <v>-6310</v>
      </c>
      <c r="W212" s="176">
        <f t="shared" si="52"/>
        <v>0</v>
      </c>
      <c r="X212" s="177">
        <f t="shared" si="53"/>
        <v>0</v>
      </c>
      <c r="Y212" s="87" t="str">
        <f t="shared" si="56"/>
        <v>Prvok 13.4.2</v>
      </c>
      <c r="Z212" s="79" t="s">
        <v>334</v>
      </c>
      <c r="AA212" s="228">
        <f t="shared" si="63"/>
        <v>161000</v>
      </c>
      <c r="AB212" s="229">
        <v>161000</v>
      </c>
      <c r="AC212" s="230">
        <f t="shared" si="77"/>
        <v>0</v>
      </c>
      <c r="AD212" s="231">
        <f t="shared" si="77"/>
        <v>0</v>
      </c>
      <c r="AE212" s="228">
        <f t="shared" si="64"/>
        <v>164500</v>
      </c>
      <c r="AF212" s="229">
        <v>164500</v>
      </c>
      <c r="AG212" s="230">
        <v>0</v>
      </c>
      <c r="AH212" s="231">
        <v>0</v>
      </c>
    </row>
    <row r="213" spans="1:34" ht="12.75">
      <c r="A213" s="84" t="s">
        <v>335</v>
      </c>
      <c r="B213" s="83" t="s">
        <v>336</v>
      </c>
      <c r="C213" s="85">
        <f t="shared" si="60"/>
        <v>27219</v>
      </c>
      <c r="D213" s="86">
        <v>27219</v>
      </c>
      <c r="E213" s="110">
        <v>0</v>
      </c>
      <c r="F213" s="133">
        <v>0</v>
      </c>
      <c r="G213" s="178">
        <f t="shared" si="61"/>
        <v>27219</v>
      </c>
      <c r="H213" s="179">
        <v>27219</v>
      </c>
      <c r="I213" s="180">
        <v>0</v>
      </c>
      <c r="J213" s="181">
        <v>0</v>
      </c>
      <c r="K213" s="84" t="str">
        <f t="shared" si="54"/>
        <v>Podprog 13.5</v>
      </c>
      <c r="L213" s="83" t="s">
        <v>336</v>
      </c>
      <c r="M213" s="246">
        <f t="shared" si="62"/>
        <v>36850</v>
      </c>
      <c r="N213" s="247">
        <v>36850</v>
      </c>
      <c r="O213" s="248">
        <f t="shared" si="76"/>
        <v>0</v>
      </c>
      <c r="P213" s="249">
        <f t="shared" si="76"/>
        <v>0</v>
      </c>
      <c r="Q213" s="250" t="s">
        <v>539</v>
      </c>
      <c r="R213" s="250"/>
      <c r="S213" s="218"/>
      <c r="T213" s="360">
        <f t="shared" si="73"/>
        <v>9631</v>
      </c>
      <c r="U213" s="178">
        <f t="shared" si="55"/>
        <v>9631</v>
      </c>
      <c r="V213" s="179">
        <f t="shared" si="51"/>
        <v>9631</v>
      </c>
      <c r="W213" s="180">
        <f t="shared" si="52"/>
        <v>0</v>
      </c>
      <c r="X213" s="181">
        <f t="shared" si="53"/>
        <v>0</v>
      </c>
      <c r="Y213" s="84" t="str">
        <f t="shared" si="56"/>
        <v>Podprog 13.5</v>
      </c>
      <c r="Z213" s="83" t="s">
        <v>336</v>
      </c>
      <c r="AA213" s="246">
        <f t="shared" si="63"/>
        <v>36850</v>
      </c>
      <c r="AB213" s="247">
        <v>36850</v>
      </c>
      <c r="AC213" s="248">
        <f t="shared" si="77"/>
        <v>0</v>
      </c>
      <c r="AD213" s="249">
        <f t="shared" si="77"/>
        <v>0</v>
      </c>
      <c r="AE213" s="246">
        <f t="shared" si="64"/>
        <v>36850</v>
      </c>
      <c r="AF213" s="247">
        <v>36850</v>
      </c>
      <c r="AG213" s="248">
        <v>0</v>
      </c>
      <c r="AH213" s="249">
        <v>0</v>
      </c>
    </row>
    <row r="214" spans="1:34" ht="12.75">
      <c r="A214" s="84" t="s">
        <v>337</v>
      </c>
      <c r="B214" s="83" t="s">
        <v>338</v>
      </c>
      <c r="C214" s="85">
        <f t="shared" si="60"/>
        <v>3392</v>
      </c>
      <c r="D214" s="86">
        <v>3392</v>
      </c>
      <c r="E214" s="110">
        <v>0</v>
      </c>
      <c r="F214" s="133">
        <v>0</v>
      </c>
      <c r="G214" s="178">
        <f t="shared" si="61"/>
        <v>3651</v>
      </c>
      <c r="H214" s="179">
        <v>3651</v>
      </c>
      <c r="I214" s="180">
        <v>0</v>
      </c>
      <c r="J214" s="181">
        <v>0</v>
      </c>
      <c r="K214" s="84" t="str">
        <f t="shared" si="54"/>
        <v>Podprog 13.6</v>
      </c>
      <c r="L214" s="83" t="s">
        <v>338</v>
      </c>
      <c r="M214" s="246">
        <f t="shared" si="62"/>
        <v>1500</v>
      </c>
      <c r="N214" s="247">
        <v>1500</v>
      </c>
      <c r="O214" s="248">
        <f t="shared" si="76"/>
        <v>0</v>
      </c>
      <c r="P214" s="249">
        <f t="shared" si="76"/>
        <v>0</v>
      </c>
      <c r="Q214" s="250" t="s">
        <v>540</v>
      </c>
      <c r="R214" s="287"/>
      <c r="S214" s="368"/>
      <c r="T214" s="360">
        <f t="shared" si="73"/>
        <v>-1892</v>
      </c>
      <c r="U214" s="178">
        <f t="shared" si="55"/>
        <v>-2151</v>
      </c>
      <c r="V214" s="179">
        <f t="shared" si="51"/>
        <v>-2151</v>
      </c>
      <c r="W214" s="180">
        <f t="shared" si="52"/>
        <v>0</v>
      </c>
      <c r="X214" s="181">
        <f t="shared" si="53"/>
        <v>0</v>
      </c>
      <c r="Y214" s="84" t="str">
        <f t="shared" si="56"/>
        <v>Podprog 13.6</v>
      </c>
      <c r="Z214" s="83" t="s">
        <v>338</v>
      </c>
      <c r="AA214" s="246">
        <f t="shared" si="63"/>
        <v>0</v>
      </c>
      <c r="AB214" s="247">
        <v>0</v>
      </c>
      <c r="AC214" s="248">
        <f t="shared" si="77"/>
        <v>0</v>
      </c>
      <c r="AD214" s="249">
        <f t="shared" si="77"/>
        <v>0</v>
      </c>
      <c r="AE214" s="246">
        <f t="shared" si="64"/>
        <v>0</v>
      </c>
      <c r="AF214" s="247">
        <v>0</v>
      </c>
      <c r="AG214" s="248">
        <f>AA214</f>
        <v>0</v>
      </c>
      <c r="AH214" s="249">
        <f>AB214</f>
        <v>0</v>
      </c>
    </row>
    <row r="215" spans="1:34" ht="13.5" thickBot="1">
      <c r="A215" s="84" t="s">
        <v>339</v>
      </c>
      <c r="B215" s="83" t="s">
        <v>501</v>
      </c>
      <c r="C215" s="85">
        <f t="shared" si="60"/>
        <v>38904</v>
      </c>
      <c r="D215" s="86">
        <v>38904</v>
      </c>
      <c r="E215" s="110">
        <v>0</v>
      </c>
      <c r="F215" s="133">
        <v>0</v>
      </c>
      <c r="G215" s="178">
        <f t="shared" si="61"/>
        <v>55334</v>
      </c>
      <c r="H215" s="179">
        <v>55334</v>
      </c>
      <c r="I215" s="180">
        <v>0</v>
      </c>
      <c r="J215" s="181">
        <v>0</v>
      </c>
      <c r="K215" s="84" t="str">
        <f t="shared" si="54"/>
        <v>Podprog 13.7</v>
      </c>
      <c r="L215" s="83" t="s">
        <v>501</v>
      </c>
      <c r="M215" s="246">
        <f t="shared" si="62"/>
        <v>26900</v>
      </c>
      <c r="N215" s="247">
        <v>26900</v>
      </c>
      <c r="O215" s="248">
        <f t="shared" si="76"/>
        <v>0</v>
      </c>
      <c r="P215" s="249">
        <f t="shared" si="76"/>
        <v>0</v>
      </c>
      <c r="Q215" s="250" t="s">
        <v>536</v>
      </c>
      <c r="R215" s="287"/>
      <c r="S215" s="368"/>
      <c r="T215" s="360">
        <f t="shared" si="73"/>
        <v>-12004</v>
      </c>
      <c r="U215" s="178">
        <f t="shared" si="55"/>
        <v>-28434</v>
      </c>
      <c r="V215" s="179">
        <f t="shared" si="51"/>
        <v>-28434</v>
      </c>
      <c r="W215" s="180">
        <f t="shared" si="52"/>
        <v>0</v>
      </c>
      <c r="X215" s="181">
        <f t="shared" si="53"/>
        <v>0</v>
      </c>
      <c r="Y215" s="84" t="str">
        <f t="shared" si="56"/>
        <v>Podprog 13.7</v>
      </c>
      <c r="Z215" s="83" t="s">
        <v>501</v>
      </c>
      <c r="AA215" s="246">
        <f t="shared" si="63"/>
        <v>0</v>
      </c>
      <c r="AB215" s="247">
        <v>0</v>
      </c>
      <c r="AC215" s="248">
        <f t="shared" si="77"/>
        <v>0</v>
      </c>
      <c r="AD215" s="249">
        <f t="shared" si="77"/>
        <v>0</v>
      </c>
      <c r="AE215" s="246">
        <f t="shared" si="64"/>
        <v>0</v>
      </c>
      <c r="AF215" s="247">
        <v>0</v>
      </c>
      <c r="AG215" s="248">
        <v>0</v>
      </c>
      <c r="AH215" s="249">
        <v>0</v>
      </c>
    </row>
    <row r="216" spans="1:34" ht="12.75">
      <c r="A216" s="80" t="s">
        <v>340</v>
      </c>
      <c r="B216" s="81"/>
      <c r="C216" s="67">
        <f t="shared" si="60"/>
        <v>1796563</v>
      </c>
      <c r="D216" s="82">
        <f>SUM(D217:D224)</f>
        <v>171429</v>
      </c>
      <c r="E216" s="109">
        <f>SUM(E217:E224)</f>
        <v>1314312</v>
      </c>
      <c r="F216" s="132">
        <f>SUM(F217:F224)</f>
        <v>310822</v>
      </c>
      <c r="G216" s="170">
        <f t="shared" si="61"/>
        <v>1612129</v>
      </c>
      <c r="H216" s="171">
        <f>SUM(H217:H223)</f>
        <v>147746</v>
      </c>
      <c r="I216" s="172">
        <f>SUM(I217:I223)</f>
        <v>1327757</v>
      </c>
      <c r="J216" s="173">
        <f>SUM(J217:J223)</f>
        <v>136626</v>
      </c>
      <c r="K216" s="80" t="str">
        <f t="shared" si="54"/>
        <v>Program 14: Bývanie</v>
      </c>
      <c r="L216" s="81"/>
      <c r="M216" s="268">
        <f t="shared" si="62"/>
        <v>1595499.32</v>
      </c>
      <c r="N216" s="269">
        <f>N217+N222+N223+N224</f>
        <v>129744</v>
      </c>
      <c r="O216" s="270">
        <f>O217+O222+O223+O224</f>
        <v>1325045</v>
      </c>
      <c r="P216" s="271">
        <f>P217+P222+P223+P224</f>
        <v>140710.32</v>
      </c>
      <c r="Q216" s="272"/>
      <c r="R216" s="272"/>
      <c r="S216" s="272"/>
      <c r="T216" s="357">
        <f t="shared" si="73"/>
        <v>-41685</v>
      </c>
      <c r="U216" s="170">
        <f t="shared" si="55"/>
        <v>-16629.679999999935</v>
      </c>
      <c r="V216" s="171">
        <f t="shared" si="51"/>
        <v>-18002</v>
      </c>
      <c r="W216" s="172">
        <f t="shared" si="52"/>
        <v>-2712</v>
      </c>
      <c r="X216" s="173">
        <f t="shared" si="53"/>
        <v>4084.320000000007</v>
      </c>
      <c r="Y216" s="80" t="str">
        <f t="shared" si="56"/>
        <v>Program 14: Bývanie</v>
      </c>
      <c r="Z216" s="81"/>
      <c r="AA216" s="268">
        <f t="shared" si="63"/>
        <v>470116.32</v>
      </c>
      <c r="AB216" s="269">
        <f>AB217+AB222+AB223+AB224</f>
        <v>117402</v>
      </c>
      <c r="AC216" s="270">
        <f>AC217+AC222+AC223+AC224</f>
        <v>210000</v>
      </c>
      <c r="AD216" s="271">
        <f>AD217+AD222+AD223+AD224</f>
        <v>142714.32</v>
      </c>
      <c r="AE216" s="268">
        <f t="shared" si="64"/>
        <v>1130349.32</v>
      </c>
      <c r="AF216" s="269">
        <f>AF217+AF222+AF223+AF224</f>
        <v>123301</v>
      </c>
      <c r="AG216" s="270">
        <f>AG217+AG222+AG223+AG224</f>
        <v>849600</v>
      </c>
      <c r="AH216" s="271">
        <f>AH217+AH222+AH223+AH224</f>
        <v>157448.32</v>
      </c>
    </row>
    <row r="217" spans="1:34" ht="12.75">
      <c r="A217" s="84" t="s">
        <v>341</v>
      </c>
      <c r="B217" s="83" t="s">
        <v>342</v>
      </c>
      <c r="C217" s="85">
        <f t="shared" si="60"/>
        <v>1535694</v>
      </c>
      <c r="D217" s="86">
        <v>109724</v>
      </c>
      <c r="E217" s="110">
        <v>1314312</v>
      </c>
      <c r="F217" s="133">
        <v>111658</v>
      </c>
      <c r="G217" s="178">
        <f t="shared" si="61"/>
        <v>1535783</v>
      </c>
      <c r="H217" s="179">
        <v>71400</v>
      </c>
      <c r="I217" s="180">
        <v>1327757</v>
      </c>
      <c r="J217" s="181">
        <v>136626</v>
      </c>
      <c r="K217" s="84" t="str">
        <f t="shared" si="54"/>
        <v>Podprog 14.1</v>
      </c>
      <c r="L217" s="83" t="s">
        <v>342</v>
      </c>
      <c r="M217" s="246">
        <f t="shared" si="62"/>
        <v>1533579.32</v>
      </c>
      <c r="N217" s="247">
        <f>SUM(N218:N221)</f>
        <v>67824</v>
      </c>
      <c r="O217" s="248">
        <f>SUM(O218:O221)</f>
        <v>1325045</v>
      </c>
      <c r="P217" s="249">
        <f>SUM(P218:P221)</f>
        <v>140710.32</v>
      </c>
      <c r="Q217" s="250" t="s">
        <v>577</v>
      </c>
      <c r="R217" s="250"/>
      <c r="S217" s="218"/>
      <c r="T217" s="360">
        <f t="shared" si="73"/>
        <v>-41900</v>
      </c>
      <c r="U217" s="178">
        <f t="shared" si="55"/>
        <v>-2203.679999999935</v>
      </c>
      <c r="V217" s="179">
        <f t="shared" si="51"/>
        <v>-3576</v>
      </c>
      <c r="W217" s="180">
        <f t="shared" si="52"/>
        <v>-2712</v>
      </c>
      <c r="X217" s="181">
        <f t="shared" si="53"/>
        <v>4084.320000000007</v>
      </c>
      <c r="Y217" s="84" t="str">
        <f t="shared" si="56"/>
        <v>Podprog 14.1</v>
      </c>
      <c r="Z217" s="83" t="s">
        <v>342</v>
      </c>
      <c r="AA217" s="246">
        <f t="shared" si="63"/>
        <v>415376.32</v>
      </c>
      <c r="AB217" s="247">
        <f>SUM(AB218:AB221)</f>
        <v>62662</v>
      </c>
      <c r="AC217" s="248">
        <f>SUM(AC218:AC221)</f>
        <v>210000</v>
      </c>
      <c r="AD217" s="249">
        <f>SUM(AD218:AD221)</f>
        <v>142714.32</v>
      </c>
      <c r="AE217" s="246">
        <f t="shared" si="64"/>
        <v>1073779.32</v>
      </c>
      <c r="AF217" s="247">
        <f>SUM(AF218:AF221)</f>
        <v>66731</v>
      </c>
      <c r="AG217" s="248">
        <f>SUM(AG218:AG221)</f>
        <v>849600</v>
      </c>
      <c r="AH217" s="249">
        <f>SUM(AH218:AH221)</f>
        <v>157448.32</v>
      </c>
    </row>
    <row r="218" spans="1:34" ht="12.75">
      <c r="A218" s="87"/>
      <c r="B218" s="79"/>
      <c r="C218" s="88"/>
      <c r="D218" s="89"/>
      <c r="E218" s="111"/>
      <c r="F218" s="134"/>
      <c r="G218" s="174"/>
      <c r="H218" s="175"/>
      <c r="I218" s="176"/>
      <c r="J218" s="177"/>
      <c r="K218" s="87"/>
      <c r="L218" s="115" t="s">
        <v>597</v>
      </c>
      <c r="M218" s="252">
        <f t="shared" si="62"/>
        <v>117869.32</v>
      </c>
      <c r="N218" s="253">
        <v>40641</v>
      </c>
      <c r="O218" s="254">
        <v>0</v>
      </c>
      <c r="P218" s="255">
        <v>77228.32</v>
      </c>
      <c r="Q218" s="284"/>
      <c r="R218" s="284"/>
      <c r="S218" s="223"/>
      <c r="T218" s="359"/>
      <c r="U218" s="174"/>
      <c r="V218" s="175"/>
      <c r="W218" s="176"/>
      <c r="X218" s="177"/>
      <c r="Y218" s="87"/>
      <c r="Z218" s="115" t="s">
        <v>597</v>
      </c>
      <c r="AA218" s="252">
        <f t="shared" si="63"/>
        <v>118724.32</v>
      </c>
      <c r="AB218" s="253">
        <v>40041</v>
      </c>
      <c r="AC218" s="254">
        <v>0</v>
      </c>
      <c r="AD218" s="255">
        <v>78683.32</v>
      </c>
      <c r="AE218" s="252">
        <f t="shared" si="64"/>
        <v>119516.32</v>
      </c>
      <c r="AF218" s="253">
        <v>39324</v>
      </c>
      <c r="AG218" s="254">
        <v>0</v>
      </c>
      <c r="AH218" s="255">
        <v>80192.32</v>
      </c>
    </row>
    <row r="219" spans="1:34" ht="12.75">
      <c r="A219" s="87"/>
      <c r="B219" s="79"/>
      <c r="C219" s="88"/>
      <c r="D219" s="89"/>
      <c r="E219" s="111"/>
      <c r="F219" s="134"/>
      <c r="G219" s="174"/>
      <c r="H219" s="175"/>
      <c r="I219" s="176"/>
      <c r="J219" s="177"/>
      <c r="K219" s="87"/>
      <c r="L219" s="115" t="s">
        <v>596</v>
      </c>
      <c r="M219" s="252">
        <f t="shared" si="62"/>
        <v>198783</v>
      </c>
      <c r="N219" s="253">
        <v>8345</v>
      </c>
      <c r="O219" s="254">
        <f>64800+100000</f>
        <v>164800</v>
      </c>
      <c r="P219" s="255">
        <v>25638</v>
      </c>
      <c r="Q219" s="284"/>
      <c r="R219" s="284"/>
      <c r="S219" s="223"/>
      <c r="T219" s="359"/>
      <c r="U219" s="174"/>
      <c r="V219" s="175"/>
      <c r="W219" s="176"/>
      <c r="X219" s="177"/>
      <c r="Y219" s="87"/>
      <c r="Z219" s="115" t="s">
        <v>596</v>
      </c>
      <c r="AA219" s="252">
        <f t="shared" si="63"/>
        <v>33983</v>
      </c>
      <c r="AB219" s="253">
        <v>8087</v>
      </c>
      <c r="AC219" s="254">
        <v>0</v>
      </c>
      <c r="AD219" s="255">
        <v>25896</v>
      </c>
      <c r="AE219" s="252">
        <f t="shared" si="64"/>
        <v>33983</v>
      </c>
      <c r="AF219" s="253">
        <v>7827</v>
      </c>
      <c r="AG219" s="254">
        <v>0</v>
      </c>
      <c r="AH219" s="255">
        <v>26156</v>
      </c>
    </row>
    <row r="220" spans="1:34" ht="12.75">
      <c r="A220" s="87"/>
      <c r="B220" s="79"/>
      <c r="C220" s="88"/>
      <c r="D220" s="89"/>
      <c r="E220" s="111"/>
      <c r="F220" s="134"/>
      <c r="G220" s="174"/>
      <c r="H220" s="175"/>
      <c r="I220" s="176"/>
      <c r="J220" s="177"/>
      <c r="K220" s="87"/>
      <c r="L220" s="115" t="s">
        <v>592</v>
      </c>
      <c r="M220" s="252">
        <f t="shared" si="62"/>
        <v>1202989</v>
      </c>
      <c r="N220" s="253">
        <v>13846</v>
      </c>
      <c r="O220" s="254">
        <f>80000+367050+713195</f>
        <v>1160245</v>
      </c>
      <c r="P220" s="255">
        <v>28898</v>
      </c>
      <c r="Q220" s="284"/>
      <c r="R220" s="284"/>
      <c r="S220" s="223"/>
      <c r="T220" s="359"/>
      <c r="U220" s="174"/>
      <c r="V220" s="175"/>
      <c r="W220" s="176"/>
      <c r="X220" s="177"/>
      <c r="Y220" s="87"/>
      <c r="Z220" s="115" t="s">
        <v>592</v>
      </c>
      <c r="AA220" s="252">
        <f t="shared" si="63"/>
        <v>38731</v>
      </c>
      <c r="AB220" s="253">
        <v>9542</v>
      </c>
      <c r="AC220" s="254">
        <v>0</v>
      </c>
      <c r="AD220" s="255">
        <v>29189</v>
      </c>
      <c r="AE220" s="252">
        <f t="shared" si="64"/>
        <v>38731</v>
      </c>
      <c r="AF220" s="253">
        <v>9249</v>
      </c>
      <c r="AG220" s="254">
        <v>0</v>
      </c>
      <c r="AH220" s="255">
        <v>29482</v>
      </c>
    </row>
    <row r="221" spans="1:34" ht="12.75">
      <c r="A221" s="87"/>
      <c r="B221" s="79"/>
      <c r="C221" s="88"/>
      <c r="D221" s="89"/>
      <c r="E221" s="111"/>
      <c r="F221" s="134"/>
      <c r="G221" s="174"/>
      <c r="H221" s="175"/>
      <c r="I221" s="176"/>
      <c r="J221" s="177"/>
      <c r="K221" s="87"/>
      <c r="L221" s="115" t="s">
        <v>595</v>
      </c>
      <c r="M221" s="252">
        <f t="shared" si="62"/>
        <v>13938</v>
      </c>
      <c r="N221" s="253">
        <v>4992</v>
      </c>
      <c r="O221" s="254">
        <v>0</v>
      </c>
      <c r="P221" s="255">
        <v>8946</v>
      </c>
      <c r="Q221" s="284"/>
      <c r="R221" s="284"/>
      <c r="S221" s="223"/>
      <c r="T221" s="359"/>
      <c r="U221" s="174"/>
      <c r="V221" s="175"/>
      <c r="W221" s="176"/>
      <c r="X221" s="177"/>
      <c r="Y221" s="87"/>
      <c r="Z221" s="115" t="s">
        <v>595</v>
      </c>
      <c r="AA221" s="252">
        <f t="shared" si="63"/>
        <v>223938</v>
      </c>
      <c r="AB221" s="253">
        <v>4992</v>
      </c>
      <c r="AC221" s="254">
        <f>10000+200000</f>
        <v>210000</v>
      </c>
      <c r="AD221" s="255">
        <v>8946</v>
      </c>
      <c r="AE221" s="252">
        <f t="shared" si="64"/>
        <v>881549</v>
      </c>
      <c r="AF221" s="253">
        <v>10331</v>
      </c>
      <c r="AG221" s="254">
        <f>99600+200000+550000</f>
        <v>849600</v>
      </c>
      <c r="AH221" s="255">
        <v>21618</v>
      </c>
    </row>
    <row r="222" spans="1:34" ht="12.75">
      <c r="A222" s="84" t="s">
        <v>343</v>
      </c>
      <c r="B222" s="83" t="s">
        <v>344</v>
      </c>
      <c r="C222" s="85">
        <f t="shared" si="60"/>
        <v>45940</v>
      </c>
      <c r="D222" s="86">
        <v>45940</v>
      </c>
      <c r="E222" s="110">
        <v>0</v>
      </c>
      <c r="F222" s="133">
        <v>0</v>
      </c>
      <c r="G222" s="178">
        <f t="shared" si="61"/>
        <v>59749</v>
      </c>
      <c r="H222" s="179">
        <v>59749</v>
      </c>
      <c r="I222" s="180">
        <v>0</v>
      </c>
      <c r="J222" s="181">
        <v>0</v>
      </c>
      <c r="K222" s="84" t="str">
        <f t="shared" si="54"/>
        <v>Podprog 14.2</v>
      </c>
      <c r="L222" s="83" t="s">
        <v>344</v>
      </c>
      <c r="M222" s="246">
        <f t="shared" si="62"/>
        <v>46000</v>
      </c>
      <c r="N222" s="247">
        <v>46000</v>
      </c>
      <c r="O222" s="248">
        <f>I222</f>
        <v>0</v>
      </c>
      <c r="P222" s="249">
        <f>J222</f>
        <v>0</v>
      </c>
      <c r="Q222" s="250" t="s">
        <v>527</v>
      </c>
      <c r="R222" s="250"/>
      <c r="S222" s="218"/>
      <c r="T222" s="360">
        <f t="shared" si="73"/>
        <v>60</v>
      </c>
      <c r="U222" s="178">
        <f t="shared" si="55"/>
        <v>-13749</v>
      </c>
      <c r="V222" s="179">
        <f t="shared" si="51"/>
        <v>-13749</v>
      </c>
      <c r="W222" s="180">
        <f t="shared" si="52"/>
        <v>0</v>
      </c>
      <c r="X222" s="181">
        <f t="shared" si="53"/>
        <v>0</v>
      </c>
      <c r="Y222" s="84" t="str">
        <f t="shared" si="56"/>
        <v>Podprog 14.2</v>
      </c>
      <c r="Z222" s="83" t="s">
        <v>344</v>
      </c>
      <c r="AA222" s="246">
        <f t="shared" si="63"/>
        <v>38500</v>
      </c>
      <c r="AB222" s="247">
        <f>46000-9000+1500</f>
        <v>38500</v>
      </c>
      <c r="AC222" s="248">
        <f>W222</f>
        <v>0</v>
      </c>
      <c r="AD222" s="249">
        <f>X222</f>
        <v>0</v>
      </c>
      <c r="AE222" s="246">
        <f t="shared" si="64"/>
        <v>40000</v>
      </c>
      <c r="AF222" s="247">
        <f>AB222+1500</f>
        <v>40000</v>
      </c>
      <c r="AG222" s="248">
        <v>0</v>
      </c>
      <c r="AH222" s="249">
        <v>0</v>
      </c>
    </row>
    <row r="223" spans="1:34" ht="12.75">
      <c r="A223" s="84" t="s">
        <v>345</v>
      </c>
      <c r="B223" s="83" t="s">
        <v>16</v>
      </c>
      <c r="C223" s="85">
        <f t="shared" si="60"/>
        <v>15765</v>
      </c>
      <c r="D223" s="86">
        <v>15765</v>
      </c>
      <c r="E223" s="110">
        <v>0</v>
      </c>
      <c r="F223" s="133">
        <v>0</v>
      </c>
      <c r="G223" s="178">
        <f t="shared" si="61"/>
        <v>16597</v>
      </c>
      <c r="H223" s="179">
        <v>16597</v>
      </c>
      <c r="I223" s="180">
        <v>0</v>
      </c>
      <c r="J223" s="181">
        <v>0</v>
      </c>
      <c r="K223" s="84" t="str">
        <f t="shared" si="54"/>
        <v>Podprog 14.3</v>
      </c>
      <c r="L223" s="83" t="s">
        <v>16</v>
      </c>
      <c r="M223" s="246">
        <f t="shared" si="62"/>
        <v>15920</v>
      </c>
      <c r="N223" s="247">
        <v>15920</v>
      </c>
      <c r="O223" s="248">
        <f>I223</f>
        <v>0</v>
      </c>
      <c r="P223" s="249">
        <f>J223</f>
        <v>0</v>
      </c>
      <c r="Q223" s="250" t="s">
        <v>528</v>
      </c>
      <c r="R223" s="250"/>
      <c r="S223" s="218"/>
      <c r="T223" s="360">
        <f t="shared" si="73"/>
        <v>155</v>
      </c>
      <c r="U223" s="178">
        <f t="shared" si="55"/>
        <v>-677</v>
      </c>
      <c r="V223" s="179">
        <f t="shared" si="51"/>
        <v>-677</v>
      </c>
      <c r="W223" s="180">
        <f t="shared" si="52"/>
        <v>0</v>
      </c>
      <c r="X223" s="181">
        <f t="shared" si="53"/>
        <v>0</v>
      </c>
      <c r="Y223" s="84" t="str">
        <f t="shared" si="56"/>
        <v>Podprog 14.3</v>
      </c>
      <c r="Z223" s="83" t="s">
        <v>16</v>
      </c>
      <c r="AA223" s="246">
        <f t="shared" si="63"/>
        <v>16240</v>
      </c>
      <c r="AB223" s="247">
        <v>16240</v>
      </c>
      <c r="AC223" s="248">
        <v>0</v>
      </c>
      <c r="AD223" s="249">
        <v>0</v>
      </c>
      <c r="AE223" s="246">
        <f t="shared" si="64"/>
        <v>16570</v>
      </c>
      <c r="AF223" s="247">
        <v>16570</v>
      </c>
      <c r="AG223" s="248">
        <v>0</v>
      </c>
      <c r="AH223" s="249">
        <v>0</v>
      </c>
    </row>
    <row r="224" spans="1:34" ht="13.5" thickBot="1">
      <c r="A224" s="84" t="s">
        <v>481</v>
      </c>
      <c r="B224" s="116" t="s">
        <v>482</v>
      </c>
      <c r="C224" s="117">
        <f t="shared" si="60"/>
        <v>199164</v>
      </c>
      <c r="D224" s="118">
        <v>0</v>
      </c>
      <c r="E224" s="119">
        <v>0</v>
      </c>
      <c r="F224" s="135">
        <v>199164</v>
      </c>
      <c r="G224" s="189">
        <f t="shared" si="61"/>
        <v>0</v>
      </c>
      <c r="H224" s="186">
        <v>0</v>
      </c>
      <c r="I224" s="187">
        <v>0</v>
      </c>
      <c r="J224" s="188">
        <v>0</v>
      </c>
      <c r="K224" s="84"/>
      <c r="L224" s="116"/>
      <c r="M224" s="233"/>
      <c r="N224" s="224"/>
      <c r="O224" s="225"/>
      <c r="P224" s="226"/>
      <c r="Q224" s="227"/>
      <c r="R224" s="227"/>
      <c r="S224" s="227"/>
      <c r="T224" s="361">
        <f t="shared" si="73"/>
        <v>0</v>
      </c>
      <c r="U224" s="189"/>
      <c r="V224" s="186"/>
      <c r="W224" s="187"/>
      <c r="X224" s="188"/>
      <c r="Y224" s="84"/>
      <c r="Z224" s="116"/>
      <c r="AA224" s="233"/>
      <c r="AB224" s="224"/>
      <c r="AC224" s="225"/>
      <c r="AD224" s="226"/>
      <c r="AE224" s="233"/>
      <c r="AF224" s="224"/>
      <c r="AG224" s="225"/>
      <c r="AH224" s="226"/>
    </row>
    <row r="225" spans="1:34" ht="12.75">
      <c r="A225" s="80" t="s">
        <v>346</v>
      </c>
      <c r="B225" s="81"/>
      <c r="C225" s="67">
        <f t="shared" si="60"/>
        <v>243313</v>
      </c>
      <c r="D225" s="82">
        <f>SUM(D226:D227)</f>
        <v>243313</v>
      </c>
      <c r="E225" s="109">
        <f>SUM(E226:E227)</f>
        <v>0</v>
      </c>
      <c r="F225" s="132">
        <f>SUM(F226:F227)</f>
        <v>0</v>
      </c>
      <c r="G225" s="170">
        <f t="shared" si="61"/>
        <v>157871</v>
      </c>
      <c r="H225" s="171">
        <f>SUM(H226:H227)</f>
        <v>157871</v>
      </c>
      <c r="I225" s="172">
        <f>SUM(I226:I227)</f>
        <v>0</v>
      </c>
      <c r="J225" s="173">
        <f>SUM(J226:J227)</f>
        <v>0</v>
      </c>
      <c r="K225" s="80" t="str">
        <f t="shared" si="54"/>
        <v>Program 15: Zdravotníctvo</v>
      </c>
      <c r="L225" s="81"/>
      <c r="M225" s="268">
        <f t="shared" si="62"/>
        <v>132913</v>
      </c>
      <c r="N225" s="269">
        <f>SUM(N226:N227)</f>
        <v>116413</v>
      </c>
      <c r="O225" s="270">
        <f>SUM(O226:O227)</f>
        <v>16500</v>
      </c>
      <c r="P225" s="271">
        <f>SUM(P226:P227)</f>
        <v>0</v>
      </c>
      <c r="Q225" s="217"/>
      <c r="R225" s="217"/>
      <c r="S225" s="217"/>
      <c r="T225" s="357">
        <f t="shared" si="73"/>
        <v>-126900</v>
      </c>
      <c r="U225" s="170">
        <f t="shared" si="55"/>
        <v>-24958</v>
      </c>
      <c r="V225" s="171">
        <f t="shared" si="51"/>
        <v>-41458</v>
      </c>
      <c r="W225" s="172">
        <f t="shared" si="52"/>
        <v>16500</v>
      </c>
      <c r="X225" s="173">
        <f t="shared" si="53"/>
        <v>0</v>
      </c>
      <c r="Y225" s="80" t="str">
        <f t="shared" si="56"/>
        <v>Program 15: Zdravotníctvo</v>
      </c>
      <c r="Z225" s="81"/>
      <c r="AA225" s="268">
        <f t="shared" si="63"/>
        <v>207713</v>
      </c>
      <c r="AB225" s="269">
        <f>SUM(AB226:AB227)</f>
        <v>207713</v>
      </c>
      <c r="AC225" s="270">
        <f>SUM(AC226:AC227)</f>
        <v>0</v>
      </c>
      <c r="AD225" s="271">
        <f>SUM(AD226:AD227)</f>
        <v>0</v>
      </c>
      <c r="AE225" s="268">
        <f t="shared" si="64"/>
        <v>122713</v>
      </c>
      <c r="AF225" s="269">
        <f>SUM(AF226:AF227)</f>
        <v>122713</v>
      </c>
      <c r="AG225" s="270">
        <f>SUM(AG226:AG227)</f>
        <v>0</v>
      </c>
      <c r="AH225" s="271">
        <f>SUM(AH226:AH227)</f>
        <v>0</v>
      </c>
    </row>
    <row r="226" spans="1:34" ht="12.75">
      <c r="A226" s="84" t="s">
        <v>347</v>
      </c>
      <c r="B226" s="83" t="s">
        <v>348</v>
      </c>
      <c r="C226" s="85">
        <f t="shared" si="60"/>
        <v>58289</v>
      </c>
      <c r="D226" s="86">
        <v>58289</v>
      </c>
      <c r="E226" s="110">
        <v>0</v>
      </c>
      <c r="F226" s="133">
        <v>0</v>
      </c>
      <c r="G226" s="178">
        <f t="shared" si="61"/>
        <v>58289</v>
      </c>
      <c r="H226" s="179">
        <v>58289</v>
      </c>
      <c r="I226" s="180">
        <v>0</v>
      </c>
      <c r="J226" s="181">
        <v>0</v>
      </c>
      <c r="K226" s="84" t="str">
        <f t="shared" si="54"/>
        <v>Podprog 15.1</v>
      </c>
      <c r="L226" s="83" t="s">
        <v>348</v>
      </c>
      <c r="M226" s="246">
        <f t="shared" si="62"/>
        <v>22713</v>
      </c>
      <c r="N226" s="247">
        <f>Bežné!E36+Bežné!E37</f>
        <v>22713</v>
      </c>
      <c r="O226" s="248">
        <f>I226</f>
        <v>0</v>
      </c>
      <c r="P226" s="249">
        <f>J226</f>
        <v>0</v>
      </c>
      <c r="Q226" s="250" t="s">
        <v>523</v>
      </c>
      <c r="R226" s="250"/>
      <c r="S226" s="218"/>
      <c r="T226" s="360">
        <f t="shared" si="73"/>
        <v>-35576</v>
      </c>
      <c r="U226" s="178">
        <f t="shared" si="55"/>
        <v>-35576</v>
      </c>
      <c r="V226" s="179">
        <f aca="true" t="shared" si="78" ref="V226:V234">N226-H226</f>
        <v>-35576</v>
      </c>
      <c r="W226" s="180">
        <f aca="true" t="shared" si="79" ref="W226:W234">O226-I226</f>
        <v>0</v>
      </c>
      <c r="X226" s="181">
        <f aca="true" t="shared" si="80" ref="X226:X234">P226-J226</f>
        <v>0</v>
      </c>
      <c r="Y226" s="84" t="str">
        <f t="shared" si="56"/>
        <v>Podprog 15.1</v>
      </c>
      <c r="Z226" s="83" t="s">
        <v>348</v>
      </c>
      <c r="AA226" s="246">
        <f t="shared" si="63"/>
        <v>22713</v>
      </c>
      <c r="AB226" s="247">
        <f>N226</f>
        <v>22713</v>
      </c>
      <c r="AC226" s="248">
        <f>W226</f>
        <v>0</v>
      </c>
      <c r="AD226" s="249">
        <f>X226</f>
        <v>0</v>
      </c>
      <c r="AE226" s="246">
        <f t="shared" si="64"/>
        <v>22713</v>
      </c>
      <c r="AF226" s="247">
        <f>AB226</f>
        <v>22713</v>
      </c>
      <c r="AG226" s="248">
        <v>0</v>
      </c>
      <c r="AH226" s="249">
        <v>0</v>
      </c>
    </row>
    <row r="227" spans="1:34" ht="13.5" thickBot="1">
      <c r="A227" s="84" t="s">
        <v>349</v>
      </c>
      <c r="B227" s="83" t="s">
        <v>350</v>
      </c>
      <c r="C227" s="85">
        <f t="shared" si="60"/>
        <v>185024</v>
      </c>
      <c r="D227" s="86">
        <v>185024</v>
      </c>
      <c r="E227" s="110">
        <v>0</v>
      </c>
      <c r="F227" s="133">
        <v>0</v>
      </c>
      <c r="G227" s="178">
        <f t="shared" si="61"/>
        <v>99582</v>
      </c>
      <c r="H227" s="179">
        <v>99582</v>
      </c>
      <c r="I227" s="180">
        <v>0</v>
      </c>
      <c r="J227" s="181">
        <v>0</v>
      </c>
      <c r="K227" s="84" t="str">
        <f t="shared" si="54"/>
        <v>Podprog 15.2</v>
      </c>
      <c r="L227" s="83" t="s">
        <v>350</v>
      </c>
      <c r="M227" s="246">
        <f t="shared" si="62"/>
        <v>110200</v>
      </c>
      <c r="N227" s="247">
        <v>93700</v>
      </c>
      <c r="O227" s="248">
        <v>16500</v>
      </c>
      <c r="P227" s="249">
        <f>J227</f>
        <v>0</v>
      </c>
      <c r="Q227" s="250" t="s">
        <v>527</v>
      </c>
      <c r="R227" s="250"/>
      <c r="S227" s="218"/>
      <c r="T227" s="360">
        <f t="shared" si="73"/>
        <v>-91324</v>
      </c>
      <c r="U227" s="178">
        <f aca="true" t="shared" si="81" ref="U227:U234">M227-G227</f>
        <v>10618</v>
      </c>
      <c r="V227" s="179">
        <f t="shared" si="78"/>
        <v>-5882</v>
      </c>
      <c r="W227" s="180">
        <f t="shared" si="79"/>
        <v>16500</v>
      </c>
      <c r="X227" s="181">
        <f t="shared" si="80"/>
        <v>0</v>
      </c>
      <c r="Y227" s="84" t="str">
        <f t="shared" si="56"/>
        <v>Podprog 15.2</v>
      </c>
      <c r="Z227" s="83" t="s">
        <v>350</v>
      </c>
      <c r="AA227" s="246">
        <f t="shared" si="63"/>
        <v>185000</v>
      </c>
      <c r="AB227" s="247">
        <v>185000</v>
      </c>
      <c r="AC227" s="248">
        <v>0</v>
      </c>
      <c r="AD227" s="249">
        <f>X227</f>
        <v>0</v>
      </c>
      <c r="AE227" s="246">
        <f t="shared" si="64"/>
        <v>100000</v>
      </c>
      <c r="AF227" s="247">
        <v>100000</v>
      </c>
      <c r="AG227" s="248">
        <v>0</v>
      </c>
      <c r="AH227" s="249">
        <v>0</v>
      </c>
    </row>
    <row r="228" spans="1:34" ht="12.75">
      <c r="A228" s="80" t="s">
        <v>351</v>
      </c>
      <c r="B228" s="81"/>
      <c r="C228" s="67">
        <f t="shared" si="60"/>
        <v>964664</v>
      </c>
      <c r="D228" s="82">
        <f>SUM(D229:D234)</f>
        <v>939366</v>
      </c>
      <c r="E228" s="109">
        <f>SUM(E229:E234)</f>
        <v>8298</v>
      </c>
      <c r="F228" s="132">
        <f>SUM(F229:F234)</f>
        <v>17000</v>
      </c>
      <c r="G228" s="170">
        <f t="shared" si="61"/>
        <v>1022141</v>
      </c>
      <c r="H228" s="171">
        <f>SUM(H229:H234)</f>
        <v>1022141</v>
      </c>
      <c r="I228" s="172">
        <f>SUM(I229:I234)</f>
        <v>0</v>
      </c>
      <c r="J228" s="173">
        <f>SUM(J229:J234)</f>
        <v>0</v>
      </c>
      <c r="K228" s="80" t="str">
        <f>A228</f>
        <v>Program 16: Administratíva</v>
      </c>
      <c r="L228" s="81"/>
      <c r="M228" s="268">
        <f t="shared" si="62"/>
        <v>939109</v>
      </c>
      <c r="N228" s="269">
        <f>SUM(N229:N234)</f>
        <v>939109</v>
      </c>
      <c r="O228" s="270">
        <f>SUM(O229:O234)</f>
        <v>0</v>
      </c>
      <c r="P228" s="271">
        <f>SUM(P229:P234)</f>
        <v>0</v>
      </c>
      <c r="Q228" s="272"/>
      <c r="R228" s="272"/>
      <c r="S228" s="272"/>
      <c r="T228" s="357">
        <f t="shared" si="73"/>
        <v>-257</v>
      </c>
      <c r="U228" s="170">
        <f t="shared" si="81"/>
        <v>-83032</v>
      </c>
      <c r="V228" s="171">
        <f t="shared" si="78"/>
        <v>-83032</v>
      </c>
      <c r="W228" s="172">
        <f t="shared" si="79"/>
        <v>0</v>
      </c>
      <c r="X228" s="173">
        <f t="shared" si="80"/>
        <v>0</v>
      </c>
      <c r="Y228" s="80" t="str">
        <f>K228</f>
        <v>Program 16: Administratíva</v>
      </c>
      <c r="Z228" s="81"/>
      <c r="AA228" s="268">
        <f t="shared" si="63"/>
        <v>957387</v>
      </c>
      <c r="AB228" s="269">
        <f>SUM(AB229:AB234)</f>
        <v>957387</v>
      </c>
      <c r="AC228" s="270">
        <f>SUM(AC229:AC234)</f>
        <v>0</v>
      </c>
      <c r="AD228" s="271">
        <f>SUM(AD229:AD234)</f>
        <v>0</v>
      </c>
      <c r="AE228" s="268">
        <f t="shared" si="64"/>
        <v>986766</v>
      </c>
      <c r="AF228" s="269">
        <f>SUM(AF229:AF234)</f>
        <v>986766</v>
      </c>
      <c r="AG228" s="270">
        <f>SUM(AG229:AG234)</f>
        <v>0</v>
      </c>
      <c r="AH228" s="271">
        <f>SUM(AH229:AH234)</f>
        <v>0</v>
      </c>
    </row>
    <row r="229" spans="1:34" ht="12.75">
      <c r="A229" s="87" t="s">
        <v>442</v>
      </c>
      <c r="B229" s="79" t="s">
        <v>352</v>
      </c>
      <c r="C229" s="88">
        <f t="shared" si="60"/>
        <v>810360</v>
      </c>
      <c r="D229" s="89">
        <v>810360</v>
      </c>
      <c r="E229" s="111">
        <v>0</v>
      </c>
      <c r="F229" s="134">
        <v>0</v>
      </c>
      <c r="G229" s="174">
        <f t="shared" si="61"/>
        <v>889531</v>
      </c>
      <c r="H229" s="175">
        <v>889531</v>
      </c>
      <c r="I229" s="176">
        <v>0</v>
      </c>
      <c r="J229" s="177">
        <v>0</v>
      </c>
      <c r="K229" s="87" t="s">
        <v>442</v>
      </c>
      <c r="L229" s="79" t="s">
        <v>352</v>
      </c>
      <c r="M229" s="228">
        <f t="shared" si="62"/>
        <v>826600</v>
      </c>
      <c r="N229" s="229">
        <v>826600</v>
      </c>
      <c r="O229" s="230">
        <v>0</v>
      </c>
      <c r="P229" s="231">
        <v>0</v>
      </c>
      <c r="Q229" s="232" t="s">
        <v>519</v>
      </c>
      <c r="R229" s="311"/>
      <c r="S229" s="223"/>
      <c r="T229" s="359">
        <f t="shared" si="73"/>
        <v>16240</v>
      </c>
      <c r="U229" s="174">
        <f t="shared" si="81"/>
        <v>-62931</v>
      </c>
      <c r="V229" s="175">
        <f t="shared" si="78"/>
        <v>-62931</v>
      </c>
      <c r="W229" s="176">
        <f t="shared" si="79"/>
        <v>0</v>
      </c>
      <c r="X229" s="177">
        <f t="shared" si="80"/>
        <v>0</v>
      </c>
      <c r="Y229" s="87" t="s">
        <v>442</v>
      </c>
      <c r="Z229" s="79" t="s">
        <v>352</v>
      </c>
      <c r="AA229" s="228">
        <f t="shared" si="63"/>
        <v>843130</v>
      </c>
      <c r="AB229" s="229">
        <v>843130</v>
      </c>
      <c r="AC229" s="230">
        <v>0</v>
      </c>
      <c r="AD229" s="231">
        <v>0</v>
      </c>
      <c r="AE229" s="228">
        <f t="shared" si="64"/>
        <v>868430</v>
      </c>
      <c r="AF229" s="229">
        <v>868430</v>
      </c>
      <c r="AG229" s="230">
        <v>0</v>
      </c>
      <c r="AH229" s="231">
        <v>0</v>
      </c>
    </row>
    <row r="230" spans="1:34" ht="12.75">
      <c r="A230" s="87" t="s">
        <v>442</v>
      </c>
      <c r="B230" s="79" t="s">
        <v>353</v>
      </c>
      <c r="C230" s="88">
        <f t="shared" si="60"/>
        <v>112269</v>
      </c>
      <c r="D230" s="89">
        <v>103971</v>
      </c>
      <c r="E230" s="111">
        <v>8298</v>
      </c>
      <c r="F230" s="134">
        <v>0</v>
      </c>
      <c r="G230" s="174">
        <f t="shared" si="61"/>
        <v>116179</v>
      </c>
      <c r="H230" s="175">
        <v>116179</v>
      </c>
      <c r="I230" s="176">
        <v>0</v>
      </c>
      <c r="J230" s="177">
        <v>0</v>
      </c>
      <c r="K230" s="87" t="s">
        <v>442</v>
      </c>
      <c r="L230" s="79" t="s">
        <v>353</v>
      </c>
      <c r="M230" s="228">
        <f t="shared" si="62"/>
        <v>104000</v>
      </c>
      <c r="N230" s="229">
        <v>104000</v>
      </c>
      <c r="O230" s="230">
        <f aca="true" t="shared" si="82" ref="O230:P233">I230</f>
        <v>0</v>
      </c>
      <c r="P230" s="231">
        <f t="shared" si="82"/>
        <v>0</v>
      </c>
      <c r="Q230" s="232" t="s">
        <v>530</v>
      </c>
      <c r="R230" s="284"/>
      <c r="S230" s="223"/>
      <c r="T230" s="359">
        <f t="shared" si="73"/>
        <v>29</v>
      </c>
      <c r="U230" s="174">
        <f t="shared" si="81"/>
        <v>-12179</v>
      </c>
      <c r="V230" s="175">
        <f t="shared" si="78"/>
        <v>-12179</v>
      </c>
      <c r="W230" s="176">
        <f t="shared" si="79"/>
        <v>0</v>
      </c>
      <c r="X230" s="177">
        <f t="shared" si="80"/>
        <v>0</v>
      </c>
      <c r="Y230" s="87" t="s">
        <v>442</v>
      </c>
      <c r="Z230" s="79" t="s">
        <v>353</v>
      </c>
      <c r="AA230" s="228">
        <f>AB230+AC230+AD230</f>
        <v>106000</v>
      </c>
      <c r="AB230" s="229">
        <v>106000</v>
      </c>
      <c r="AC230" s="230">
        <v>0</v>
      </c>
      <c r="AD230" s="231">
        <f>X230</f>
        <v>0</v>
      </c>
      <c r="AE230" s="228">
        <f>AF230+AG230+AH230</f>
        <v>109000</v>
      </c>
      <c r="AF230" s="229">
        <v>109000</v>
      </c>
      <c r="AG230" s="230">
        <v>0</v>
      </c>
      <c r="AH230" s="231">
        <v>0</v>
      </c>
    </row>
    <row r="231" spans="1:34" ht="12.75">
      <c r="A231" s="87" t="s">
        <v>495</v>
      </c>
      <c r="B231" s="79" t="s">
        <v>466</v>
      </c>
      <c r="C231" s="88">
        <f t="shared" si="60"/>
        <v>564</v>
      </c>
      <c r="D231" s="89">
        <v>564</v>
      </c>
      <c r="E231" s="111">
        <v>0</v>
      </c>
      <c r="F231" s="134">
        <v>0</v>
      </c>
      <c r="G231" s="174">
        <f t="shared" si="61"/>
        <v>564</v>
      </c>
      <c r="H231" s="175">
        <v>564</v>
      </c>
      <c r="I231" s="176">
        <v>0</v>
      </c>
      <c r="J231" s="177">
        <v>0</v>
      </c>
      <c r="K231" s="87" t="s">
        <v>495</v>
      </c>
      <c r="L231" s="79" t="s">
        <v>466</v>
      </c>
      <c r="M231" s="228">
        <f t="shared" si="62"/>
        <v>850</v>
      </c>
      <c r="N231" s="229">
        <v>850</v>
      </c>
      <c r="O231" s="230">
        <f t="shared" si="82"/>
        <v>0</v>
      </c>
      <c r="P231" s="231">
        <f t="shared" si="82"/>
        <v>0</v>
      </c>
      <c r="Q231" s="232" t="s">
        <v>528</v>
      </c>
      <c r="R231" s="232"/>
      <c r="S231" s="223"/>
      <c r="T231" s="359">
        <f t="shared" si="73"/>
        <v>286</v>
      </c>
      <c r="U231" s="174">
        <f t="shared" si="81"/>
        <v>286</v>
      </c>
      <c r="V231" s="175">
        <f t="shared" si="78"/>
        <v>286</v>
      </c>
      <c r="W231" s="176">
        <f t="shared" si="79"/>
        <v>0</v>
      </c>
      <c r="X231" s="177">
        <f t="shared" si="80"/>
        <v>0</v>
      </c>
      <c r="Y231" s="87" t="s">
        <v>495</v>
      </c>
      <c r="Z231" s="79" t="s">
        <v>466</v>
      </c>
      <c r="AA231" s="228">
        <f t="shared" si="63"/>
        <v>850</v>
      </c>
      <c r="AB231" s="229">
        <v>850</v>
      </c>
      <c r="AC231" s="230">
        <v>0</v>
      </c>
      <c r="AD231" s="231">
        <v>0</v>
      </c>
      <c r="AE231" s="228">
        <f t="shared" si="64"/>
        <v>850</v>
      </c>
      <c r="AF231" s="229">
        <v>850</v>
      </c>
      <c r="AG231" s="230">
        <v>0</v>
      </c>
      <c r="AH231" s="231">
        <v>0</v>
      </c>
    </row>
    <row r="232" spans="1:34" ht="12.75">
      <c r="A232" s="87" t="s">
        <v>495</v>
      </c>
      <c r="B232" s="79" t="s">
        <v>465</v>
      </c>
      <c r="C232" s="88">
        <f t="shared" si="60"/>
        <v>2324</v>
      </c>
      <c r="D232" s="89">
        <v>2324</v>
      </c>
      <c r="E232" s="111">
        <v>0</v>
      </c>
      <c r="F232" s="134">
        <v>0</v>
      </c>
      <c r="G232" s="174">
        <f t="shared" si="61"/>
        <v>2490</v>
      </c>
      <c r="H232" s="175">
        <v>2490</v>
      </c>
      <c r="I232" s="176">
        <v>0</v>
      </c>
      <c r="J232" s="177">
        <v>0</v>
      </c>
      <c r="K232" s="87" t="s">
        <v>495</v>
      </c>
      <c r="L232" s="79" t="s">
        <v>465</v>
      </c>
      <c r="M232" s="228">
        <f t="shared" si="62"/>
        <v>1750</v>
      </c>
      <c r="N232" s="229">
        <v>1750</v>
      </c>
      <c r="O232" s="230">
        <f t="shared" si="82"/>
        <v>0</v>
      </c>
      <c r="P232" s="231">
        <f t="shared" si="82"/>
        <v>0</v>
      </c>
      <c r="Q232" s="232" t="s">
        <v>528</v>
      </c>
      <c r="R232" s="232"/>
      <c r="S232" s="223"/>
      <c r="T232" s="359">
        <f t="shared" si="73"/>
        <v>-574</v>
      </c>
      <c r="U232" s="174">
        <f t="shared" si="81"/>
        <v>-740</v>
      </c>
      <c r="V232" s="175">
        <f t="shared" si="78"/>
        <v>-740</v>
      </c>
      <c r="W232" s="176">
        <f t="shared" si="79"/>
        <v>0</v>
      </c>
      <c r="X232" s="177">
        <f t="shared" si="80"/>
        <v>0</v>
      </c>
      <c r="Y232" s="87" t="s">
        <v>495</v>
      </c>
      <c r="Z232" s="79" t="s">
        <v>465</v>
      </c>
      <c r="AA232" s="228">
        <f t="shared" si="63"/>
        <v>1750</v>
      </c>
      <c r="AB232" s="229">
        <v>1750</v>
      </c>
      <c r="AC232" s="230">
        <f>W232</f>
        <v>0</v>
      </c>
      <c r="AD232" s="231">
        <f>X232</f>
        <v>0</v>
      </c>
      <c r="AE232" s="228">
        <f t="shared" si="64"/>
        <v>1750</v>
      </c>
      <c r="AF232" s="229">
        <v>1750</v>
      </c>
      <c r="AG232" s="230">
        <v>0</v>
      </c>
      <c r="AH232" s="231">
        <v>0</v>
      </c>
    </row>
    <row r="233" spans="1:34" ht="12.75">
      <c r="A233" s="87" t="s">
        <v>442</v>
      </c>
      <c r="B233" s="79" t="s">
        <v>354</v>
      </c>
      <c r="C233" s="88">
        <f t="shared" si="60"/>
        <v>22147</v>
      </c>
      <c r="D233" s="89">
        <v>22147</v>
      </c>
      <c r="E233" s="111">
        <v>0</v>
      </c>
      <c r="F233" s="134">
        <v>0</v>
      </c>
      <c r="G233" s="174">
        <f t="shared" si="61"/>
        <v>13377</v>
      </c>
      <c r="H233" s="175">
        <v>13377</v>
      </c>
      <c r="I233" s="176">
        <v>0</v>
      </c>
      <c r="J233" s="177">
        <v>0</v>
      </c>
      <c r="K233" s="87" t="s">
        <v>442</v>
      </c>
      <c r="L233" s="79" t="s">
        <v>354</v>
      </c>
      <c r="M233" s="228">
        <f t="shared" si="62"/>
        <v>5909</v>
      </c>
      <c r="N233" s="229">
        <f>3600+ROUND(Bežné!E70*0.19,0)</f>
        <v>5909</v>
      </c>
      <c r="O233" s="230">
        <f t="shared" si="82"/>
        <v>0</v>
      </c>
      <c r="P233" s="231">
        <f t="shared" si="82"/>
        <v>0</v>
      </c>
      <c r="Q233" s="232" t="s">
        <v>523</v>
      </c>
      <c r="R233" s="232"/>
      <c r="S233" s="223"/>
      <c r="T233" s="359">
        <f t="shared" si="73"/>
        <v>-16238</v>
      </c>
      <c r="U233" s="174">
        <f t="shared" si="81"/>
        <v>-7468</v>
      </c>
      <c r="V233" s="175">
        <f t="shared" si="78"/>
        <v>-7468</v>
      </c>
      <c r="W233" s="176">
        <f t="shared" si="79"/>
        <v>0</v>
      </c>
      <c r="X233" s="177">
        <f t="shared" si="80"/>
        <v>0</v>
      </c>
      <c r="Y233" s="87" t="s">
        <v>442</v>
      </c>
      <c r="Z233" s="79" t="s">
        <v>354</v>
      </c>
      <c r="AA233" s="228">
        <f t="shared" si="63"/>
        <v>5657</v>
      </c>
      <c r="AB233" s="229">
        <f>3700+ROUND(Bežné!J70*0.19,0)</f>
        <v>5657</v>
      </c>
      <c r="AC233" s="230">
        <v>0</v>
      </c>
      <c r="AD233" s="231">
        <v>0</v>
      </c>
      <c r="AE233" s="228">
        <f t="shared" si="64"/>
        <v>6736</v>
      </c>
      <c r="AF233" s="229">
        <f>3800+ROUND(Bežné!K70*0.19,0)</f>
        <v>6736</v>
      </c>
      <c r="AG233" s="230">
        <v>0</v>
      </c>
      <c r="AH233" s="231">
        <v>0</v>
      </c>
    </row>
    <row r="234" spans="1:34" ht="13.5" thickBot="1">
      <c r="A234" s="104" t="s">
        <v>442</v>
      </c>
      <c r="B234" s="105" t="s">
        <v>458</v>
      </c>
      <c r="C234" s="106">
        <f t="shared" si="60"/>
        <v>17000</v>
      </c>
      <c r="D234" s="107">
        <v>0</v>
      </c>
      <c r="E234" s="112">
        <v>0</v>
      </c>
      <c r="F234" s="136">
        <v>17000</v>
      </c>
      <c r="G234" s="190">
        <f t="shared" si="61"/>
        <v>0</v>
      </c>
      <c r="H234" s="191">
        <v>0</v>
      </c>
      <c r="I234" s="192">
        <v>0</v>
      </c>
      <c r="J234" s="193">
        <v>0</v>
      </c>
      <c r="K234" s="104" t="s">
        <v>442</v>
      </c>
      <c r="L234" s="105" t="s">
        <v>458</v>
      </c>
      <c r="M234" s="306">
        <f t="shared" si="62"/>
        <v>0</v>
      </c>
      <c r="N234" s="307">
        <f>H234</f>
        <v>0</v>
      </c>
      <c r="O234" s="308">
        <f>I234</f>
        <v>0</v>
      </c>
      <c r="P234" s="309">
        <v>0</v>
      </c>
      <c r="Q234" s="310" t="s">
        <v>523</v>
      </c>
      <c r="R234" s="310"/>
      <c r="S234" s="234"/>
      <c r="T234" s="362">
        <f t="shared" si="73"/>
        <v>0</v>
      </c>
      <c r="U234" s="190">
        <f t="shared" si="81"/>
        <v>0</v>
      </c>
      <c r="V234" s="191">
        <f t="shared" si="78"/>
        <v>0</v>
      </c>
      <c r="W234" s="192">
        <f t="shared" si="79"/>
        <v>0</v>
      </c>
      <c r="X234" s="193">
        <f t="shared" si="80"/>
        <v>0</v>
      </c>
      <c r="Y234" s="104" t="s">
        <v>442</v>
      </c>
      <c r="Z234" s="105" t="s">
        <v>458</v>
      </c>
      <c r="AA234" s="306">
        <f t="shared" si="63"/>
        <v>0</v>
      </c>
      <c r="AB234" s="307">
        <f>V234</f>
        <v>0</v>
      </c>
      <c r="AC234" s="308">
        <f>W234</f>
        <v>0</v>
      </c>
      <c r="AD234" s="309">
        <v>0</v>
      </c>
      <c r="AE234" s="306">
        <f t="shared" si="64"/>
        <v>0</v>
      </c>
      <c r="AF234" s="307">
        <v>0</v>
      </c>
      <c r="AG234" s="308">
        <f>AA234</f>
        <v>0</v>
      </c>
      <c r="AH234" s="309">
        <v>0</v>
      </c>
    </row>
    <row r="235" ht="12.75">
      <c r="Y235" s="1"/>
    </row>
    <row r="236" spans="3:24" ht="12.75">
      <c r="C236" s="65"/>
      <c r="D236" s="66"/>
      <c r="E236" s="66"/>
      <c r="F236" s="66"/>
      <c r="G236" s="65"/>
      <c r="H236" s="65"/>
      <c r="I236" s="65"/>
      <c r="J236" s="65"/>
      <c r="K236" s="65"/>
      <c r="L236" s="65"/>
      <c r="M236" s="65"/>
      <c r="N236" s="65"/>
      <c r="O236" s="65"/>
      <c r="P236" s="65"/>
      <c r="Q236" s="66"/>
      <c r="R236" s="66"/>
      <c r="S236" s="66"/>
      <c r="T236" s="364"/>
      <c r="W236" s="137"/>
      <c r="X236" s="137"/>
    </row>
    <row r="237" spans="3:24" ht="12.75">
      <c r="C237" s="65"/>
      <c r="D237" s="369"/>
      <c r="E237" s="66"/>
      <c r="F237" s="66"/>
      <c r="G237" s="65"/>
      <c r="H237" s="65"/>
      <c r="I237" s="65"/>
      <c r="J237" s="65"/>
      <c r="K237" s="65"/>
      <c r="L237" s="65"/>
      <c r="M237" s="65"/>
      <c r="N237" s="65"/>
      <c r="O237" s="65"/>
      <c r="P237" s="65"/>
      <c r="Q237" s="66"/>
      <c r="R237" s="66"/>
      <c r="S237" s="66"/>
      <c r="T237" s="364"/>
      <c r="W237" s="137"/>
      <c r="X237" s="137"/>
    </row>
    <row r="238" spans="3:24" ht="12.75">
      <c r="C238" s="65"/>
      <c r="D238" s="66"/>
      <c r="E238" s="66"/>
      <c r="F238" s="66"/>
      <c r="G238" s="65"/>
      <c r="H238" s="65"/>
      <c r="I238" s="65"/>
      <c r="J238" s="65"/>
      <c r="K238" s="65"/>
      <c r="L238" s="65"/>
      <c r="M238" s="65"/>
      <c r="N238" s="370"/>
      <c r="O238" s="65"/>
      <c r="P238" s="65"/>
      <c r="Q238" s="66"/>
      <c r="R238" s="66"/>
      <c r="S238" s="66"/>
      <c r="T238" s="364"/>
      <c r="W238" s="137"/>
      <c r="X238" s="137"/>
    </row>
    <row r="239" spans="3:24" ht="12.75">
      <c r="C239" s="65"/>
      <c r="D239" s="66"/>
      <c r="E239" s="66"/>
      <c r="F239" s="66"/>
      <c r="G239" s="65"/>
      <c r="H239" s="65"/>
      <c r="I239" s="65"/>
      <c r="J239" s="65"/>
      <c r="K239" s="65"/>
      <c r="L239" s="65"/>
      <c r="M239" s="65"/>
      <c r="N239" s="65"/>
      <c r="O239" s="65"/>
      <c r="P239" s="65"/>
      <c r="Q239" s="66"/>
      <c r="R239" s="66"/>
      <c r="S239" s="66"/>
      <c r="T239" s="364"/>
      <c r="W239" s="137"/>
      <c r="X239" s="137"/>
    </row>
    <row r="240" spans="3:24" ht="12.75">
      <c r="C240" s="65"/>
      <c r="D240" s="66"/>
      <c r="E240" s="66"/>
      <c r="F240" s="66"/>
      <c r="G240" s="65"/>
      <c r="H240" s="65"/>
      <c r="I240" s="65"/>
      <c r="J240" s="65"/>
      <c r="K240" s="65"/>
      <c r="L240" s="65"/>
      <c r="M240" s="65"/>
      <c r="N240" s="65"/>
      <c r="O240" s="65"/>
      <c r="P240" s="65"/>
      <c r="Q240" s="66"/>
      <c r="R240" s="66"/>
      <c r="S240" s="66"/>
      <c r="T240" s="364"/>
      <c r="W240" s="137"/>
      <c r="X240" s="137"/>
    </row>
    <row r="241" spans="3:24" ht="12.75">
      <c r="C241" s="65"/>
      <c r="D241" s="66"/>
      <c r="E241" s="66"/>
      <c r="F241" s="66"/>
      <c r="G241" s="65"/>
      <c r="H241" s="65"/>
      <c r="I241" s="65"/>
      <c r="J241" s="65"/>
      <c r="K241" s="65"/>
      <c r="L241" s="65"/>
      <c r="M241" s="65"/>
      <c r="N241" s="65"/>
      <c r="O241" s="65"/>
      <c r="P241" s="65"/>
      <c r="Q241" s="66"/>
      <c r="R241" s="66"/>
      <c r="S241" s="66"/>
      <c r="T241" s="364"/>
      <c r="W241" s="137"/>
      <c r="X241" s="137"/>
    </row>
    <row r="242" spans="3:24" ht="12.75">
      <c r="C242" s="65"/>
      <c r="D242" s="66"/>
      <c r="E242" s="66"/>
      <c r="F242" s="66"/>
      <c r="G242" s="65"/>
      <c r="H242" s="65"/>
      <c r="I242" s="65"/>
      <c r="J242" s="65"/>
      <c r="K242" s="65"/>
      <c r="L242" s="65"/>
      <c r="M242" s="65"/>
      <c r="N242" s="65"/>
      <c r="O242" s="65"/>
      <c r="P242" s="65"/>
      <c r="Q242" s="66"/>
      <c r="R242" s="66"/>
      <c r="S242" s="66"/>
      <c r="T242" s="364"/>
      <c r="W242" s="137"/>
      <c r="X242" s="137"/>
    </row>
    <row r="243" spans="3:24" ht="12.75">
      <c r="C243" s="65"/>
      <c r="D243" s="66"/>
      <c r="E243" s="66"/>
      <c r="F243" s="66"/>
      <c r="G243" s="65"/>
      <c r="H243" s="65"/>
      <c r="I243" s="65"/>
      <c r="J243" s="65"/>
      <c r="K243" s="65"/>
      <c r="L243" s="65"/>
      <c r="M243" s="65"/>
      <c r="N243" s="65"/>
      <c r="O243" s="65"/>
      <c r="P243" s="65"/>
      <c r="Q243" s="66"/>
      <c r="R243" s="66"/>
      <c r="S243" s="66"/>
      <c r="T243" s="364"/>
      <c r="W243" s="137"/>
      <c r="X243" s="137"/>
    </row>
    <row r="244" spans="3:24" ht="12.75">
      <c r="C244" s="65"/>
      <c r="D244" s="66"/>
      <c r="E244" s="66"/>
      <c r="F244" s="66"/>
      <c r="G244" s="65"/>
      <c r="H244" s="65"/>
      <c r="I244" s="65"/>
      <c r="J244" s="65"/>
      <c r="K244" s="65"/>
      <c r="L244" s="65"/>
      <c r="M244" s="65"/>
      <c r="N244" s="65"/>
      <c r="O244" s="65"/>
      <c r="P244" s="65"/>
      <c r="Q244" s="66"/>
      <c r="R244" s="66"/>
      <c r="S244" s="66"/>
      <c r="T244" s="364"/>
      <c r="W244" s="137"/>
      <c r="X244" s="137"/>
    </row>
    <row r="245" spans="3:24" ht="12.75">
      <c r="C245" s="65"/>
      <c r="D245" s="66"/>
      <c r="E245" s="66"/>
      <c r="F245" s="66"/>
      <c r="G245" s="65"/>
      <c r="H245" s="65"/>
      <c r="I245" s="65"/>
      <c r="J245" s="65"/>
      <c r="K245" s="65"/>
      <c r="L245" s="65"/>
      <c r="M245" s="65"/>
      <c r="N245" s="65"/>
      <c r="O245" s="65"/>
      <c r="P245" s="65"/>
      <c r="Q245" s="66"/>
      <c r="R245" s="66"/>
      <c r="S245" s="66"/>
      <c r="T245" s="364"/>
      <c r="W245" s="137"/>
      <c r="X245" s="137"/>
    </row>
    <row r="246" spans="3:24" ht="12.75">
      <c r="C246" s="65"/>
      <c r="D246" s="66"/>
      <c r="E246" s="66"/>
      <c r="F246" s="66"/>
      <c r="G246" s="65"/>
      <c r="H246" s="65"/>
      <c r="I246" s="65"/>
      <c r="J246" s="65"/>
      <c r="K246" s="65"/>
      <c r="L246" s="65"/>
      <c r="M246" s="65"/>
      <c r="N246" s="65"/>
      <c r="O246" s="65"/>
      <c r="P246" s="65"/>
      <c r="Q246" s="66"/>
      <c r="R246" s="66"/>
      <c r="S246" s="66"/>
      <c r="T246" s="364"/>
      <c r="W246" s="137"/>
      <c r="X246" s="137"/>
    </row>
    <row r="247" spans="3:24" ht="12.75">
      <c r="C247" s="65"/>
      <c r="D247" s="66"/>
      <c r="E247" s="66"/>
      <c r="F247" s="66"/>
      <c r="G247" s="65"/>
      <c r="H247" s="65"/>
      <c r="I247" s="65"/>
      <c r="J247" s="65"/>
      <c r="K247" s="65"/>
      <c r="L247" s="65"/>
      <c r="M247" s="65"/>
      <c r="N247" s="65"/>
      <c r="O247" s="65"/>
      <c r="P247" s="65"/>
      <c r="Q247" s="66"/>
      <c r="R247" s="66"/>
      <c r="S247" s="66"/>
      <c r="T247" s="364"/>
      <c r="W247" s="137"/>
      <c r="X247" s="137"/>
    </row>
    <row r="248" spans="3:20" ht="12.75">
      <c r="C248" s="65"/>
      <c r="D248" s="66"/>
      <c r="E248" s="66"/>
      <c r="F248" s="66"/>
      <c r="G248" s="65"/>
      <c r="H248" s="65"/>
      <c r="I248" s="65"/>
      <c r="J248" s="65"/>
      <c r="K248" s="65"/>
      <c r="L248" s="65"/>
      <c r="M248" s="65"/>
      <c r="N248" s="65"/>
      <c r="O248" s="65"/>
      <c r="P248" s="65"/>
      <c r="Q248" s="66"/>
      <c r="R248" s="66"/>
      <c r="S248" s="66"/>
      <c r="T248" s="364"/>
    </row>
    <row r="249" spans="3:20" ht="12.75">
      <c r="C249" s="65"/>
      <c r="D249" s="66"/>
      <c r="E249" s="66"/>
      <c r="F249" s="66"/>
      <c r="G249" s="65"/>
      <c r="H249" s="65"/>
      <c r="I249" s="65"/>
      <c r="J249" s="65"/>
      <c r="K249" s="65"/>
      <c r="L249" s="65"/>
      <c r="M249" s="65"/>
      <c r="N249" s="65"/>
      <c r="O249" s="65"/>
      <c r="P249" s="65"/>
      <c r="Q249" s="66"/>
      <c r="R249" s="66"/>
      <c r="S249" s="66"/>
      <c r="T249" s="364"/>
    </row>
    <row r="250" spans="3:20" ht="12.75">
      <c r="C250" s="65"/>
      <c r="D250" s="66"/>
      <c r="E250" s="66"/>
      <c r="F250" s="66"/>
      <c r="G250" s="65"/>
      <c r="H250" s="65"/>
      <c r="I250" s="65"/>
      <c r="J250" s="65"/>
      <c r="K250" s="65"/>
      <c r="L250" s="65"/>
      <c r="M250" s="65"/>
      <c r="N250" s="65"/>
      <c r="O250" s="65"/>
      <c r="P250" s="65"/>
      <c r="Q250" s="66"/>
      <c r="R250" s="66"/>
      <c r="S250" s="66"/>
      <c r="T250" s="364"/>
    </row>
    <row r="251" spans="3:20" ht="12.75">
      <c r="C251" s="65"/>
      <c r="D251" s="66"/>
      <c r="E251" s="66"/>
      <c r="F251" s="66"/>
      <c r="G251" s="65"/>
      <c r="H251" s="65"/>
      <c r="I251" s="65"/>
      <c r="J251" s="65"/>
      <c r="K251" s="65"/>
      <c r="L251" s="65"/>
      <c r="M251" s="65"/>
      <c r="N251" s="65"/>
      <c r="O251" s="65"/>
      <c r="P251" s="65"/>
      <c r="Q251" s="66"/>
      <c r="R251" s="66"/>
      <c r="S251" s="66"/>
      <c r="T251" s="364"/>
    </row>
    <row r="252" spans="4:6" ht="12.75">
      <c r="D252" s="64"/>
      <c r="E252" s="64"/>
      <c r="F252" s="64"/>
    </row>
    <row r="253" spans="4:6" ht="12.75">
      <c r="D253" s="64"/>
      <c r="E253" s="64"/>
      <c r="F253" s="64"/>
    </row>
    <row r="254" spans="4:6" ht="12.75">
      <c r="D254" s="64"/>
      <c r="E254" s="64"/>
      <c r="F254" s="64"/>
    </row>
    <row r="255" spans="4:6" ht="12.75">
      <c r="D255" s="64"/>
      <c r="E255" s="64"/>
      <c r="F255" s="64"/>
    </row>
    <row r="256" spans="4:6" ht="12.75">
      <c r="D256" s="64"/>
      <c r="E256" s="64"/>
      <c r="F256" s="64"/>
    </row>
    <row r="257" spans="4:6" ht="12.75">
      <c r="D257" s="64"/>
      <c r="E257" s="64"/>
      <c r="F257" s="64"/>
    </row>
    <row r="258" spans="4:6" ht="12.75">
      <c r="D258" s="64"/>
      <c r="E258" s="64"/>
      <c r="F258" s="64"/>
    </row>
    <row r="259" spans="4:6" ht="12.75">
      <c r="D259" s="64"/>
      <c r="E259" s="64"/>
      <c r="F259" s="64"/>
    </row>
    <row r="260" spans="4:6" ht="12.75">
      <c r="D260" s="64"/>
      <c r="E260" s="64"/>
      <c r="F260" s="64"/>
    </row>
    <row r="261" spans="4:6" ht="12.75">
      <c r="D261" s="64"/>
      <c r="E261" s="64"/>
      <c r="F261" s="64"/>
    </row>
    <row r="262" spans="4:6" ht="12.75">
      <c r="D262" s="64"/>
      <c r="E262" s="64"/>
      <c r="F262" s="64"/>
    </row>
    <row r="263" spans="4:6" ht="12.75">
      <c r="D263" s="64"/>
      <c r="E263" s="64"/>
      <c r="F263" s="64"/>
    </row>
    <row r="264" spans="4:6" ht="12.75">
      <c r="D264" s="64"/>
      <c r="E264" s="64"/>
      <c r="F264" s="64"/>
    </row>
    <row r="265" spans="4:6" ht="12.75">
      <c r="D265" s="64"/>
      <c r="E265" s="64"/>
      <c r="F265" s="64"/>
    </row>
    <row r="266" spans="4:6" ht="12.75">
      <c r="D266" s="64"/>
      <c r="E266" s="64"/>
      <c r="F266" s="64"/>
    </row>
    <row r="267" spans="4:6" ht="12.75">
      <c r="D267" s="64"/>
      <c r="E267" s="64"/>
      <c r="F267" s="64"/>
    </row>
    <row r="268" spans="4:6" ht="12.75">
      <c r="D268" s="64"/>
      <c r="E268" s="64"/>
      <c r="F268" s="64"/>
    </row>
    <row r="269" spans="4:6" ht="12.75">
      <c r="D269" s="64"/>
      <c r="E269" s="64"/>
      <c r="F269" s="64"/>
    </row>
    <row r="270" spans="4:6" ht="12.75">
      <c r="D270" s="64"/>
      <c r="E270" s="64"/>
      <c r="F270" s="64"/>
    </row>
    <row r="271" spans="4:6" ht="12.75">
      <c r="D271" s="64"/>
      <c r="E271" s="64"/>
      <c r="F271" s="64"/>
    </row>
    <row r="272" spans="4:6" ht="12.75">
      <c r="D272" s="64"/>
      <c r="E272" s="64"/>
      <c r="F272" s="64"/>
    </row>
    <row r="273" spans="4:6" ht="12.75">
      <c r="D273" s="64"/>
      <c r="E273" s="64"/>
      <c r="F273" s="64"/>
    </row>
    <row r="274" spans="4:6" ht="12.75">
      <c r="D274" s="64"/>
      <c r="E274" s="64"/>
      <c r="F274" s="64"/>
    </row>
    <row r="275" spans="4:6" ht="12.75">
      <c r="D275" s="64"/>
      <c r="E275" s="64"/>
      <c r="F275" s="64"/>
    </row>
    <row r="276" spans="4:6" ht="12.75">
      <c r="D276" s="64"/>
      <c r="E276" s="64"/>
      <c r="F276" s="64"/>
    </row>
    <row r="277" spans="4:6" ht="12.75">
      <c r="D277" s="64"/>
      <c r="E277" s="64"/>
      <c r="F277" s="64"/>
    </row>
    <row r="278" spans="4:6" ht="12.75">
      <c r="D278" s="64"/>
      <c r="E278" s="64"/>
      <c r="F278" s="64"/>
    </row>
    <row r="279" spans="4:6" ht="12.75">
      <c r="D279" s="64"/>
      <c r="E279" s="64"/>
      <c r="F279" s="64"/>
    </row>
    <row r="280" spans="4:6" ht="12.75">
      <c r="D280" s="64"/>
      <c r="E280" s="64"/>
      <c r="F280" s="64"/>
    </row>
    <row r="281" spans="4:6" ht="12.75">
      <c r="D281" s="64"/>
      <c r="E281" s="64"/>
      <c r="F281" s="64"/>
    </row>
    <row r="282" spans="4:6" ht="12.75">
      <c r="D282" s="64"/>
      <c r="E282" s="64"/>
      <c r="F282" s="64"/>
    </row>
    <row r="283" spans="4:6" ht="12.75">
      <c r="D283" s="64"/>
      <c r="E283" s="64"/>
      <c r="F283" s="64"/>
    </row>
    <row r="284" spans="4:6" ht="12.75">
      <c r="D284" s="64"/>
      <c r="E284" s="64"/>
      <c r="F284" s="64"/>
    </row>
    <row r="285" spans="4:6" ht="12.75">
      <c r="D285" s="64"/>
      <c r="E285" s="64"/>
      <c r="F285" s="64"/>
    </row>
    <row r="286" spans="4:6" ht="12.75">
      <c r="D286" s="64"/>
      <c r="E286" s="64"/>
      <c r="F286" s="64"/>
    </row>
    <row r="287" spans="4:6" ht="12.75">
      <c r="D287" s="64"/>
      <c r="E287" s="64"/>
      <c r="F287" s="64"/>
    </row>
    <row r="288" spans="4:6" ht="12.75">
      <c r="D288" s="64"/>
      <c r="E288" s="64"/>
      <c r="F288" s="64"/>
    </row>
    <row r="289" spans="4:6" ht="12.75">
      <c r="D289" s="64"/>
      <c r="E289" s="64"/>
      <c r="F289" s="64"/>
    </row>
    <row r="290" spans="4:6" ht="12.75">
      <c r="D290" s="64"/>
      <c r="E290" s="64"/>
      <c r="F290" s="64"/>
    </row>
    <row r="291" spans="4:6" ht="12.75">
      <c r="D291" s="64"/>
      <c r="E291" s="64"/>
      <c r="F291" s="64"/>
    </row>
    <row r="292" spans="4:6" ht="12.75">
      <c r="D292" s="64"/>
      <c r="E292" s="64"/>
      <c r="F292" s="64"/>
    </row>
    <row r="293" spans="4:6" ht="12.75">
      <c r="D293" s="64"/>
      <c r="E293" s="64"/>
      <c r="F293" s="64"/>
    </row>
    <row r="294" spans="4:6" ht="12.75">
      <c r="D294" s="64"/>
      <c r="E294" s="64"/>
      <c r="F294" s="64"/>
    </row>
    <row r="295" spans="4:6" ht="12.75">
      <c r="D295" s="64"/>
      <c r="E295" s="64"/>
      <c r="F295" s="64"/>
    </row>
    <row r="296" spans="4:6" ht="12.75">
      <c r="D296" s="64"/>
      <c r="E296" s="64"/>
      <c r="F296" s="64"/>
    </row>
    <row r="297" spans="4:6" ht="12.75">
      <c r="D297" s="64"/>
      <c r="E297" s="64"/>
      <c r="F297" s="64"/>
    </row>
    <row r="298" spans="4:6" ht="12.75">
      <c r="D298" s="64"/>
      <c r="E298" s="64"/>
      <c r="F298" s="64"/>
    </row>
    <row r="299" spans="4:6" ht="12.75">
      <c r="D299" s="64"/>
      <c r="E299" s="64"/>
      <c r="F299" s="64"/>
    </row>
    <row r="300" spans="4:6" ht="12.75">
      <c r="D300" s="64"/>
      <c r="E300" s="64"/>
      <c r="F300" s="64"/>
    </row>
    <row r="301" spans="4:6" ht="12.75">
      <c r="D301" s="64"/>
      <c r="E301" s="64"/>
      <c r="F301" s="64"/>
    </row>
    <row r="302" spans="4:6" ht="12.75">
      <c r="D302" s="64"/>
      <c r="E302" s="64"/>
      <c r="F302" s="64"/>
    </row>
    <row r="303" spans="4:6" ht="12.75">
      <c r="D303" s="64"/>
      <c r="E303" s="64"/>
      <c r="F303" s="64"/>
    </row>
    <row r="304" spans="4:6" ht="12.75">
      <c r="D304" s="64"/>
      <c r="E304" s="64"/>
      <c r="F304" s="64"/>
    </row>
    <row r="305" spans="4:6" ht="12.75">
      <c r="D305" s="64"/>
      <c r="E305" s="64"/>
      <c r="F305" s="64"/>
    </row>
    <row r="306" spans="4:6" ht="12.75">
      <c r="D306" s="64"/>
      <c r="E306" s="64"/>
      <c r="F306" s="64"/>
    </row>
    <row r="307" spans="4:6" ht="12.75">
      <c r="D307" s="64"/>
      <c r="E307" s="64"/>
      <c r="F307" s="64"/>
    </row>
    <row r="308" spans="4:6" ht="12.75">
      <c r="D308" s="64"/>
      <c r="E308" s="64"/>
      <c r="F308" s="64"/>
    </row>
    <row r="309" spans="4:6" ht="12.75">
      <c r="D309" s="64"/>
      <c r="E309" s="64"/>
      <c r="F309" s="64"/>
    </row>
    <row r="310" spans="4:6" ht="12.75">
      <c r="D310" s="64"/>
      <c r="E310" s="64"/>
      <c r="F310" s="64"/>
    </row>
    <row r="311" spans="4:6" ht="12.75">
      <c r="D311" s="64"/>
      <c r="E311" s="64"/>
      <c r="F311" s="64"/>
    </row>
    <row r="312" spans="4:6" ht="12.75">
      <c r="D312" s="64"/>
      <c r="E312" s="64"/>
      <c r="F312" s="64"/>
    </row>
  </sheetData>
  <sheetProtection formatCells="0"/>
  <mergeCells count="9">
    <mergeCell ref="AB1:AD1"/>
    <mergeCell ref="AF1:AH1"/>
    <mergeCell ref="D1:F1"/>
    <mergeCell ref="A1:B2"/>
    <mergeCell ref="H1:J1"/>
    <mergeCell ref="K1:L2"/>
    <mergeCell ref="N1:P1"/>
    <mergeCell ref="V1:X1"/>
    <mergeCell ref="Y1:Z2"/>
  </mergeCells>
  <printOptions/>
  <pageMargins left="0.6299212598425197" right="0.35433070866141736" top="0.6692913385826772" bottom="0.5118110236220472" header="0.31496062992125984" footer="0.31496062992125984"/>
  <pageSetup fitToHeight="10" fitToWidth="2" horizontalDpi="600" verticalDpi="600" orientation="landscape" paperSize="9" r:id="rId3"/>
  <headerFooter>
    <oddHeader>&amp;C&amp;"Arial,Tučné"&amp;14Rekapitulácia výdavkov rozpočtu (programový rozpočet) v €</oddHeader>
    <oddFooter>&amp;CStránka &amp;P</oddFooter>
  </headerFooter>
  <rowBreaks count="8" manualBreakCount="8">
    <brk id="38" max="255" man="1"/>
    <brk id="70" max="255" man="1"/>
    <brk id="82" max="255" man="1"/>
    <brk id="114" max="255" man="1"/>
    <brk id="143" max="255" man="1"/>
    <brk id="165" max="255" man="1"/>
    <brk id="194" max="255" man="1"/>
    <brk id="227" max="255" man="1"/>
  </rowBreaks>
  <legacyDrawing r:id="rId2"/>
</worksheet>
</file>

<file path=xl/worksheets/sheet7.xml><?xml version="1.0" encoding="utf-8"?>
<worksheet xmlns="http://schemas.openxmlformats.org/spreadsheetml/2006/main" xmlns:r="http://schemas.openxmlformats.org/officeDocument/2006/relationships">
  <dimension ref="A1:F1279"/>
  <sheetViews>
    <sheetView zoomScalePageLayoutView="0" workbookViewId="0" topLeftCell="A138">
      <selection activeCell="A150" sqref="A150"/>
    </sheetView>
  </sheetViews>
  <sheetFormatPr defaultColWidth="9.00390625" defaultRowHeight="12.75"/>
  <cols>
    <col min="1" max="1" width="22.125" style="397" customWidth="1"/>
    <col min="2" max="2" width="12.625" style="397" customWidth="1"/>
    <col min="3" max="6" width="12.75390625" style="397" customWidth="1"/>
    <col min="7" max="16384" width="9.125" style="397" customWidth="1"/>
  </cols>
  <sheetData>
    <row r="1" spans="1:6" ht="18">
      <c r="A1" s="590" t="s">
        <v>645</v>
      </c>
      <c r="B1" s="399"/>
      <c r="C1" s="399"/>
      <c r="D1" s="399"/>
      <c r="E1" s="399"/>
      <c r="F1" s="399"/>
    </row>
    <row r="2" spans="1:6" ht="15.75">
      <c r="A2" s="592" t="s">
        <v>646</v>
      </c>
      <c r="B2" s="399"/>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09"/>
      <c r="C5" s="402">
        <f>'Programový rozpočet sumár'!M7</f>
        <v>435314</v>
      </c>
      <c r="D5" s="402">
        <f>'Programový rozpočet sumár'!AA7</f>
        <v>218750</v>
      </c>
      <c r="E5" s="402">
        <f>'Programový rozpočet sumár'!AE7</f>
        <v>359300</v>
      </c>
      <c r="F5" s="399"/>
    </row>
    <row r="6" spans="1:6" ht="15">
      <c r="A6" s="399"/>
      <c r="B6" s="399"/>
      <c r="C6" s="399"/>
      <c r="D6" s="399"/>
      <c r="E6" s="399"/>
      <c r="F6" s="399"/>
    </row>
    <row r="7" spans="1:6" ht="15">
      <c r="A7" s="403" t="s">
        <v>648</v>
      </c>
      <c r="B7" s="399"/>
      <c r="C7" s="399"/>
      <c r="D7" s="399"/>
      <c r="E7" s="399"/>
      <c r="F7" s="399"/>
    </row>
    <row r="8" spans="1:6" s="404" customFormat="1" ht="40.5" customHeight="1">
      <c r="A8" s="616" t="s">
        <v>649</v>
      </c>
      <c r="B8" s="617"/>
      <c r="C8" s="617"/>
      <c r="D8" s="617"/>
      <c r="E8" s="617"/>
      <c r="F8" s="617"/>
    </row>
    <row r="9" spans="1:6" ht="15">
      <c r="A9" s="405"/>
      <c r="B9" s="406"/>
      <c r="C9" s="406"/>
      <c r="D9" s="406"/>
      <c r="E9" s="406"/>
      <c r="F9" s="406"/>
    </row>
    <row r="10" spans="1:6" ht="15.75">
      <c r="A10" s="562" t="s">
        <v>650</v>
      </c>
      <c r="B10" s="399"/>
      <c r="C10" s="399"/>
      <c r="D10" s="399"/>
      <c r="E10" s="399"/>
      <c r="F10" s="399"/>
    </row>
    <row r="11" spans="1:6" ht="15.75">
      <c r="A11" s="592" t="s">
        <v>651</v>
      </c>
      <c r="B11" s="399"/>
      <c r="C11" s="399"/>
      <c r="D11" s="399"/>
      <c r="E11" s="399"/>
      <c r="F11" s="399"/>
    </row>
    <row r="12" spans="1:6" ht="15">
      <c r="A12" s="399"/>
      <c r="B12" s="399"/>
      <c r="C12" s="399"/>
      <c r="D12" s="399"/>
      <c r="E12" s="399"/>
      <c r="F12" s="399"/>
    </row>
    <row r="13" spans="1:6" ht="15">
      <c r="A13" s="399"/>
      <c r="B13" s="399"/>
      <c r="C13" s="401">
        <v>2010</v>
      </c>
      <c r="D13" s="401">
        <v>2011</v>
      </c>
      <c r="E13" s="401">
        <v>2012</v>
      </c>
      <c r="F13" s="399"/>
    </row>
    <row r="14" spans="1:6" ht="15">
      <c r="A14" s="608" t="s">
        <v>652</v>
      </c>
      <c r="B14" s="609"/>
      <c r="C14" s="402">
        <f>'Programový rozpočet sumár'!M8</f>
        <v>26000</v>
      </c>
      <c r="D14" s="402">
        <f>'Programový rozpočet sumár'!AA8</f>
        <v>23450</v>
      </c>
      <c r="E14" s="402">
        <f>'Programový rozpočet sumár'!AE8</f>
        <v>23900</v>
      </c>
      <c r="F14" s="399"/>
    </row>
    <row r="15" spans="1:6" ht="15">
      <c r="A15" s="399"/>
      <c r="B15" s="399"/>
      <c r="C15" s="399"/>
      <c r="D15" s="399"/>
      <c r="E15" s="399"/>
      <c r="F15" s="399"/>
    </row>
    <row r="16" spans="1:6" s="408" customFormat="1" ht="15.75">
      <c r="A16" s="400" t="s">
        <v>653</v>
      </c>
      <c r="B16" s="407"/>
      <c r="C16" s="407"/>
      <c r="D16" s="407"/>
      <c r="E16" s="407"/>
      <c r="F16" s="407"/>
    </row>
    <row r="17" spans="1:6" ht="15">
      <c r="A17" s="399"/>
      <c r="B17" s="399"/>
      <c r="C17" s="399"/>
      <c r="D17" s="399"/>
      <c r="E17" s="399"/>
      <c r="F17" s="399"/>
    </row>
    <row r="18" spans="1:6" ht="15">
      <c r="A18" s="399"/>
      <c r="B18" s="399"/>
      <c r="C18" s="401">
        <v>2010</v>
      </c>
      <c r="D18" s="401">
        <v>2011</v>
      </c>
      <c r="E18" s="401">
        <v>2012</v>
      </c>
      <c r="F18" s="399"/>
    </row>
    <row r="19" spans="1:6" ht="15">
      <c r="A19" s="608" t="s">
        <v>654</v>
      </c>
      <c r="B19" s="609"/>
      <c r="C19" s="402">
        <f>'Programový rozpočet sumár'!M9</f>
        <v>10500</v>
      </c>
      <c r="D19" s="402">
        <f>'Programový rozpočet sumár'!AA9</f>
        <v>7650</v>
      </c>
      <c r="E19" s="402">
        <f>'Programový rozpočet sumár'!AE9</f>
        <v>7800</v>
      </c>
      <c r="F19" s="399"/>
    </row>
    <row r="20" spans="1:6" ht="15.75" thickBot="1">
      <c r="A20" s="399"/>
      <c r="B20" s="399"/>
      <c r="C20" s="399"/>
      <c r="D20" s="399"/>
      <c r="E20" s="399"/>
      <c r="F20" s="399"/>
    </row>
    <row r="21" spans="1:6" ht="15">
      <c r="A21" s="566" t="s">
        <v>655</v>
      </c>
      <c r="B21" s="610" t="s">
        <v>656</v>
      </c>
      <c r="C21" s="611"/>
      <c r="D21" s="611"/>
      <c r="E21" s="611"/>
      <c r="F21" s="612"/>
    </row>
    <row r="22" spans="1:6" ht="15" customHeight="1">
      <c r="A22" s="567" t="s">
        <v>657</v>
      </c>
      <c r="B22" s="613" t="s">
        <v>658</v>
      </c>
      <c r="C22" s="614"/>
      <c r="D22" s="614"/>
      <c r="E22" s="614"/>
      <c r="F22" s="615"/>
    </row>
    <row r="23" spans="1:6" ht="15" customHeight="1">
      <c r="A23" s="567" t="s">
        <v>659</v>
      </c>
      <c r="B23" s="411" t="s">
        <v>660</v>
      </c>
      <c r="C23" s="613" t="s">
        <v>661</v>
      </c>
      <c r="D23" s="614"/>
      <c r="E23" s="614"/>
      <c r="F23" s="615"/>
    </row>
    <row r="24" spans="1:6" ht="15">
      <c r="A24" s="567" t="s">
        <v>662</v>
      </c>
      <c r="B24" s="412" t="s">
        <v>663</v>
      </c>
      <c r="C24" s="412" t="s">
        <v>664</v>
      </c>
      <c r="D24" s="413" t="s">
        <v>665</v>
      </c>
      <c r="E24" s="412" t="s">
        <v>666</v>
      </c>
      <c r="F24" s="414" t="s">
        <v>667</v>
      </c>
    </row>
    <row r="25" spans="1:6" ht="15">
      <c r="A25" s="567" t="s">
        <v>668</v>
      </c>
      <c r="B25" s="412"/>
      <c r="C25" s="412">
        <v>57</v>
      </c>
      <c r="D25" s="413">
        <v>57</v>
      </c>
      <c r="E25" s="412">
        <v>57</v>
      </c>
      <c r="F25" s="414">
        <v>57</v>
      </c>
    </row>
    <row r="26" spans="1:6" ht="15.75" thickBot="1">
      <c r="A26" s="572" t="s">
        <v>669</v>
      </c>
      <c r="B26" s="416">
        <v>57</v>
      </c>
      <c r="C26" s="416"/>
      <c r="D26" s="416"/>
      <c r="E26" s="416"/>
      <c r="F26" s="417"/>
    </row>
    <row r="27" spans="1:6" ht="15" customHeight="1">
      <c r="A27" s="567" t="s">
        <v>659</v>
      </c>
      <c r="B27" s="411" t="s">
        <v>660</v>
      </c>
      <c r="C27" s="613" t="s">
        <v>670</v>
      </c>
      <c r="D27" s="614"/>
      <c r="E27" s="614"/>
      <c r="F27" s="615"/>
    </row>
    <row r="28" spans="1:6" ht="15">
      <c r="A28" s="567" t="s">
        <v>662</v>
      </c>
      <c r="B28" s="412" t="s">
        <v>663</v>
      </c>
      <c r="C28" s="412" t="s">
        <v>664</v>
      </c>
      <c r="D28" s="413" t="s">
        <v>665</v>
      </c>
      <c r="E28" s="412" t="s">
        <v>666</v>
      </c>
      <c r="F28" s="414" t="s">
        <v>667</v>
      </c>
    </row>
    <row r="29" spans="1:6" ht="15">
      <c r="A29" s="567" t="s">
        <v>668</v>
      </c>
      <c r="B29" s="412"/>
      <c r="C29" s="412">
        <v>12</v>
      </c>
      <c r="D29" s="413">
        <v>12</v>
      </c>
      <c r="E29" s="412">
        <v>12</v>
      </c>
      <c r="F29" s="414">
        <v>12</v>
      </c>
    </row>
    <row r="30" spans="1:6" ht="15.75" thickBot="1">
      <c r="A30" s="572" t="s">
        <v>669</v>
      </c>
      <c r="B30" s="416">
        <v>12</v>
      </c>
      <c r="C30" s="416"/>
      <c r="D30" s="416"/>
      <c r="E30" s="416"/>
      <c r="F30" s="417"/>
    </row>
    <row r="31" spans="1:6" ht="15.75" thickBot="1">
      <c r="A31" s="419"/>
      <c r="B31" s="418"/>
      <c r="C31" s="418"/>
      <c r="D31" s="418"/>
      <c r="E31" s="418"/>
      <c r="F31" s="418"/>
    </row>
    <row r="32" spans="1:6" ht="15">
      <c r="A32" s="566" t="s">
        <v>655</v>
      </c>
      <c r="B32" s="610" t="s">
        <v>656</v>
      </c>
      <c r="C32" s="611"/>
      <c r="D32" s="611"/>
      <c r="E32" s="611"/>
      <c r="F32" s="612"/>
    </row>
    <row r="33" spans="1:6" ht="15" customHeight="1">
      <c r="A33" s="567" t="s">
        <v>657</v>
      </c>
      <c r="B33" s="613" t="s">
        <v>672</v>
      </c>
      <c r="C33" s="614"/>
      <c r="D33" s="614"/>
      <c r="E33" s="614"/>
      <c r="F33" s="615"/>
    </row>
    <row r="34" spans="1:6" ht="15" customHeight="1">
      <c r="A34" s="567" t="s">
        <v>659</v>
      </c>
      <c r="B34" s="411" t="s">
        <v>660</v>
      </c>
      <c r="C34" s="634" t="s">
        <v>673</v>
      </c>
      <c r="D34" s="635"/>
      <c r="E34" s="635"/>
      <c r="F34" s="636"/>
    </row>
    <row r="35" spans="1:6" ht="15">
      <c r="A35" s="567" t="s">
        <v>662</v>
      </c>
      <c r="B35" s="412" t="s">
        <v>663</v>
      </c>
      <c r="C35" s="412" t="s">
        <v>664</v>
      </c>
      <c r="D35" s="413" t="s">
        <v>665</v>
      </c>
      <c r="E35" s="412" t="s">
        <v>666</v>
      </c>
      <c r="F35" s="414" t="s">
        <v>667</v>
      </c>
    </row>
    <row r="36" spans="1:6" ht="15">
      <c r="A36" s="567" t="s">
        <v>668</v>
      </c>
      <c r="B36" s="412"/>
      <c r="C36" s="412" t="s">
        <v>674</v>
      </c>
      <c r="D36" s="413" t="s">
        <v>674</v>
      </c>
      <c r="E36" s="412" t="s">
        <v>674</v>
      </c>
      <c r="F36" s="414" t="s">
        <v>674</v>
      </c>
    </row>
    <row r="37" spans="1:6" ht="15.75" thickBot="1">
      <c r="A37" s="572" t="s">
        <v>669</v>
      </c>
      <c r="B37" s="416" t="s">
        <v>674</v>
      </c>
      <c r="C37" s="416"/>
      <c r="D37" s="416"/>
      <c r="E37" s="416"/>
      <c r="F37" s="417"/>
    </row>
    <row r="38" ht="15">
      <c r="B38" s="421"/>
    </row>
    <row r="39" spans="1:6" ht="15">
      <c r="A39" s="403" t="s">
        <v>648</v>
      </c>
      <c r="B39" s="399"/>
      <c r="C39" s="399"/>
      <c r="D39" s="399"/>
      <c r="E39" s="399"/>
      <c r="F39" s="399"/>
    </row>
    <row r="40" spans="1:6" ht="78.75" customHeight="1">
      <c r="A40" s="616" t="s">
        <v>1194</v>
      </c>
      <c r="B40" s="616"/>
      <c r="C40" s="616"/>
      <c r="D40" s="616"/>
      <c r="E40" s="616"/>
      <c r="F40" s="616"/>
    </row>
    <row r="41" spans="1:6" ht="15">
      <c r="A41" s="405"/>
      <c r="B41" s="406"/>
      <c r="C41" s="406"/>
      <c r="D41" s="422"/>
      <c r="E41" s="422"/>
      <c r="F41" s="422"/>
    </row>
    <row r="42" spans="1:6" ht="15.75">
      <c r="A42" s="400" t="s">
        <v>676</v>
      </c>
      <c r="B42" s="399"/>
      <c r="C42" s="399"/>
      <c r="D42" s="399"/>
      <c r="E42" s="399"/>
      <c r="F42" s="407"/>
    </row>
    <row r="43" spans="1:6" ht="15">
      <c r="A43" s="399"/>
      <c r="B43" s="399"/>
      <c r="C43" s="399"/>
      <c r="D43" s="399"/>
      <c r="E43" s="399"/>
      <c r="F43" s="399"/>
    </row>
    <row r="44" spans="1:6" ht="15">
      <c r="A44" s="399"/>
      <c r="B44" s="399"/>
      <c r="C44" s="401">
        <v>2010</v>
      </c>
      <c r="D44" s="401">
        <v>2011</v>
      </c>
      <c r="E44" s="401">
        <v>2012</v>
      </c>
      <c r="F44" s="399"/>
    </row>
    <row r="45" spans="1:6" ht="15">
      <c r="A45" s="608" t="s">
        <v>654</v>
      </c>
      <c r="B45" s="609"/>
      <c r="C45" s="402">
        <f>'Programový rozpočet sumár'!M10</f>
        <v>0</v>
      </c>
      <c r="D45" s="402">
        <f>'Programový rozpočet sumár'!AA10</f>
        <v>0</v>
      </c>
      <c r="E45" s="402">
        <f>'Programový rozpočet sumár'!AE10</f>
        <v>0</v>
      </c>
      <c r="F45" s="399"/>
    </row>
    <row r="46" spans="1:6" ht="15.75" thickBot="1">
      <c r="A46" s="399"/>
      <c r="B46" s="399"/>
      <c r="C46" s="399"/>
      <c r="D46" s="399"/>
      <c r="E46" s="399"/>
      <c r="F46" s="399"/>
    </row>
    <row r="47" spans="1:6" ht="15">
      <c r="A47" s="566" t="s">
        <v>655</v>
      </c>
      <c r="B47" s="610" t="s">
        <v>677</v>
      </c>
      <c r="C47" s="611"/>
      <c r="D47" s="611"/>
      <c r="E47" s="611"/>
      <c r="F47" s="612"/>
    </row>
    <row r="48" spans="1:6" ht="15" customHeight="1">
      <c r="A48" s="567" t="s">
        <v>657</v>
      </c>
      <c r="B48" s="613" t="s">
        <v>678</v>
      </c>
      <c r="C48" s="614"/>
      <c r="D48" s="614"/>
      <c r="E48" s="614"/>
      <c r="F48" s="615"/>
    </row>
    <row r="49" spans="1:6" ht="24.75" customHeight="1">
      <c r="A49" s="567" t="s">
        <v>659</v>
      </c>
      <c r="B49" s="411" t="s">
        <v>660</v>
      </c>
      <c r="C49" s="613" t="s">
        <v>679</v>
      </c>
      <c r="D49" s="614"/>
      <c r="E49" s="614"/>
      <c r="F49" s="615"/>
    </row>
    <row r="50" spans="1:6" ht="15">
      <c r="A50" s="567" t="s">
        <v>662</v>
      </c>
      <c r="B50" s="412" t="s">
        <v>663</v>
      </c>
      <c r="C50" s="412" t="s">
        <v>664</v>
      </c>
      <c r="D50" s="413" t="s">
        <v>665</v>
      </c>
      <c r="E50" s="412" t="s">
        <v>666</v>
      </c>
      <c r="F50" s="414" t="s">
        <v>667</v>
      </c>
    </row>
    <row r="51" spans="1:6" ht="15">
      <c r="A51" s="567" t="s">
        <v>668</v>
      </c>
      <c r="B51" s="412"/>
      <c r="C51" s="458">
        <v>0.95</v>
      </c>
      <c r="D51" s="459">
        <v>0.98</v>
      </c>
      <c r="E51" s="458">
        <v>0.98</v>
      </c>
      <c r="F51" s="460">
        <v>0.98</v>
      </c>
    </row>
    <row r="52" spans="1:6" ht="15.75" thickBot="1">
      <c r="A52" s="572" t="s">
        <v>669</v>
      </c>
      <c r="B52" s="416"/>
      <c r="C52" s="416"/>
      <c r="D52" s="416"/>
      <c r="E52" s="416"/>
      <c r="F52" s="417"/>
    </row>
    <row r="53" spans="1:6" ht="15">
      <c r="A53" s="405"/>
      <c r="B53" s="406"/>
      <c r="C53" s="406"/>
      <c r="D53" s="406"/>
      <c r="E53" s="406"/>
      <c r="F53" s="406"/>
    </row>
    <row r="54" spans="1:6" ht="15" customHeight="1">
      <c r="A54" s="403" t="s">
        <v>880</v>
      </c>
      <c r="B54" s="399"/>
      <c r="C54" s="399"/>
      <c r="D54" s="399"/>
      <c r="E54" s="399"/>
      <c r="F54" s="399"/>
    </row>
    <row r="55" spans="1:6" s="424" customFormat="1" ht="39.75" customHeight="1">
      <c r="A55" s="616" t="s">
        <v>1195</v>
      </c>
      <c r="B55" s="617"/>
      <c r="C55" s="617"/>
      <c r="D55" s="617"/>
      <c r="E55" s="617"/>
      <c r="F55" s="617"/>
    </row>
    <row r="56" spans="1:6" ht="15">
      <c r="A56" s="425"/>
      <c r="B56" s="425"/>
      <c r="C56" s="425"/>
      <c r="D56" s="425"/>
      <c r="E56" s="425"/>
      <c r="F56" s="425"/>
    </row>
    <row r="57" spans="1:6" ht="15.75">
      <c r="A57" s="400" t="s">
        <v>1196</v>
      </c>
      <c r="B57" s="407"/>
      <c r="C57" s="407"/>
      <c r="D57" s="407"/>
      <c r="E57" s="407"/>
      <c r="F57" s="407"/>
    </row>
    <row r="58" spans="1:6" ht="15">
      <c r="A58" s="399"/>
      <c r="B58" s="399"/>
      <c r="C58" s="399"/>
      <c r="D58" s="399"/>
      <c r="E58" s="399"/>
      <c r="F58" s="399"/>
    </row>
    <row r="59" spans="1:6" ht="15">
      <c r="A59" s="399"/>
      <c r="B59" s="399"/>
      <c r="C59" s="401">
        <v>2010</v>
      </c>
      <c r="D59" s="401">
        <v>2011</v>
      </c>
      <c r="E59" s="401">
        <v>2012</v>
      </c>
      <c r="F59" s="399"/>
    </row>
    <row r="60" spans="1:6" ht="15">
      <c r="A60" s="608" t="s">
        <v>654</v>
      </c>
      <c r="B60" s="609"/>
      <c r="C60" s="402">
        <f>'Programový rozpočet sumár'!M11</f>
        <v>15500</v>
      </c>
      <c r="D60" s="402">
        <f>'Programový rozpočet sumár'!AA11</f>
        <v>15800</v>
      </c>
      <c r="E60" s="402">
        <f>'Programový rozpočet sumár'!AE11</f>
        <v>16100</v>
      </c>
      <c r="F60" s="399"/>
    </row>
    <row r="61" spans="1:6" ht="15.75" thickBot="1">
      <c r="A61" s="399"/>
      <c r="B61" s="399"/>
      <c r="C61" s="427"/>
      <c r="D61" s="427"/>
      <c r="E61" s="427"/>
      <c r="F61" s="427"/>
    </row>
    <row r="62" spans="1:6" ht="15" customHeight="1">
      <c r="A62" s="566" t="s">
        <v>655</v>
      </c>
      <c r="B62" s="610" t="s">
        <v>677</v>
      </c>
      <c r="C62" s="611"/>
      <c r="D62" s="611"/>
      <c r="E62" s="611"/>
      <c r="F62" s="612"/>
    </row>
    <row r="63" spans="1:6" ht="15" customHeight="1">
      <c r="A63" s="567" t="s">
        <v>657</v>
      </c>
      <c r="B63" s="613" t="s">
        <v>680</v>
      </c>
      <c r="C63" s="614"/>
      <c r="D63" s="614"/>
      <c r="E63" s="614"/>
      <c r="F63" s="615"/>
    </row>
    <row r="64" spans="1:6" ht="15.75" customHeight="1">
      <c r="A64" s="567" t="s">
        <v>659</v>
      </c>
      <c r="B64" s="411" t="s">
        <v>660</v>
      </c>
      <c r="C64" s="613" t="s">
        <v>681</v>
      </c>
      <c r="D64" s="614"/>
      <c r="E64" s="614"/>
      <c r="F64" s="615"/>
    </row>
    <row r="65" spans="1:6" ht="15">
      <c r="A65" s="567" t="s">
        <v>662</v>
      </c>
      <c r="B65" s="412" t="s">
        <v>663</v>
      </c>
      <c r="C65" s="412" t="s">
        <v>664</v>
      </c>
      <c r="D65" s="413" t="s">
        <v>665</v>
      </c>
      <c r="E65" s="412" t="s">
        <v>666</v>
      </c>
      <c r="F65" s="414" t="s">
        <v>667</v>
      </c>
    </row>
    <row r="66" spans="1:6" ht="15">
      <c r="A66" s="567" t="s">
        <v>668</v>
      </c>
      <c r="B66" s="412"/>
      <c r="C66" s="458">
        <v>0.8</v>
      </c>
      <c r="D66" s="459">
        <v>0.8</v>
      </c>
      <c r="E66" s="458">
        <v>0.8</v>
      </c>
      <c r="F66" s="460">
        <v>0.8</v>
      </c>
    </row>
    <row r="67" spans="1:6" ht="15.75" thickBot="1">
      <c r="A67" s="572" t="s">
        <v>669</v>
      </c>
      <c r="B67" s="416"/>
      <c r="C67" s="428"/>
      <c r="D67" s="416"/>
      <c r="E67" s="416"/>
      <c r="F67" s="417"/>
    </row>
    <row r="68" spans="1:6" ht="15">
      <c r="A68" s="405"/>
      <c r="B68" s="406"/>
      <c r="C68" s="406"/>
      <c r="D68" s="406"/>
      <c r="E68" s="406"/>
      <c r="F68" s="406"/>
    </row>
    <row r="69" spans="1:6" ht="15">
      <c r="A69" s="403" t="s">
        <v>691</v>
      </c>
      <c r="B69" s="399"/>
      <c r="C69" s="399"/>
      <c r="D69" s="399"/>
      <c r="E69" s="399"/>
      <c r="F69" s="399"/>
    </row>
    <row r="70" spans="1:6" ht="15" customHeight="1">
      <c r="A70" s="616" t="s">
        <v>1197</v>
      </c>
      <c r="B70" s="617"/>
      <c r="C70" s="617"/>
      <c r="D70" s="617"/>
      <c r="E70" s="617"/>
      <c r="F70" s="617"/>
    </row>
    <row r="71" spans="1:6" ht="14.25" customHeight="1">
      <c r="A71" s="399"/>
      <c r="B71" s="399"/>
      <c r="C71" s="399"/>
      <c r="D71" s="399"/>
      <c r="E71" s="399"/>
      <c r="F71" s="399"/>
    </row>
    <row r="72" spans="1:6" ht="15" customHeight="1">
      <c r="A72" s="562" t="s">
        <v>682</v>
      </c>
      <c r="B72" s="399"/>
      <c r="C72" s="396"/>
      <c r="D72" s="396"/>
      <c r="E72" s="396"/>
      <c r="F72" s="396"/>
    </row>
    <row r="73" spans="1:6" ht="15.75">
      <c r="A73" s="592" t="s">
        <v>651</v>
      </c>
      <c r="B73" s="399"/>
      <c r="C73" s="399"/>
      <c r="D73" s="399"/>
      <c r="E73" s="399"/>
      <c r="F73" s="396"/>
    </row>
    <row r="74" spans="1:6" ht="15">
      <c r="A74" s="399"/>
      <c r="B74" s="399"/>
      <c r="C74" s="399"/>
      <c r="D74" s="399"/>
      <c r="E74" s="399"/>
      <c r="F74" s="399"/>
    </row>
    <row r="75" spans="1:6" ht="15">
      <c r="A75" s="399"/>
      <c r="B75" s="399"/>
      <c r="C75" s="401">
        <v>2010</v>
      </c>
      <c r="D75" s="401">
        <v>2011</v>
      </c>
      <c r="E75" s="401">
        <v>2012</v>
      </c>
      <c r="F75" s="399"/>
    </row>
    <row r="76" spans="1:6" ht="15">
      <c r="A76" s="608" t="s">
        <v>652</v>
      </c>
      <c r="B76" s="609"/>
      <c r="C76" s="402">
        <f>'Programový rozpočet sumár'!M12</f>
        <v>384760</v>
      </c>
      <c r="D76" s="402">
        <f>'Programový rozpočet sumár'!AA12</f>
        <v>170000</v>
      </c>
      <c r="E76" s="402">
        <f>'Programový rozpočet sumár'!AE12</f>
        <v>310000</v>
      </c>
      <c r="F76" s="399"/>
    </row>
    <row r="77" spans="1:6" ht="15">
      <c r="A77" s="399"/>
      <c r="B77" s="399"/>
      <c r="C77" s="399"/>
      <c r="D77" s="399"/>
      <c r="E77" s="399"/>
      <c r="F77" s="399"/>
    </row>
    <row r="78" spans="1:6" ht="15.75">
      <c r="A78" s="400" t="s">
        <v>1198</v>
      </c>
      <c r="B78" s="399"/>
      <c r="C78" s="399"/>
      <c r="D78" s="399"/>
      <c r="E78" s="399"/>
      <c r="F78" s="399"/>
    </row>
    <row r="79" spans="1:6" ht="15">
      <c r="A79" s="399"/>
      <c r="B79" s="399"/>
      <c r="C79" s="399"/>
      <c r="D79" s="399"/>
      <c r="E79" s="399"/>
      <c r="F79" s="399"/>
    </row>
    <row r="80" spans="1:6" ht="15">
      <c r="A80" s="399"/>
      <c r="B80" s="399"/>
      <c r="C80" s="401">
        <v>2010</v>
      </c>
      <c r="D80" s="401">
        <v>2011</v>
      </c>
      <c r="E80" s="401">
        <v>2012</v>
      </c>
      <c r="F80" s="399"/>
    </row>
    <row r="81" spans="1:6" ht="15">
      <c r="A81" s="608" t="s">
        <v>654</v>
      </c>
      <c r="B81" s="609"/>
      <c r="C81" s="402">
        <f>'Programový rozpočet sumár'!M13</f>
        <v>0</v>
      </c>
      <c r="D81" s="402">
        <f>'Programový rozpočet sumár'!AA13</f>
        <v>0</v>
      </c>
      <c r="E81" s="402">
        <f>'Programový rozpočet sumár'!AE13</f>
        <v>0</v>
      </c>
      <c r="F81" s="399"/>
    </row>
    <row r="82" spans="1:6" ht="15.75" thickBot="1">
      <c r="A82" s="399"/>
      <c r="B82" s="399"/>
      <c r="C82" s="399"/>
      <c r="D82" s="399"/>
      <c r="E82" s="399"/>
      <c r="F82" s="399"/>
    </row>
    <row r="83" spans="1:6" ht="15">
      <c r="A83" s="566" t="s">
        <v>655</v>
      </c>
      <c r="B83" s="610" t="s">
        <v>1199</v>
      </c>
      <c r="C83" s="611"/>
      <c r="D83" s="611"/>
      <c r="E83" s="611"/>
      <c r="F83" s="612"/>
    </row>
    <row r="84" spans="1:6" ht="15">
      <c r="A84" s="567" t="s">
        <v>657</v>
      </c>
      <c r="B84" s="613" t="s">
        <v>1200</v>
      </c>
      <c r="C84" s="614"/>
      <c r="D84" s="614"/>
      <c r="E84" s="614"/>
      <c r="F84" s="615"/>
    </row>
    <row r="85" spans="1:6" ht="26.25" customHeight="1">
      <c r="A85" s="567" t="s">
        <v>659</v>
      </c>
      <c r="B85" s="457" t="s">
        <v>660</v>
      </c>
      <c r="C85" s="613" t="s">
        <v>1201</v>
      </c>
      <c r="D85" s="614"/>
      <c r="E85" s="614"/>
      <c r="F85" s="615"/>
    </row>
    <row r="86" spans="1:6" ht="15">
      <c r="A86" s="567" t="s">
        <v>662</v>
      </c>
      <c r="B86" s="412" t="s">
        <v>663</v>
      </c>
      <c r="C86" s="412" t="s">
        <v>664</v>
      </c>
      <c r="D86" s="413" t="s">
        <v>665</v>
      </c>
      <c r="E86" s="412" t="s">
        <v>666</v>
      </c>
      <c r="F86" s="414" t="s">
        <v>667</v>
      </c>
    </row>
    <row r="87" spans="1:6" ht="15">
      <c r="A87" s="567" t="s">
        <v>668</v>
      </c>
      <c r="B87" s="412"/>
      <c r="C87" s="412" t="s">
        <v>1202</v>
      </c>
      <c r="D87" s="413" t="s">
        <v>1202</v>
      </c>
      <c r="E87" s="412" t="s">
        <v>688</v>
      </c>
      <c r="F87" s="414" t="s">
        <v>1202</v>
      </c>
    </row>
    <row r="88" spans="1:6" ht="15.75" thickBot="1">
      <c r="A88" s="572" t="s">
        <v>669</v>
      </c>
      <c r="B88" s="416" t="s">
        <v>1202</v>
      </c>
      <c r="C88" s="416"/>
      <c r="D88" s="416"/>
      <c r="E88" s="416"/>
      <c r="F88" s="417"/>
    </row>
    <row r="89" spans="1:6" ht="15">
      <c r="A89" s="419"/>
      <c r="B89" s="418"/>
      <c r="C89" s="418"/>
      <c r="D89" s="418"/>
      <c r="E89" s="418"/>
      <c r="F89" s="418"/>
    </row>
    <row r="90" spans="1:6" ht="15">
      <c r="A90" s="403" t="s">
        <v>691</v>
      </c>
      <c r="B90" s="399"/>
      <c r="C90" s="399"/>
      <c r="D90" s="399"/>
      <c r="E90" s="399"/>
      <c r="F90" s="399"/>
    </row>
    <row r="91" spans="1:6" ht="39.75" customHeight="1">
      <c r="A91" s="616" t="s">
        <v>1203</v>
      </c>
      <c r="B91" s="617"/>
      <c r="C91" s="617"/>
      <c r="D91" s="617"/>
      <c r="E91" s="617"/>
      <c r="F91" s="617"/>
    </row>
    <row r="92" spans="1:6" ht="15">
      <c r="A92" s="469"/>
      <c r="B92" s="469"/>
      <c r="C92" s="469"/>
      <c r="D92" s="469"/>
      <c r="E92" s="469"/>
      <c r="F92" s="469"/>
    </row>
    <row r="93" spans="1:6" ht="15.75">
      <c r="A93" s="400" t="s">
        <v>1366</v>
      </c>
      <c r="B93" s="399"/>
      <c r="C93" s="399"/>
      <c r="D93" s="399"/>
      <c r="E93" s="399"/>
      <c r="F93" s="399"/>
    </row>
    <row r="94" spans="1:6" ht="15" customHeight="1">
      <c r="A94" s="399"/>
      <c r="B94" s="399"/>
      <c r="C94" s="399"/>
      <c r="D94" s="399"/>
      <c r="E94" s="399"/>
      <c r="F94" s="399"/>
    </row>
    <row r="95" spans="1:6" ht="15" customHeight="1">
      <c r="A95" s="399"/>
      <c r="B95" s="399"/>
      <c r="C95" s="401">
        <v>2010</v>
      </c>
      <c r="D95" s="401">
        <v>2011</v>
      </c>
      <c r="E95" s="401">
        <v>2012</v>
      </c>
      <c r="F95" s="399"/>
    </row>
    <row r="96" spans="1:6" ht="18" customHeight="1">
      <c r="A96" s="608" t="s">
        <v>654</v>
      </c>
      <c r="B96" s="609"/>
      <c r="C96" s="402">
        <f>'Programový rozpočet sumár'!M14</f>
        <v>10000</v>
      </c>
      <c r="D96" s="402">
        <f>'Programový rozpočet sumár'!AA14</f>
        <v>20000</v>
      </c>
      <c r="E96" s="402">
        <f>'Programový rozpočet sumár'!AE14</f>
        <v>10000</v>
      </c>
      <c r="F96" s="399"/>
    </row>
    <row r="97" spans="1:6" ht="15.75" thickBot="1">
      <c r="A97" s="399"/>
      <c r="B97" s="399"/>
      <c r="C97" s="399"/>
      <c r="D97" s="399"/>
      <c r="E97" s="399"/>
      <c r="F97" s="399"/>
    </row>
    <row r="98" spans="1:6" ht="15" customHeight="1">
      <c r="A98" s="429" t="s">
        <v>655</v>
      </c>
      <c r="B98" s="610" t="s">
        <v>683</v>
      </c>
      <c r="C98" s="611"/>
      <c r="D98" s="611"/>
      <c r="E98" s="611"/>
      <c r="F98" s="612"/>
    </row>
    <row r="99" spans="1:6" ht="15" customHeight="1">
      <c r="A99" s="420" t="s">
        <v>657</v>
      </c>
      <c r="B99" s="613" t="s">
        <v>684</v>
      </c>
      <c r="C99" s="614"/>
      <c r="D99" s="614"/>
      <c r="E99" s="614"/>
      <c r="F99" s="615"/>
    </row>
    <row r="100" spans="1:6" ht="15" customHeight="1">
      <c r="A100" s="420" t="s">
        <v>659</v>
      </c>
      <c r="B100" s="411" t="s">
        <v>660</v>
      </c>
      <c r="C100" s="613" t="s">
        <v>685</v>
      </c>
      <c r="D100" s="614"/>
      <c r="E100" s="614"/>
      <c r="F100" s="615"/>
    </row>
    <row r="101" spans="1:6" ht="15" customHeight="1">
      <c r="A101" s="420" t="s">
        <v>662</v>
      </c>
      <c r="B101" s="412" t="s">
        <v>663</v>
      </c>
      <c r="C101" s="412" t="s">
        <v>664</v>
      </c>
      <c r="D101" s="413" t="s">
        <v>665</v>
      </c>
      <c r="E101" s="412" t="s">
        <v>666</v>
      </c>
      <c r="F101" s="414" t="s">
        <v>667</v>
      </c>
    </row>
    <row r="102" spans="1:6" ht="15" customHeight="1">
      <c r="A102" s="420" t="s">
        <v>668</v>
      </c>
      <c r="B102" s="412"/>
      <c r="C102" s="412">
        <v>5</v>
      </c>
      <c r="D102" s="413">
        <v>5</v>
      </c>
      <c r="E102" s="412">
        <v>5</v>
      </c>
      <c r="F102" s="414">
        <v>5</v>
      </c>
    </row>
    <row r="103" spans="1:6" ht="15" customHeight="1" thickBot="1">
      <c r="A103" s="430" t="s">
        <v>669</v>
      </c>
      <c r="B103" s="416"/>
      <c r="C103" s="416"/>
      <c r="D103" s="416"/>
      <c r="E103" s="416"/>
      <c r="F103" s="417"/>
    </row>
    <row r="104" spans="1:6" ht="15" customHeight="1">
      <c r="A104" s="420" t="s">
        <v>657</v>
      </c>
      <c r="B104" s="610" t="s">
        <v>686</v>
      </c>
      <c r="C104" s="611"/>
      <c r="D104" s="611"/>
      <c r="E104" s="611"/>
      <c r="F104" s="612"/>
    </row>
    <row r="105" spans="1:6" ht="15" customHeight="1">
      <c r="A105" s="420" t="s">
        <v>659</v>
      </c>
      <c r="B105" s="411" t="s">
        <v>660</v>
      </c>
      <c r="C105" s="613" t="s">
        <v>687</v>
      </c>
      <c r="D105" s="614"/>
      <c r="E105" s="614"/>
      <c r="F105" s="615"/>
    </row>
    <row r="106" spans="1:6" ht="15" customHeight="1">
      <c r="A106" s="420" t="s">
        <v>662</v>
      </c>
      <c r="B106" s="412" t="s">
        <v>663</v>
      </c>
      <c r="C106" s="412" t="s">
        <v>664</v>
      </c>
      <c r="D106" s="413" t="s">
        <v>665</v>
      </c>
      <c r="E106" s="412" t="s">
        <v>666</v>
      </c>
      <c r="F106" s="414" t="s">
        <v>667</v>
      </c>
    </row>
    <row r="107" spans="1:6" ht="15" customHeight="1">
      <c r="A107" s="420" t="s">
        <v>668</v>
      </c>
      <c r="B107" s="412"/>
      <c r="C107" s="412" t="s">
        <v>688</v>
      </c>
      <c r="D107" s="413" t="s">
        <v>688</v>
      </c>
      <c r="E107" s="412" t="s">
        <v>688</v>
      </c>
      <c r="F107" s="414" t="s">
        <v>688</v>
      </c>
    </row>
    <row r="108" spans="1:6" ht="15" customHeight="1" thickBot="1">
      <c r="A108" s="430" t="s">
        <v>669</v>
      </c>
      <c r="B108" s="416"/>
      <c r="C108" s="416"/>
      <c r="D108" s="416"/>
      <c r="E108" s="416"/>
      <c r="F108" s="417"/>
    </row>
    <row r="109" spans="1:6" ht="15" customHeight="1">
      <c r="A109" s="420" t="s">
        <v>657</v>
      </c>
      <c r="B109" s="610" t="s">
        <v>689</v>
      </c>
      <c r="C109" s="611"/>
      <c r="D109" s="611"/>
      <c r="E109" s="611"/>
      <c r="F109" s="612"/>
    </row>
    <row r="110" spans="1:6" ht="26.25" customHeight="1">
      <c r="A110" s="420" t="s">
        <v>659</v>
      </c>
      <c r="B110" s="411" t="s">
        <v>660</v>
      </c>
      <c r="C110" s="613" t="s">
        <v>690</v>
      </c>
      <c r="D110" s="614"/>
      <c r="E110" s="614"/>
      <c r="F110" s="615"/>
    </row>
    <row r="111" spans="1:6" ht="15" customHeight="1">
      <c r="A111" s="420" t="s">
        <v>662</v>
      </c>
      <c r="B111" s="412" t="s">
        <v>663</v>
      </c>
      <c r="C111" s="412" t="s">
        <v>664</v>
      </c>
      <c r="D111" s="413" t="s">
        <v>665</v>
      </c>
      <c r="E111" s="412" t="s">
        <v>666</v>
      </c>
      <c r="F111" s="414" t="s">
        <v>667</v>
      </c>
    </row>
    <row r="112" spans="1:6" ht="15" customHeight="1">
      <c r="A112" s="420" t="s">
        <v>668</v>
      </c>
      <c r="B112" s="412"/>
      <c r="C112" s="412">
        <v>4</v>
      </c>
      <c r="D112" s="413">
        <v>4</v>
      </c>
      <c r="E112" s="412">
        <v>5</v>
      </c>
      <c r="F112" s="414">
        <v>5</v>
      </c>
    </row>
    <row r="113" spans="1:6" ht="15" customHeight="1" thickBot="1">
      <c r="A113" s="430" t="s">
        <v>669</v>
      </c>
      <c r="B113" s="416"/>
      <c r="C113" s="416"/>
      <c r="D113" s="416"/>
      <c r="E113" s="416"/>
      <c r="F113" s="417"/>
    </row>
    <row r="114" spans="1:6" ht="15" customHeight="1">
      <c r="A114" s="419"/>
      <c r="B114" s="418"/>
      <c r="C114" s="418"/>
      <c r="D114" s="418"/>
      <c r="E114" s="418"/>
      <c r="F114" s="418"/>
    </row>
    <row r="115" spans="1:6" ht="15" customHeight="1">
      <c r="A115" s="403" t="s">
        <v>691</v>
      </c>
      <c r="B115" s="399"/>
      <c r="C115" s="399"/>
      <c r="D115" s="399"/>
      <c r="E115" s="399"/>
      <c r="F115" s="399"/>
    </row>
    <row r="116" spans="1:6" s="431" customFormat="1" ht="39.75" customHeight="1">
      <c r="A116" s="616" t="s">
        <v>692</v>
      </c>
      <c r="B116" s="617"/>
      <c r="C116" s="617"/>
      <c r="D116" s="617"/>
      <c r="E116" s="617"/>
      <c r="F116" s="617"/>
    </row>
    <row r="117" spans="1:5" ht="15" customHeight="1">
      <c r="A117" s="432"/>
      <c r="B117" s="432"/>
      <c r="C117" s="433"/>
      <c r="D117" s="433"/>
      <c r="E117" s="433"/>
    </row>
    <row r="118" spans="1:6" ht="15.75">
      <c r="A118" s="434" t="s">
        <v>1204</v>
      </c>
      <c r="B118" s="435"/>
      <c r="C118" s="435"/>
      <c r="D118" s="435"/>
      <c r="E118" s="435"/>
      <c r="F118" s="435"/>
    </row>
    <row r="120" spans="1:6" ht="15" customHeight="1">
      <c r="A120" s="435"/>
      <c r="B120" s="435"/>
      <c r="C120" s="436">
        <v>2010</v>
      </c>
      <c r="D120" s="436">
        <v>2011</v>
      </c>
      <c r="E120" s="436">
        <v>2012</v>
      </c>
      <c r="F120" s="435"/>
    </row>
    <row r="121" spans="1:6" ht="15">
      <c r="A121" s="632" t="s">
        <v>654</v>
      </c>
      <c r="B121" s="633"/>
      <c r="C121" s="437">
        <f>'Programový rozpočet sumár'!M15</f>
        <v>374760</v>
      </c>
      <c r="D121" s="437">
        <f>'Programový rozpočet sumár'!AA15</f>
        <v>150000</v>
      </c>
      <c r="E121" s="437">
        <f>'Programový rozpočet sumár'!AE15</f>
        <v>300000</v>
      </c>
      <c r="F121" s="435"/>
    </row>
    <row r="122" spans="1:6" ht="15" customHeight="1" thickBot="1">
      <c r="A122" s="435"/>
      <c r="B122" s="435"/>
      <c r="C122" s="435"/>
      <c r="D122" s="435"/>
      <c r="E122" s="435"/>
      <c r="F122" s="435"/>
    </row>
    <row r="123" spans="1:6" ht="15" customHeight="1">
      <c r="A123" s="438" t="s">
        <v>655</v>
      </c>
      <c r="B123" s="626" t="s">
        <v>693</v>
      </c>
      <c r="C123" s="627"/>
      <c r="D123" s="627"/>
      <c r="E123" s="627"/>
      <c r="F123" s="628"/>
    </row>
    <row r="124" spans="1:6" ht="15" customHeight="1">
      <c r="A124" s="439" t="s">
        <v>657</v>
      </c>
      <c r="B124" s="629" t="s">
        <v>694</v>
      </c>
      <c r="C124" s="630"/>
      <c r="D124" s="630"/>
      <c r="E124" s="630"/>
      <c r="F124" s="631"/>
    </row>
    <row r="125" spans="1:6" ht="26.25" customHeight="1">
      <c r="A125" s="439" t="s">
        <v>659</v>
      </c>
      <c r="B125" s="440" t="s">
        <v>660</v>
      </c>
      <c r="C125" s="629" t="s">
        <v>695</v>
      </c>
      <c r="D125" s="630"/>
      <c r="E125" s="630"/>
      <c r="F125" s="631"/>
    </row>
    <row r="126" spans="1:6" ht="15">
      <c r="A126" s="439" t="s">
        <v>662</v>
      </c>
      <c r="B126" s="441" t="s">
        <v>663</v>
      </c>
      <c r="C126" s="441" t="s">
        <v>664</v>
      </c>
      <c r="D126" s="442" t="s">
        <v>665</v>
      </c>
      <c r="E126" s="441" t="s">
        <v>666</v>
      </c>
      <c r="F126" s="443" t="s">
        <v>667</v>
      </c>
    </row>
    <row r="127" spans="1:6" ht="15">
      <c r="A127" s="439" t="s">
        <v>668</v>
      </c>
      <c r="B127" s="441"/>
      <c r="C127" s="441">
        <v>15</v>
      </c>
      <c r="D127" s="442">
        <v>16</v>
      </c>
      <c r="E127" s="441">
        <v>16</v>
      </c>
      <c r="F127" s="443">
        <v>16</v>
      </c>
    </row>
    <row r="128" spans="1:6" ht="15" customHeight="1" thickBot="1">
      <c r="A128" s="444" t="s">
        <v>669</v>
      </c>
      <c r="B128" s="552">
        <v>15</v>
      </c>
      <c r="C128" s="552"/>
      <c r="D128" s="552"/>
      <c r="E128" s="552"/>
      <c r="F128" s="553"/>
    </row>
    <row r="130" spans="1:2" s="424" customFormat="1" ht="15">
      <c r="A130" s="403" t="s">
        <v>880</v>
      </c>
      <c r="B130" s="404"/>
    </row>
    <row r="131" spans="1:6" s="424" customFormat="1" ht="39.75" customHeight="1">
      <c r="A131" s="616" t="s">
        <v>1205</v>
      </c>
      <c r="B131" s="617"/>
      <c r="C131" s="617"/>
      <c r="D131" s="617"/>
      <c r="E131" s="617"/>
      <c r="F131" s="617"/>
    </row>
    <row r="132" spans="1:6" s="446" customFormat="1" ht="12.75">
      <c r="A132" s="445"/>
      <c r="B132" s="445"/>
      <c r="C132" s="447"/>
      <c r="D132" s="447"/>
      <c r="E132" s="447"/>
      <c r="F132" s="447"/>
    </row>
    <row r="133" spans="1:6" s="446" customFormat="1" ht="15.75">
      <c r="A133" s="562" t="s">
        <v>696</v>
      </c>
      <c r="B133" s="435"/>
      <c r="C133" s="435"/>
      <c r="D133" s="435"/>
      <c r="E133" s="435"/>
      <c r="F133" s="435"/>
    </row>
    <row r="134" spans="1:6" s="446" customFormat="1" ht="15">
      <c r="A134" s="592" t="s">
        <v>697</v>
      </c>
      <c r="B134" s="399"/>
      <c r="C134" s="399"/>
      <c r="D134" s="399"/>
      <c r="E134" s="399"/>
      <c r="F134" s="399"/>
    </row>
    <row r="135" spans="1:6" s="446" customFormat="1" ht="15">
      <c r="A135" s="397"/>
      <c r="B135" s="397"/>
      <c r="C135" s="397"/>
      <c r="D135" s="397"/>
      <c r="E135" s="397"/>
      <c r="F135" s="397"/>
    </row>
    <row r="136" spans="1:6" s="446" customFormat="1" ht="12.75">
      <c r="A136" s="399"/>
      <c r="B136" s="399"/>
      <c r="C136" s="401">
        <v>2010</v>
      </c>
      <c r="D136" s="401">
        <v>2011</v>
      </c>
      <c r="E136" s="401">
        <v>2012</v>
      </c>
      <c r="F136" s="435"/>
    </row>
    <row r="137" spans="1:6" s="446" customFormat="1" ht="15">
      <c r="A137" s="608" t="s">
        <v>652</v>
      </c>
      <c r="B137" s="609"/>
      <c r="C137" s="402">
        <f>'Programový rozpočet sumár'!M16</f>
        <v>0</v>
      </c>
      <c r="D137" s="402">
        <f>'Programový rozpočet sumár'!AA16</f>
        <v>0</v>
      </c>
      <c r="E137" s="402">
        <f>'Programový rozpočet sumár'!AE16</f>
        <v>0</v>
      </c>
      <c r="F137" s="435"/>
    </row>
    <row r="138" spans="1:6" s="453" customFormat="1" ht="12.75" thickBot="1">
      <c r="A138" s="450"/>
      <c r="B138" s="450"/>
      <c r="C138" s="451"/>
      <c r="D138" s="451"/>
      <c r="E138" s="451"/>
      <c r="F138" s="452"/>
    </row>
    <row r="139" spans="1:6" s="446" customFormat="1" ht="12.75">
      <c r="A139" s="566" t="s">
        <v>655</v>
      </c>
      <c r="B139" s="626" t="s">
        <v>698</v>
      </c>
      <c r="C139" s="627"/>
      <c r="D139" s="627"/>
      <c r="E139" s="627"/>
      <c r="F139" s="628"/>
    </row>
    <row r="140" spans="1:6" s="446" customFormat="1" ht="12.75">
      <c r="A140" s="567" t="s">
        <v>657</v>
      </c>
      <c r="B140" s="629" t="s">
        <v>699</v>
      </c>
      <c r="C140" s="630"/>
      <c r="D140" s="630"/>
      <c r="E140" s="630"/>
      <c r="F140" s="631"/>
    </row>
    <row r="141" spans="1:6" s="446" customFormat="1" ht="12.75">
      <c r="A141" s="567" t="s">
        <v>659</v>
      </c>
      <c r="B141" s="440" t="s">
        <v>660</v>
      </c>
      <c r="C141" s="629" t="s">
        <v>700</v>
      </c>
      <c r="D141" s="630"/>
      <c r="E141" s="630"/>
      <c r="F141" s="631"/>
    </row>
    <row r="142" spans="1:6" s="446" customFormat="1" ht="12.75">
      <c r="A142" s="567" t="s">
        <v>662</v>
      </c>
      <c r="B142" s="441" t="s">
        <v>663</v>
      </c>
      <c r="C142" s="441" t="s">
        <v>664</v>
      </c>
      <c r="D142" s="442" t="s">
        <v>665</v>
      </c>
      <c r="E142" s="441" t="s">
        <v>666</v>
      </c>
      <c r="F142" s="443" t="s">
        <v>667</v>
      </c>
    </row>
    <row r="143" spans="1:6" s="446" customFormat="1" ht="12.75">
      <c r="A143" s="567" t="s">
        <v>668</v>
      </c>
      <c r="B143" s="441"/>
      <c r="C143" s="441">
        <v>17</v>
      </c>
      <c r="D143" s="442">
        <v>16</v>
      </c>
      <c r="E143" s="441">
        <v>16</v>
      </c>
      <c r="F143" s="443">
        <v>15</v>
      </c>
    </row>
    <row r="144" spans="1:6" s="446" customFormat="1" ht="13.5" thickBot="1">
      <c r="A144" s="572" t="s">
        <v>669</v>
      </c>
      <c r="B144" s="552">
        <v>15</v>
      </c>
      <c r="C144" s="552"/>
      <c r="D144" s="552"/>
      <c r="E144" s="552"/>
      <c r="F144" s="553"/>
    </row>
    <row r="145" spans="1:6" s="446" customFormat="1" ht="12.75">
      <c r="A145" s="566" t="s">
        <v>659</v>
      </c>
      <c r="B145" s="440" t="s">
        <v>660</v>
      </c>
      <c r="C145" s="626" t="s">
        <v>701</v>
      </c>
      <c r="D145" s="627"/>
      <c r="E145" s="627"/>
      <c r="F145" s="628"/>
    </row>
    <row r="146" spans="1:6" s="446" customFormat="1" ht="12.75">
      <c r="A146" s="567" t="s">
        <v>662</v>
      </c>
      <c r="B146" s="441" t="s">
        <v>663</v>
      </c>
      <c r="C146" s="441" t="s">
        <v>664</v>
      </c>
      <c r="D146" s="442" t="s">
        <v>665</v>
      </c>
      <c r="E146" s="441" t="s">
        <v>666</v>
      </c>
      <c r="F146" s="443" t="s">
        <v>667</v>
      </c>
    </row>
    <row r="147" spans="1:6" s="446" customFormat="1" ht="12.75">
      <c r="A147" s="567" t="s">
        <v>668</v>
      </c>
      <c r="B147" s="441"/>
      <c r="C147" s="441">
        <v>5</v>
      </c>
      <c r="D147" s="442">
        <v>3</v>
      </c>
      <c r="E147" s="441">
        <v>3</v>
      </c>
      <c r="F147" s="443">
        <v>2</v>
      </c>
    </row>
    <row r="148" spans="1:6" s="446" customFormat="1" ht="12.75">
      <c r="A148" s="567" t="s">
        <v>659</v>
      </c>
      <c r="B148" s="440" t="s">
        <v>660</v>
      </c>
      <c r="C148" s="629" t="s">
        <v>702</v>
      </c>
      <c r="D148" s="630"/>
      <c r="E148" s="630"/>
      <c r="F148" s="631"/>
    </row>
    <row r="149" spans="1:6" s="446" customFormat="1" ht="12.75">
      <c r="A149" s="567" t="s">
        <v>662</v>
      </c>
      <c r="B149" s="441" t="s">
        <v>663</v>
      </c>
      <c r="C149" s="441" t="s">
        <v>664</v>
      </c>
      <c r="D149" s="442" t="s">
        <v>665</v>
      </c>
      <c r="E149" s="441" t="s">
        <v>666</v>
      </c>
      <c r="F149" s="443" t="s">
        <v>667</v>
      </c>
    </row>
    <row r="150" spans="1:6" s="446" customFormat="1" ht="13.5" thickBot="1">
      <c r="A150" s="572" t="s">
        <v>668</v>
      </c>
      <c r="B150" s="552"/>
      <c r="C150" s="552">
        <v>5</v>
      </c>
      <c r="D150" s="597">
        <v>3</v>
      </c>
      <c r="E150" s="552">
        <v>3</v>
      </c>
      <c r="F150" s="553">
        <v>2</v>
      </c>
    </row>
    <row r="151" spans="1:6" s="446" customFormat="1" ht="12.75" customHeight="1">
      <c r="A151" s="454"/>
      <c r="B151" s="455"/>
      <c r="C151" s="455"/>
      <c r="D151" s="455"/>
      <c r="E151" s="455"/>
      <c r="F151" s="455"/>
    </row>
    <row r="152" spans="1:6" s="446" customFormat="1" ht="12.75" customHeight="1">
      <c r="A152" s="448" t="s">
        <v>703</v>
      </c>
      <c r="B152" s="448"/>
      <c r="C152" s="449"/>
      <c r="D152" s="449"/>
      <c r="E152" s="449"/>
      <c r="F152" s="435"/>
    </row>
    <row r="153" spans="1:6" s="424" customFormat="1" ht="81" customHeight="1">
      <c r="A153" s="616" t="s">
        <v>1206</v>
      </c>
      <c r="B153" s="617"/>
      <c r="C153" s="617"/>
      <c r="D153" s="617"/>
      <c r="E153" s="617"/>
      <c r="F153" s="617"/>
    </row>
    <row r="154" spans="1:6" s="446" customFormat="1" ht="12.75" customHeight="1">
      <c r="A154" s="445"/>
      <c r="B154" s="445"/>
      <c r="C154" s="447"/>
      <c r="D154" s="447"/>
      <c r="E154" s="447"/>
      <c r="F154" s="447"/>
    </row>
    <row r="155" spans="1:6" s="446" customFormat="1" ht="15.75">
      <c r="A155" s="562" t="s">
        <v>704</v>
      </c>
      <c r="B155" s="399"/>
      <c r="C155" s="399"/>
      <c r="D155" s="399"/>
      <c r="E155" s="399"/>
      <c r="F155" s="399"/>
    </row>
    <row r="156" spans="1:6" s="446" customFormat="1" ht="15">
      <c r="A156" s="592" t="s">
        <v>705</v>
      </c>
      <c r="B156" s="399"/>
      <c r="C156" s="399"/>
      <c r="D156" s="399"/>
      <c r="E156" s="399"/>
      <c r="F156" s="399"/>
    </row>
    <row r="157" spans="1:6" s="446" customFormat="1" ht="12.75" customHeight="1">
      <c r="A157" s="399"/>
      <c r="B157" s="399"/>
      <c r="C157" s="399"/>
      <c r="D157" s="399"/>
      <c r="E157" s="399"/>
      <c r="F157" s="399"/>
    </row>
    <row r="158" spans="1:6" s="446" customFormat="1" ht="12.75">
      <c r="A158" s="399"/>
      <c r="B158" s="399"/>
      <c r="C158" s="401">
        <v>2010</v>
      </c>
      <c r="D158" s="401">
        <v>2011</v>
      </c>
      <c r="E158" s="401">
        <v>2012</v>
      </c>
      <c r="F158" s="399"/>
    </row>
    <row r="159" spans="1:6" s="446" customFormat="1" ht="15">
      <c r="A159" s="608" t="s">
        <v>652</v>
      </c>
      <c r="B159" s="609"/>
      <c r="C159" s="402">
        <f>'Programový rozpočet sumár'!M17</f>
        <v>1000</v>
      </c>
      <c r="D159" s="402">
        <f>'Programový rozpočet sumár'!AA17</f>
        <v>1500</v>
      </c>
      <c r="E159" s="402">
        <f>'Programový rozpočet sumár'!AE17</f>
        <v>1500</v>
      </c>
      <c r="F159" s="399"/>
    </row>
    <row r="160" spans="1:6" s="446" customFormat="1" ht="13.5" thickBot="1">
      <c r="A160" s="399"/>
      <c r="B160" s="399"/>
      <c r="C160" s="399"/>
      <c r="D160" s="399"/>
      <c r="E160" s="399"/>
      <c r="F160" s="399"/>
    </row>
    <row r="161" spans="1:6" s="446" customFormat="1" ht="12.75">
      <c r="A161" s="429" t="s">
        <v>655</v>
      </c>
      <c r="B161" s="610" t="s">
        <v>706</v>
      </c>
      <c r="C161" s="611"/>
      <c r="D161" s="611"/>
      <c r="E161" s="611"/>
      <c r="F161" s="612"/>
    </row>
    <row r="162" spans="1:6" s="446" customFormat="1" ht="12.75">
      <c r="A162" s="420" t="s">
        <v>657</v>
      </c>
      <c r="B162" s="613" t="s">
        <v>707</v>
      </c>
      <c r="C162" s="614"/>
      <c r="D162" s="614"/>
      <c r="E162" s="614"/>
      <c r="F162" s="615"/>
    </row>
    <row r="163" spans="1:6" s="446" customFormat="1" ht="12.75">
      <c r="A163" s="420" t="s">
        <v>659</v>
      </c>
      <c r="B163" s="457" t="s">
        <v>660</v>
      </c>
      <c r="C163" s="613" t="s">
        <v>708</v>
      </c>
      <c r="D163" s="614"/>
      <c r="E163" s="614"/>
      <c r="F163" s="615"/>
    </row>
    <row r="164" spans="1:6" s="446" customFormat="1" ht="12.75">
      <c r="A164" s="420" t="s">
        <v>662</v>
      </c>
      <c r="B164" s="412" t="s">
        <v>663</v>
      </c>
      <c r="C164" s="412" t="s">
        <v>664</v>
      </c>
      <c r="D164" s="413" t="s">
        <v>665</v>
      </c>
      <c r="E164" s="412" t="s">
        <v>666</v>
      </c>
      <c r="F164" s="414" t="s">
        <v>667</v>
      </c>
    </row>
    <row r="165" spans="1:6" s="446" customFormat="1" ht="12.75">
      <c r="A165" s="420" t="s">
        <v>668</v>
      </c>
      <c r="B165" s="554"/>
      <c r="C165" s="555">
        <v>0.98</v>
      </c>
      <c r="D165" s="556">
        <v>0.98</v>
      </c>
      <c r="E165" s="555">
        <v>0.98</v>
      </c>
      <c r="F165" s="557">
        <v>0.98</v>
      </c>
    </row>
    <row r="166" spans="1:6" s="446" customFormat="1" ht="12.75">
      <c r="A166" s="420" t="s">
        <v>669</v>
      </c>
      <c r="B166" s="555">
        <v>1.024131447151434</v>
      </c>
      <c r="C166" s="554"/>
      <c r="D166" s="554"/>
      <c r="E166" s="554"/>
      <c r="F166" s="558"/>
    </row>
    <row r="167" spans="1:6" s="446" customFormat="1" ht="12.75">
      <c r="A167" s="462" t="s">
        <v>659</v>
      </c>
      <c r="B167" s="463" t="s">
        <v>660</v>
      </c>
      <c r="C167" s="613" t="s">
        <v>709</v>
      </c>
      <c r="D167" s="614"/>
      <c r="E167" s="614"/>
      <c r="F167" s="615"/>
    </row>
    <row r="168" spans="1:6" s="446" customFormat="1" ht="12.75">
      <c r="A168" s="420" t="s">
        <v>662</v>
      </c>
      <c r="B168" s="412" t="s">
        <v>663</v>
      </c>
      <c r="C168" s="412" t="s">
        <v>664</v>
      </c>
      <c r="D168" s="413" t="s">
        <v>665</v>
      </c>
      <c r="E168" s="412" t="s">
        <v>666</v>
      </c>
      <c r="F168" s="414" t="s">
        <v>667</v>
      </c>
    </row>
    <row r="169" spans="1:6" s="446" customFormat="1" ht="12.75">
      <c r="A169" s="420" t="s">
        <v>668</v>
      </c>
      <c r="B169" s="554"/>
      <c r="C169" s="555">
        <v>0.97</v>
      </c>
      <c r="D169" s="556">
        <v>0.97</v>
      </c>
      <c r="E169" s="555">
        <v>0.97</v>
      </c>
      <c r="F169" s="557">
        <v>0.97</v>
      </c>
    </row>
    <row r="170" spans="1:6" s="446" customFormat="1" ht="13.5" thickBot="1">
      <c r="A170" s="430" t="s">
        <v>669</v>
      </c>
      <c r="B170" s="559">
        <v>1.0267879694260782</v>
      </c>
      <c r="C170" s="560"/>
      <c r="D170" s="560"/>
      <c r="E170" s="560"/>
      <c r="F170" s="561"/>
    </row>
    <row r="171" spans="1:6" s="446" customFormat="1" ht="12.75" customHeight="1">
      <c r="A171" s="399"/>
      <c r="B171" s="399"/>
      <c r="C171" s="399"/>
      <c r="D171" s="399"/>
      <c r="E171" s="399"/>
      <c r="F171" s="399"/>
    </row>
    <row r="172" spans="1:6" s="446" customFormat="1" ht="12.75" customHeight="1">
      <c r="A172" s="403" t="s">
        <v>710</v>
      </c>
      <c r="B172" s="399"/>
      <c r="C172" s="399"/>
      <c r="D172" s="399"/>
      <c r="E172" s="399"/>
      <c r="F172" s="399"/>
    </row>
    <row r="173" spans="1:6" s="424" customFormat="1" ht="66" customHeight="1">
      <c r="A173" s="616" t="s">
        <v>711</v>
      </c>
      <c r="B173" s="617"/>
      <c r="C173" s="617"/>
      <c r="D173" s="617"/>
      <c r="E173" s="617"/>
      <c r="F173" s="617"/>
    </row>
    <row r="174" spans="1:6" s="446" customFormat="1" ht="12.75">
      <c r="A174" s="399"/>
      <c r="B174" s="399"/>
      <c r="C174" s="399"/>
      <c r="D174" s="399"/>
      <c r="E174" s="399"/>
      <c r="F174" s="399"/>
    </row>
    <row r="175" spans="1:6" s="446" customFormat="1" ht="15.75">
      <c r="A175" s="562" t="s">
        <v>712</v>
      </c>
      <c r="B175" s="399"/>
      <c r="C175" s="399"/>
      <c r="D175" s="399"/>
      <c r="E175" s="399"/>
      <c r="F175" s="399"/>
    </row>
    <row r="176" spans="1:6" s="446" customFormat="1" ht="15">
      <c r="A176" s="592" t="s">
        <v>713</v>
      </c>
      <c r="B176" s="399"/>
      <c r="C176" s="399"/>
      <c r="D176" s="399"/>
      <c r="E176" s="399"/>
      <c r="F176" s="399"/>
    </row>
    <row r="177" spans="1:6" s="446" customFormat="1" ht="12.75">
      <c r="A177" s="399"/>
      <c r="B177" s="399"/>
      <c r="C177" s="399"/>
      <c r="D177" s="399"/>
      <c r="E177" s="399"/>
      <c r="F177" s="399"/>
    </row>
    <row r="178" spans="1:6" s="446" customFormat="1" ht="12.75">
      <c r="A178" s="399"/>
      <c r="B178" s="399"/>
      <c r="C178" s="401">
        <v>2010</v>
      </c>
      <c r="D178" s="401">
        <v>2011</v>
      </c>
      <c r="E178" s="401">
        <v>2012</v>
      </c>
      <c r="F178" s="399"/>
    </row>
    <row r="179" spans="1:6" s="446" customFormat="1" ht="15">
      <c r="A179" s="608" t="s">
        <v>652</v>
      </c>
      <c r="B179" s="609"/>
      <c r="C179" s="402">
        <f>'Programový rozpočet sumár'!M18</f>
        <v>3500</v>
      </c>
      <c r="D179" s="402">
        <f>'Programový rozpočet sumár'!AA18</f>
        <v>3600</v>
      </c>
      <c r="E179" s="402">
        <f>'Programový rozpočet sumár'!AE18</f>
        <v>3700</v>
      </c>
      <c r="F179" s="399"/>
    </row>
    <row r="180" spans="1:6" s="446" customFormat="1" ht="12.75">
      <c r="A180" s="399"/>
      <c r="B180" s="399"/>
      <c r="C180" s="399"/>
      <c r="D180" s="399"/>
      <c r="E180" s="399"/>
      <c r="F180" s="399"/>
    </row>
    <row r="181" spans="1:6" s="446" customFormat="1" ht="15.75">
      <c r="A181" s="400" t="s">
        <v>1367</v>
      </c>
      <c r="B181" s="399"/>
      <c r="C181" s="399"/>
      <c r="D181" s="399"/>
      <c r="E181" s="399"/>
      <c r="F181" s="399"/>
    </row>
    <row r="182" spans="1:6" s="446" customFormat="1" ht="12.75">
      <c r="A182" s="399"/>
      <c r="B182" s="399"/>
      <c r="C182" s="399"/>
      <c r="D182" s="399"/>
      <c r="E182" s="399"/>
      <c r="F182" s="399"/>
    </row>
    <row r="183" spans="1:6" s="446" customFormat="1" ht="12.75">
      <c r="A183" s="399"/>
      <c r="B183" s="399"/>
      <c r="C183" s="401">
        <v>2010</v>
      </c>
      <c r="D183" s="401">
        <v>2011</v>
      </c>
      <c r="E183" s="401">
        <v>2012</v>
      </c>
      <c r="F183" s="399"/>
    </row>
    <row r="184" spans="1:6" s="446" customFormat="1" ht="15">
      <c r="A184" s="608" t="s">
        <v>654</v>
      </c>
      <c r="B184" s="609"/>
      <c r="C184" s="402">
        <f>'Programový rozpočet sumár'!M19</f>
        <v>0</v>
      </c>
      <c r="D184" s="402">
        <f>'Programový rozpočet sumár'!AA19</f>
        <v>0</v>
      </c>
      <c r="E184" s="402">
        <f>'Programový rozpočet sumár'!AE19</f>
        <v>0</v>
      </c>
      <c r="F184" s="399"/>
    </row>
    <row r="185" spans="1:6" s="446" customFormat="1" ht="13.5" thickBot="1">
      <c r="A185" s="399"/>
      <c r="B185" s="399"/>
      <c r="C185" s="399"/>
      <c r="D185" s="399"/>
      <c r="E185" s="399"/>
      <c r="F185" s="399"/>
    </row>
    <row r="186" spans="1:6" s="446" customFormat="1" ht="12.75">
      <c r="A186" s="429" t="s">
        <v>655</v>
      </c>
      <c r="B186" s="610" t="s">
        <v>706</v>
      </c>
      <c r="C186" s="611"/>
      <c r="D186" s="611"/>
      <c r="E186" s="611"/>
      <c r="F186" s="612"/>
    </row>
    <row r="187" spans="1:6" s="446" customFormat="1" ht="12.75">
      <c r="A187" s="420" t="s">
        <v>657</v>
      </c>
      <c r="B187" s="613" t="s">
        <v>714</v>
      </c>
      <c r="C187" s="614"/>
      <c r="D187" s="614"/>
      <c r="E187" s="614"/>
      <c r="F187" s="615"/>
    </row>
    <row r="188" spans="1:6" s="446" customFormat="1" ht="12.75">
      <c r="A188" s="420" t="s">
        <v>659</v>
      </c>
      <c r="B188" s="457" t="s">
        <v>660</v>
      </c>
      <c r="C188" s="613" t="s">
        <v>715</v>
      </c>
      <c r="D188" s="614"/>
      <c r="E188" s="614"/>
      <c r="F188" s="615"/>
    </row>
    <row r="189" spans="1:6" s="446" customFormat="1" ht="12.75">
      <c r="A189" s="420" t="s">
        <v>662</v>
      </c>
      <c r="B189" s="412" t="s">
        <v>663</v>
      </c>
      <c r="C189" s="412" t="s">
        <v>664</v>
      </c>
      <c r="D189" s="413" t="s">
        <v>665</v>
      </c>
      <c r="E189" s="412" t="s">
        <v>666</v>
      </c>
      <c r="F189" s="414" t="s">
        <v>667</v>
      </c>
    </row>
    <row r="190" spans="1:6" s="446" customFormat="1" ht="12.75">
      <c r="A190" s="420" t="s">
        <v>668</v>
      </c>
      <c r="B190" s="412"/>
      <c r="C190" s="412" t="s">
        <v>688</v>
      </c>
      <c r="D190" s="413" t="s">
        <v>688</v>
      </c>
      <c r="E190" s="412" t="s">
        <v>688</v>
      </c>
      <c r="F190" s="414" t="s">
        <v>688</v>
      </c>
    </row>
    <row r="191" spans="1:6" s="446" customFormat="1" ht="13.5" thickBot="1">
      <c r="A191" s="430" t="s">
        <v>669</v>
      </c>
      <c r="B191" s="416" t="s">
        <v>688</v>
      </c>
      <c r="C191" s="416"/>
      <c r="D191" s="416"/>
      <c r="E191" s="416"/>
      <c r="F191" s="417"/>
    </row>
    <row r="192" spans="1:6" s="446" customFormat="1" ht="12.75">
      <c r="A192" s="399"/>
      <c r="B192" s="399"/>
      <c r="C192" s="399"/>
      <c r="D192" s="399"/>
      <c r="E192" s="399"/>
      <c r="F192" s="399"/>
    </row>
    <row r="193" spans="1:6" s="446" customFormat="1" ht="14.25">
      <c r="A193" s="403" t="s">
        <v>691</v>
      </c>
      <c r="B193" s="399"/>
      <c r="C193" s="399"/>
      <c r="D193" s="399"/>
      <c r="E193" s="399"/>
      <c r="F193" s="399"/>
    </row>
    <row r="194" spans="1:6" s="424" customFormat="1" ht="15">
      <c r="A194" s="616" t="s">
        <v>716</v>
      </c>
      <c r="B194" s="617"/>
      <c r="C194" s="617"/>
      <c r="D194" s="617"/>
      <c r="E194" s="617"/>
      <c r="F194" s="617"/>
    </row>
    <row r="195" spans="1:6" s="446" customFormat="1" ht="12.75">
      <c r="A195" s="399"/>
      <c r="B195" s="399"/>
      <c r="C195" s="399"/>
      <c r="D195" s="399"/>
      <c r="E195" s="399"/>
      <c r="F195" s="399"/>
    </row>
    <row r="196" spans="1:6" s="446" customFormat="1" ht="15.75">
      <c r="A196" s="400" t="s">
        <v>1368</v>
      </c>
      <c r="B196" s="399"/>
      <c r="C196" s="399"/>
      <c r="D196" s="399"/>
      <c r="E196" s="399"/>
      <c r="F196" s="399"/>
    </row>
    <row r="197" spans="1:6" s="446" customFormat="1" ht="12.75" customHeight="1">
      <c r="A197" s="399"/>
      <c r="B197" s="399"/>
      <c r="C197" s="399"/>
      <c r="D197" s="399"/>
      <c r="E197" s="399"/>
      <c r="F197" s="399"/>
    </row>
    <row r="198" spans="1:6" s="446" customFormat="1" ht="12.75">
      <c r="A198" s="399"/>
      <c r="B198" s="399"/>
      <c r="C198" s="401">
        <v>2010</v>
      </c>
      <c r="D198" s="401">
        <v>2011</v>
      </c>
      <c r="E198" s="401">
        <v>2012</v>
      </c>
      <c r="F198" s="399"/>
    </row>
    <row r="199" spans="1:6" s="446" customFormat="1" ht="15">
      <c r="A199" s="608" t="s">
        <v>654</v>
      </c>
      <c r="B199" s="609"/>
      <c r="C199" s="402">
        <f>'Programový rozpočet sumár'!M20</f>
        <v>3500</v>
      </c>
      <c r="D199" s="402">
        <f>'Programový rozpočet sumár'!AA20</f>
        <v>3600</v>
      </c>
      <c r="E199" s="402">
        <f>'Programový rozpočet sumár'!AE20</f>
        <v>3700</v>
      </c>
      <c r="F199" s="399"/>
    </row>
    <row r="200" spans="1:6" s="446" customFormat="1" ht="13.5" thickBot="1">
      <c r="A200" s="399"/>
      <c r="B200" s="399"/>
      <c r="C200" s="399"/>
      <c r="D200" s="399"/>
      <c r="E200" s="399"/>
      <c r="F200" s="399"/>
    </row>
    <row r="201" spans="1:6" s="446" customFormat="1" ht="12.75">
      <c r="A201" s="429" t="s">
        <v>655</v>
      </c>
      <c r="B201" s="610" t="s">
        <v>706</v>
      </c>
      <c r="C201" s="611"/>
      <c r="D201" s="611"/>
      <c r="E201" s="611"/>
      <c r="F201" s="612"/>
    </row>
    <row r="202" spans="1:6" s="446" customFormat="1" ht="12.75">
      <c r="A202" s="420" t="s">
        <v>657</v>
      </c>
      <c r="B202" s="613" t="s">
        <v>717</v>
      </c>
      <c r="C202" s="614"/>
      <c r="D202" s="614"/>
      <c r="E202" s="614"/>
      <c r="F202" s="615"/>
    </row>
    <row r="203" spans="1:6" s="446" customFormat="1" ht="12.75">
      <c r="A203" s="420" t="s">
        <v>659</v>
      </c>
      <c r="B203" s="457" t="s">
        <v>660</v>
      </c>
      <c r="C203" s="613" t="s">
        <v>718</v>
      </c>
      <c r="D203" s="614"/>
      <c r="E203" s="614"/>
      <c r="F203" s="615"/>
    </row>
    <row r="204" spans="1:6" s="446" customFormat="1" ht="12.75">
      <c r="A204" s="420" t="s">
        <v>662</v>
      </c>
      <c r="B204" s="412" t="s">
        <v>663</v>
      </c>
      <c r="C204" s="412" t="s">
        <v>664</v>
      </c>
      <c r="D204" s="413" t="s">
        <v>665</v>
      </c>
      <c r="E204" s="412" t="s">
        <v>666</v>
      </c>
      <c r="F204" s="414" t="s">
        <v>667</v>
      </c>
    </row>
    <row r="205" spans="1:6" s="446" customFormat="1" ht="12.75">
      <c r="A205" s="420" t="s">
        <v>668</v>
      </c>
      <c r="B205" s="412"/>
      <c r="C205" s="412" t="s">
        <v>688</v>
      </c>
      <c r="D205" s="413" t="s">
        <v>688</v>
      </c>
      <c r="E205" s="412" t="s">
        <v>688</v>
      </c>
      <c r="F205" s="414" t="s">
        <v>688</v>
      </c>
    </row>
    <row r="206" spans="1:6" s="446" customFormat="1" ht="13.5" thickBot="1">
      <c r="A206" s="430" t="s">
        <v>669</v>
      </c>
      <c r="B206" s="416" t="s">
        <v>688</v>
      </c>
      <c r="C206" s="416"/>
      <c r="D206" s="416"/>
      <c r="E206" s="416"/>
      <c r="F206" s="417"/>
    </row>
    <row r="207" spans="1:6" ht="12.75" customHeight="1">
      <c r="A207" s="399"/>
      <c r="B207" s="399"/>
      <c r="C207" s="399"/>
      <c r="D207" s="399"/>
      <c r="E207" s="399"/>
      <c r="F207" s="399"/>
    </row>
    <row r="208" spans="1:6" ht="15.75" customHeight="1">
      <c r="A208" s="403" t="s">
        <v>691</v>
      </c>
      <c r="B208" s="399"/>
      <c r="C208" s="399"/>
      <c r="D208" s="399"/>
      <c r="E208" s="399"/>
      <c r="F208" s="399"/>
    </row>
    <row r="209" spans="1:6" s="424" customFormat="1" ht="41.25" customHeight="1">
      <c r="A209" s="616" t="s">
        <v>719</v>
      </c>
      <c r="B209" s="617"/>
      <c r="C209" s="617"/>
      <c r="D209" s="617"/>
      <c r="E209" s="617"/>
      <c r="F209" s="617"/>
    </row>
    <row r="210" spans="1:6" ht="15" customHeight="1">
      <c r="A210" s="399"/>
      <c r="B210" s="399"/>
      <c r="C210" s="399"/>
      <c r="D210" s="399"/>
      <c r="E210" s="399"/>
      <c r="F210" s="399"/>
    </row>
    <row r="211" spans="1:6" ht="16.5" customHeight="1">
      <c r="A211" s="400" t="s">
        <v>720</v>
      </c>
      <c r="B211" s="399"/>
      <c r="C211" s="399"/>
      <c r="D211" s="399"/>
      <c r="E211" s="399"/>
      <c r="F211" s="399"/>
    </row>
    <row r="212" spans="1:6" ht="12.75" customHeight="1">
      <c r="A212" s="399"/>
      <c r="B212" s="399"/>
      <c r="C212" s="399"/>
      <c r="D212" s="399"/>
      <c r="E212" s="399"/>
      <c r="F212" s="399"/>
    </row>
    <row r="213" spans="1:6" ht="15" customHeight="1">
      <c r="A213" s="399"/>
      <c r="B213" s="399"/>
      <c r="C213" s="401">
        <v>2010</v>
      </c>
      <c r="D213" s="401">
        <v>2011</v>
      </c>
      <c r="E213" s="401">
        <v>2012</v>
      </c>
      <c r="F213" s="399"/>
    </row>
    <row r="214" spans="1:6" ht="15.75" customHeight="1">
      <c r="A214" s="608" t="s">
        <v>654</v>
      </c>
      <c r="B214" s="609"/>
      <c r="C214" s="402">
        <f>'Programový rozpočet sumár'!M21</f>
        <v>0</v>
      </c>
      <c r="D214" s="402">
        <f>'Programový rozpočet sumár'!AA21</f>
        <v>0</v>
      </c>
      <c r="E214" s="402">
        <f>'Programový rozpočet sumár'!AE21</f>
        <v>0</v>
      </c>
      <c r="F214" s="399"/>
    </row>
    <row r="215" spans="1:6" ht="12" customHeight="1" thickBot="1">
      <c r="A215" s="399"/>
      <c r="B215" s="399"/>
      <c r="C215" s="399"/>
      <c r="D215" s="399"/>
      <c r="E215" s="399"/>
      <c r="F215" s="399"/>
    </row>
    <row r="216" spans="1:6" ht="15" customHeight="1">
      <c r="A216" s="429" t="s">
        <v>655</v>
      </c>
      <c r="B216" s="610" t="s">
        <v>706</v>
      </c>
      <c r="C216" s="611"/>
      <c r="D216" s="611"/>
      <c r="E216" s="611"/>
      <c r="F216" s="612"/>
    </row>
    <row r="217" spans="1:6" ht="15" customHeight="1">
      <c r="A217" s="420" t="s">
        <v>657</v>
      </c>
      <c r="B217" s="613" t="s">
        <v>721</v>
      </c>
      <c r="C217" s="614"/>
      <c r="D217" s="614"/>
      <c r="E217" s="614"/>
      <c r="F217" s="615"/>
    </row>
    <row r="218" spans="1:6" ht="15.75" customHeight="1">
      <c r="A218" s="420" t="s">
        <v>659</v>
      </c>
      <c r="B218" s="457" t="s">
        <v>660</v>
      </c>
      <c r="C218" s="613" t="s">
        <v>722</v>
      </c>
      <c r="D218" s="614"/>
      <c r="E218" s="614"/>
      <c r="F218" s="615"/>
    </row>
    <row r="219" spans="1:6" ht="15" customHeight="1">
      <c r="A219" s="420" t="s">
        <v>662</v>
      </c>
      <c r="B219" s="412" t="s">
        <v>663</v>
      </c>
      <c r="C219" s="412" t="s">
        <v>664</v>
      </c>
      <c r="D219" s="413" t="s">
        <v>665</v>
      </c>
      <c r="E219" s="412" t="s">
        <v>666</v>
      </c>
      <c r="F219" s="414" t="s">
        <v>667</v>
      </c>
    </row>
    <row r="220" spans="1:6" ht="15" customHeight="1">
      <c r="A220" s="420" t="s">
        <v>668</v>
      </c>
      <c r="B220" s="412"/>
      <c r="C220" s="412" t="s">
        <v>688</v>
      </c>
      <c r="D220" s="413" t="s">
        <v>688</v>
      </c>
      <c r="E220" s="412" t="s">
        <v>688</v>
      </c>
      <c r="F220" s="414" t="s">
        <v>688</v>
      </c>
    </row>
    <row r="221" spans="1:6" ht="13.5" customHeight="1" thickBot="1">
      <c r="A221" s="430" t="s">
        <v>669</v>
      </c>
      <c r="B221" s="416" t="s">
        <v>688</v>
      </c>
      <c r="C221" s="416"/>
      <c r="D221" s="416"/>
      <c r="E221" s="416"/>
      <c r="F221" s="417"/>
    </row>
    <row r="222" spans="1:6" ht="15" customHeight="1">
      <c r="A222" s="399"/>
      <c r="B222" s="399"/>
      <c r="C222" s="399"/>
      <c r="D222" s="399"/>
      <c r="E222" s="399"/>
      <c r="F222" s="399"/>
    </row>
    <row r="223" spans="1:6" ht="19.5" customHeight="1">
      <c r="A223" s="403" t="s">
        <v>691</v>
      </c>
      <c r="B223" s="399"/>
      <c r="C223" s="399"/>
      <c r="D223" s="399"/>
      <c r="E223" s="399"/>
      <c r="F223" s="399"/>
    </row>
    <row r="224" spans="1:6" s="424" customFormat="1" ht="16.5" customHeight="1">
      <c r="A224" s="616" t="s">
        <v>716</v>
      </c>
      <c r="B224" s="617"/>
      <c r="C224" s="617"/>
      <c r="D224" s="617"/>
      <c r="E224" s="617"/>
      <c r="F224" s="617"/>
    </row>
    <row r="225" spans="1:6" ht="13.5" customHeight="1">
      <c r="A225" s="466"/>
      <c r="B225" s="467"/>
      <c r="C225" s="467"/>
      <c r="D225" s="467"/>
      <c r="E225" s="467"/>
      <c r="F225" s="467"/>
    </row>
    <row r="226" spans="1:6" ht="16.5" customHeight="1">
      <c r="A226" s="562" t="s">
        <v>723</v>
      </c>
      <c r="B226" s="399"/>
      <c r="C226" s="399"/>
      <c r="D226" s="399"/>
      <c r="E226" s="399"/>
      <c r="F226" s="399"/>
    </row>
    <row r="227" spans="1:6" ht="13.5" customHeight="1">
      <c r="A227" s="592"/>
      <c r="B227" s="399"/>
      <c r="C227" s="399"/>
      <c r="D227" s="399"/>
      <c r="E227" s="399"/>
      <c r="F227" s="399"/>
    </row>
    <row r="228" spans="1:6" ht="13.5" customHeight="1">
      <c r="A228" s="399"/>
      <c r="B228" s="399"/>
      <c r="C228" s="401">
        <v>2010</v>
      </c>
      <c r="D228" s="401">
        <v>2011</v>
      </c>
      <c r="E228" s="401">
        <v>2012</v>
      </c>
      <c r="F228" s="399"/>
    </row>
    <row r="229" spans="1:6" ht="13.5" customHeight="1">
      <c r="A229" s="608" t="s">
        <v>652</v>
      </c>
      <c r="B229" s="609"/>
      <c r="C229" s="402">
        <f>'Programový rozpočet sumár'!M22</f>
        <v>5700</v>
      </c>
      <c r="D229" s="402">
        <f>'Programový rozpočet sumár'!AA22</f>
        <v>5700</v>
      </c>
      <c r="E229" s="402">
        <f>'Programový rozpočet sumár'!AE22</f>
        <v>5700</v>
      </c>
      <c r="F229" s="399"/>
    </row>
    <row r="230" ht="13.5" customHeight="1" thickBot="1"/>
    <row r="231" spans="1:6" ht="13.5" customHeight="1">
      <c r="A231" s="409" t="s">
        <v>655</v>
      </c>
      <c r="B231" s="610" t="s">
        <v>724</v>
      </c>
      <c r="C231" s="611"/>
      <c r="D231" s="611"/>
      <c r="E231" s="611"/>
      <c r="F231" s="612"/>
    </row>
    <row r="232" spans="1:6" ht="13.5" customHeight="1">
      <c r="A232" s="410" t="s">
        <v>657</v>
      </c>
      <c r="B232" s="613" t="s">
        <v>725</v>
      </c>
      <c r="C232" s="614"/>
      <c r="D232" s="614"/>
      <c r="E232" s="614"/>
      <c r="F232" s="615"/>
    </row>
    <row r="233" spans="1:6" ht="13.5" customHeight="1">
      <c r="A233" s="410" t="s">
        <v>659</v>
      </c>
      <c r="B233" s="411" t="s">
        <v>660</v>
      </c>
      <c r="C233" s="613" t="s">
        <v>726</v>
      </c>
      <c r="D233" s="614"/>
      <c r="E233" s="614"/>
      <c r="F233" s="615"/>
    </row>
    <row r="234" spans="1:6" ht="13.5" customHeight="1">
      <c r="A234" s="410" t="s">
        <v>662</v>
      </c>
      <c r="B234" s="412" t="s">
        <v>663</v>
      </c>
      <c r="C234" s="412" t="s">
        <v>664</v>
      </c>
      <c r="D234" s="413" t="s">
        <v>665</v>
      </c>
      <c r="E234" s="412" t="s">
        <v>666</v>
      </c>
      <c r="F234" s="414" t="s">
        <v>667</v>
      </c>
    </row>
    <row r="235" spans="1:6" ht="13.5" customHeight="1">
      <c r="A235" s="410" t="s">
        <v>668</v>
      </c>
      <c r="B235" s="412"/>
      <c r="C235" s="412">
        <v>12</v>
      </c>
      <c r="D235" s="413">
        <v>10</v>
      </c>
      <c r="E235" s="412">
        <v>10</v>
      </c>
      <c r="F235" s="414">
        <v>10</v>
      </c>
    </row>
    <row r="236" spans="1:6" ht="13.5" customHeight="1" thickBot="1">
      <c r="A236" s="415" t="s">
        <v>669</v>
      </c>
      <c r="B236" s="416">
        <v>12</v>
      </c>
      <c r="C236" s="416"/>
      <c r="D236" s="416"/>
      <c r="E236" s="416"/>
      <c r="F236" s="417"/>
    </row>
    <row r="237" ht="13.5" customHeight="1"/>
    <row r="238" spans="1:6" ht="13.5" customHeight="1">
      <c r="A238" s="403" t="s">
        <v>703</v>
      </c>
      <c r="B238" s="399"/>
      <c r="C238" s="399"/>
      <c r="D238" s="399"/>
      <c r="E238" s="399"/>
      <c r="F238" s="399"/>
    </row>
    <row r="239" spans="1:6" s="424" customFormat="1" ht="13.5" customHeight="1">
      <c r="A239" s="616" t="s">
        <v>727</v>
      </c>
      <c r="B239" s="617"/>
      <c r="C239" s="617"/>
      <c r="D239" s="617"/>
      <c r="E239" s="617"/>
      <c r="F239" s="617"/>
    </row>
    <row r="240" spans="1:6" ht="13.5" customHeight="1">
      <c r="A240" s="466"/>
      <c r="B240" s="467"/>
      <c r="C240" s="467"/>
      <c r="D240" s="467"/>
      <c r="E240" s="467"/>
      <c r="F240" s="467"/>
    </row>
    <row r="241" spans="1:6" ht="15.75" customHeight="1">
      <c r="A241" s="400" t="s">
        <v>728</v>
      </c>
      <c r="B241" s="399"/>
      <c r="C241" s="399"/>
      <c r="D241" s="399"/>
      <c r="E241" s="399"/>
      <c r="F241" s="399"/>
    </row>
    <row r="242" ht="15">
      <c r="A242" s="403"/>
    </row>
    <row r="243" spans="1:5" ht="15">
      <c r="A243" s="399"/>
      <c r="B243" s="399"/>
      <c r="C243" s="401">
        <v>2010</v>
      </c>
      <c r="D243" s="401">
        <v>2011</v>
      </c>
      <c r="E243" s="401">
        <v>2012</v>
      </c>
    </row>
    <row r="244" spans="1:5" ht="15">
      <c r="A244" s="608" t="s">
        <v>652</v>
      </c>
      <c r="B244" s="609"/>
      <c r="C244" s="402">
        <f>'Programový rozpočet sumár'!M23</f>
        <v>14354</v>
      </c>
      <c r="D244" s="402">
        <f>'Programový rozpočet sumár'!AA23</f>
        <v>14500</v>
      </c>
      <c r="E244" s="402">
        <f>'Programový rozpočet sumár'!AE23</f>
        <v>14500</v>
      </c>
    </row>
    <row r="245" ht="15">
      <c r="A245" s="403"/>
    </row>
    <row r="246" spans="1:6" ht="15.75">
      <c r="A246" s="562" t="s">
        <v>1207</v>
      </c>
      <c r="B246" s="563"/>
      <c r="C246" s="563"/>
      <c r="D246" s="563"/>
      <c r="E246" s="563"/>
      <c r="F246" s="563"/>
    </row>
    <row r="247" spans="1:6" ht="15">
      <c r="A247" s="563"/>
      <c r="B247" s="563"/>
      <c r="C247" s="563"/>
      <c r="D247" s="563"/>
      <c r="E247" s="563"/>
      <c r="F247" s="563"/>
    </row>
    <row r="248" spans="1:6" ht="15">
      <c r="A248" s="563"/>
      <c r="B248" s="563"/>
      <c r="C248" s="564">
        <v>2010</v>
      </c>
      <c r="D248" s="564">
        <v>2011</v>
      </c>
      <c r="E248" s="564">
        <v>2012</v>
      </c>
      <c r="F248" s="563"/>
    </row>
    <row r="249" spans="1:6" ht="15">
      <c r="A249" s="618" t="s">
        <v>654</v>
      </c>
      <c r="B249" s="619"/>
      <c r="C249" s="565">
        <f>'Programový rozpočet sumár'!M24</f>
        <v>4306</v>
      </c>
      <c r="D249" s="565">
        <f>'Programový rozpočet sumár'!AA24</f>
        <v>4500</v>
      </c>
      <c r="E249" s="565">
        <f>'Programový rozpočet sumár'!AE24</f>
        <v>4500</v>
      </c>
      <c r="F249" s="563"/>
    </row>
    <row r="250" spans="1:6" ht="15.75" thickBot="1">
      <c r="A250" s="563"/>
      <c r="B250" s="563"/>
      <c r="C250" s="563"/>
      <c r="D250" s="563"/>
      <c r="E250" s="563"/>
      <c r="F250" s="563"/>
    </row>
    <row r="251" spans="1:6" ht="15">
      <c r="A251" s="566" t="s">
        <v>655</v>
      </c>
      <c r="B251" s="623" t="s">
        <v>693</v>
      </c>
      <c r="C251" s="623"/>
      <c r="D251" s="623"/>
      <c r="E251" s="623"/>
      <c r="F251" s="624"/>
    </row>
    <row r="252" spans="1:6" ht="15">
      <c r="A252" s="567" t="s">
        <v>657</v>
      </c>
      <c r="B252" s="620" t="s">
        <v>1208</v>
      </c>
      <c r="C252" s="620"/>
      <c r="D252" s="620"/>
      <c r="E252" s="620"/>
      <c r="F252" s="625"/>
    </row>
    <row r="253" spans="1:6" ht="15">
      <c r="A253" s="567" t="s">
        <v>659</v>
      </c>
      <c r="B253" s="568" t="s">
        <v>660</v>
      </c>
      <c r="C253" s="620" t="s">
        <v>1209</v>
      </c>
      <c r="D253" s="621"/>
      <c r="E253" s="621"/>
      <c r="F253" s="622"/>
    </row>
    <row r="254" spans="1:6" ht="15">
      <c r="A254" s="567" t="s">
        <v>662</v>
      </c>
      <c r="B254" s="569" t="s">
        <v>663</v>
      </c>
      <c r="C254" s="569" t="s">
        <v>664</v>
      </c>
      <c r="D254" s="570" t="s">
        <v>665</v>
      </c>
      <c r="E254" s="569" t="s">
        <v>666</v>
      </c>
      <c r="F254" s="571" t="s">
        <v>667</v>
      </c>
    </row>
    <row r="255" spans="1:6" ht="15">
      <c r="A255" s="567" t="s">
        <v>668</v>
      </c>
      <c r="B255" s="554"/>
      <c r="C255" s="569">
        <v>8</v>
      </c>
      <c r="D255" s="570">
        <v>8</v>
      </c>
      <c r="E255" s="569">
        <v>10</v>
      </c>
      <c r="F255" s="571">
        <v>8</v>
      </c>
    </row>
    <row r="256" spans="1:6" ht="15.75" thickBot="1">
      <c r="A256" s="572" t="s">
        <v>669</v>
      </c>
      <c r="B256" s="560"/>
      <c r="C256" s="560"/>
      <c r="D256" s="560"/>
      <c r="E256" s="560"/>
      <c r="F256" s="561"/>
    </row>
    <row r="257" spans="1:6" ht="15">
      <c r="A257"/>
      <c r="B257"/>
      <c r="C257"/>
      <c r="D257"/>
      <c r="E257"/>
      <c r="F257"/>
    </row>
    <row r="258" spans="1:6" ht="15">
      <c r="A258" s="573" t="s">
        <v>880</v>
      </c>
      <c r="B258"/>
      <c r="C258"/>
      <c r="D258"/>
      <c r="E258"/>
      <c r="F258"/>
    </row>
    <row r="259" spans="1:6" ht="29.25" customHeight="1">
      <c r="A259" s="616" t="s">
        <v>1210</v>
      </c>
      <c r="B259" s="617"/>
      <c r="C259" s="617"/>
      <c r="D259" s="617"/>
      <c r="E259" s="617"/>
      <c r="F259" s="617"/>
    </row>
    <row r="260" ht="15">
      <c r="A260" s="403"/>
    </row>
    <row r="261" spans="1:6" ht="15.75">
      <c r="A261" s="400" t="s">
        <v>729</v>
      </c>
      <c r="B261" s="399"/>
      <c r="C261" s="399"/>
      <c r="D261" s="399"/>
      <c r="E261" s="399"/>
      <c r="F261" s="399"/>
    </row>
    <row r="262" spans="1:6" ht="15">
      <c r="A262" s="399"/>
      <c r="B262" s="399"/>
      <c r="C262" s="399"/>
      <c r="D262" s="399"/>
      <c r="E262" s="399"/>
      <c r="F262" s="399"/>
    </row>
    <row r="263" spans="1:6" ht="15">
      <c r="A263" s="399"/>
      <c r="B263" s="399"/>
      <c r="C263" s="401">
        <v>2010</v>
      </c>
      <c r="D263" s="401">
        <v>2011</v>
      </c>
      <c r="E263" s="401">
        <v>2012</v>
      </c>
      <c r="F263" s="399"/>
    </row>
    <row r="264" spans="1:6" ht="15">
      <c r="A264" s="608" t="s">
        <v>654</v>
      </c>
      <c r="B264" s="609"/>
      <c r="C264" s="402">
        <f>'Programový rozpočet sumár'!M25</f>
        <v>10048</v>
      </c>
      <c r="D264" s="402">
        <f>'Programový rozpočet sumár'!AA25</f>
        <v>10000</v>
      </c>
      <c r="E264" s="402">
        <f>'Programový rozpočet sumár'!AE25</f>
        <v>10000</v>
      </c>
      <c r="F264" s="399"/>
    </row>
    <row r="265" spans="1:6" ht="15.75" thickBot="1">
      <c r="A265" s="399"/>
      <c r="B265" s="399"/>
      <c r="C265" s="399"/>
      <c r="D265" s="399"/>
      <c r="E265" s="399"/>
      <c r="F265" s="399"/>
    </row>
    <row r="266" spans="1:6" ht="15" customHeight="1">
      <c r="A266" s="429" t="s">
        <v>655</v>
      </c>
      <c r="B266" s="610" t="s">
        <v>693</v>
      </c>
      <c r="C266" s="611"/>
      <c r="D266" s="611"/>
      <c r="E266" s="611"/>
      <c r="F266" s="612"/>
    </row>
    <row r="267" spans="1:6" ht="15" customHeight="1">
      <c r="A267" s="420" t="s">
        <v>657</v>
      </c>
      <c r="B267" s="613" t="s">
        <v>730</v>
      </c>
      <c r="C267" s="614"/>
      <c r="D267" s="614"/>
      <c r="E267" s="614"/>
      <c r="F267" s="615"/>
    </row>
    <row r="268" spans="1:6" ht="15" customHeight="1">
      <c r="A268" s="420" t="s">
        <v>659</v>
      </c>
      <c r="B268" s="411" t="s">
        <v>660</v>
      </c>
      <c r="C268" s="613" t="s">
        <v>731</v>
      </c>
      <c r="D268" s="614"/>
      <c r="E268" s="614"/>
      <c r="F268" s="615"/>
    </row>
    <row r="269" spans="1:6" ht="15">
      <c r="A269" s="420" t="s">
        <v>662</v>
      </c>
      <c r="B269" s="412" t="s">
        <v>663</v>
      </c>
      <c r="C269" s="412" t="s">
        <v>664</v>
      </c>
      <c r="D269" s="413" t="s">
        <v>665</v>
      </c>
      <c r="E269" s="412" t="s">
        <v>666</v>
      </c>
      <c r="F269" s="414" t="s">
        <v>667</v>
      </c>
    </row>
    <row r="270" spans="1:6" ht="15">
      <c r="A270" s="420" t="s">
        <v>668</v>
      </c>
      <c r="B270" s="461"/>
      <c r="C270" s="412">
        <v>12</v>
      </c>
      <c r="D270" s="413">
        <v>13</v>
      </c>
      <c r="E270" s="412">
        <v>13</v>
      </c>
      <c r="F270" s="414">
        <v>12</v>
      </c>
    </row>
    <row r="271" spans="1:6" ht="15.75" thickBot="1">
      <c r="A271" s="430" t="s">
        <v>669</v>
      </c>
      <c r="B271" s="464"/>
      <c r="C271" s="464"/>
      <c r="D271" s="464"/>
      <c r="E271" s="464"/>
      <c r="F271" s="465"/>
    </row>
    <row r="273" s="456" customFormat="1" ht="15">
      <c r="A273" s="423" t="s">
        <v>1343</v>
      </c>
    </row>
    <row r="274" spans="1:6" s="456" customFormat="1" ht="42.75" customHeight="1">
      <c r="A274" s="616" t="s">
        <v>1344</v>
      </c>
      <c r="B274" s="617"/>
      <c r="C274" s="617"/>
      <c r="D274" s="617"/>
      <c r="E274" s="617"/>
      <c r="F274" s="617"/>
    </row>
    <row r="275" s="456" customFormat="1" ht="12" customHeight="1">
      <c r="A275" s="423"/>
    </row>
    <row r="276" ht="13.5" customHeight="1"/>
    <row r="294" ht="15" customHeight="1"/>
    <row r="295" ht="15" customHeight="1"/>
    <row r="296" ht="26.25" customHeight="1"/>
    <row r="300" ht="26.25" customHeight="1"/>
    <row r="317" ht="15" customHeight="1"/>
    <row r="318" ht="15" customHeight="1"/>
    <row r="319" ht="26.25" customHeight="1"/>
    <row r="323" ht="26.25" customHeight="1"/>
    <row r="328" ht="15" customHeight="1"/>
    <row r="329" ht="15" customHeight="1"/>
    <row r="330" ht="26.25" customHeight="1"/>
    <row r="334" ht="26.25" customHeight="1"/>
    <row r="356" ht="15" customHeight="1"/>
    <row r="357" ht="15" customHeight="1"/>
    <row r="358" ht="26.25" customHeight="1"/>
    <row r="362" ht="26.25" customHeight="1"/>
    <row r="367" ht="15" customHeight="1"/>
    <row r="368" ht="15" customHeight="1"/>
    <row r="369" ht="26.25" customHeight="1"/>
    <row r="373" ht="26.25" customHeight="1"/>
    <row r="381" ht="15" customHeight="1"/>
    <row r="382" ht="26.25" customHeight="1"/>
    <row r="386" ht="26.25" customHeight="1"/>
    <row r="391" ht="15" customHeight="1"/>
    <row r="392" ht="15" customHeight="1"/>
    <row r="393" ht="26.25" customHeight="1"/>
    <row r="397" ht="26.25" customHeight="1"/>
    <row r="419" ht="15" customHeight="1"/>
    <row r="420" ht="26.25" customHeight="1"/>
    <row r="424" ht="26.25" customHeight="1"/>
    <row r="437" ht="15" customHeight="1"/>
    <row r="438" ht="15" customHeight="1"/>
    <row r="439" ht="26.25" customHeight="1"/>
    <row r="453" ht="15" customHeight="1"/>
    <row r="454" ht="15" customHeight="1"/>
    <row r="455" ht="26.25" customHeight="1"/>
    <row r="459" ht="26.25" customHeight="1"/>
    <row r="465" spans="1:6" ht="15">
      <c r="A465" s="466"/>
      <c r="B465" s="467"/>
      <c r="C465" s="467"/>
      <c r="D465" s="467"/>
      <c r="E465" s="467"/>
      <c r="F465" s="467"/>
    </row>
    <row r="466" spans="1:6" ht="15">
      <c r="A466" s="466"/>
      <c r="B466" s="467"/>
      <c r="C466" s="467"/>
      <c r="D466" s="467"/>
      <c r="E466" s="467"/>
      <c r="F466" s="467"/>
    </row>
    <row r="467" ht="15">
      <c r="A467" s="399"/>
    </row>
    <row r="468" ht="15">
      <c r="A468" s="399"/>
    </row>
    <row r="469" ht="15">
      <c r="A469" s="399"/>
    </row>
    <row r="470" ht="15">
      <c r="A470" s="399"/>
    </row>
    <row r="471" ht="15">
      <c r="A471" s="399"/>
    </row>
    <row r="472" ht="15">
      <c r="A472" s="399"/>
    </row>
    <row r="473" ht="15" customHeight="1">
      <c r="A473" s="399"/>
    </row>
    <row r="474" ht="15">
      <c r="A474" s="399"/>
    </row>
    <row r="475" ht="15">
      <c r="A475" s="399"/>
    </row>
    <row r="476" ht="15">
      <c r="A476" s="399"/>
    </row>
    <row r="477" ht="15">
      <c r="A477" s="399"/>
    </row>
    <row r="478" ht="15">
      <c r="A478" s="399"/>
    </row>
    <row r="479" ht="15">
      <c r="A479" s="399"/>
    </row>
    <row r="480" ht="15">
      <c r="A480" s="399"/>
    </row>
    <row r="481" ht="15" customHeight="1">
      <c r="A481" s="399"/>
    </row>
    <row r="482" ht="15" customHeight="1">
      <c r="A482" s="399"/>
    </row>
    <row r="483" ht="26.25" customHeight="1">
      <c r="A483" s="399"/>
    </row>
    <row r="484" ht="15">
      <c r="A484" s="399"/>
    </row>
    <row r="485" ht="15">
      <c r="A485" s="399"/>
    </row>
    <row r="486" ht="15">
      <c r="A486" s="399"/>
    </row>
    <row r="487" ht="26.25" customHeight="1">
      <c r="A487" s="399"/>
    </row>
    <row r="488" ht="15">
      <c r="A488" s="399"/>
    </row>
    <row r="489" ht="15">
      <c r="A489" s="399"/>
    </row>
    <row r="490" ht="15">
      <c r="A490" s="399"/>
    </row>
    <row r="491" ht="15">
      <c r="A491" s="399"/>
    </row>
    <row r="492" ht="15">
      <c r="A492" s="399"/>
    </row>
    <row r="493" ht="15">
      <c r="A493" s="399"/>
    </row>
    <row r="494" ht="15">
      <c r="A494" s="399"/>
    </row>
    <row r="495" ht="15">
      <c r="A495" s="399"/>
    </row>
    <row r="496" ht="15">
      <c r="A496" s="399"/>
    </row>
    <row r="497" ht="15">
      <c r="A497" s="399"/>
    </row>
    <row r="498" ht="15">
      <c r="A498" s="399"/>
    </row>
    <row r="499" ht="15">
      <c r="A499" s="399"/>
    </row>
    <row r="500" ht="15">
      <c r="A500" s="399"/>
    </row>
    <row r="501" ht="15">
      <c r="A501" s="399"/>
    </row>
    <row r="502" ht="15" customHeight="1">
      <c r="A502" s="399"/>
    </row>
    <row r="503" ht="15" customHeight="1">
      <c r="A503" s="399"/>
    </row>
    <row r="504" ht="26.25" customHeight="1">
      <c r="A504" s="399"/>
    </row>
    <row r="505" ht="15">
      <c r="A505" s="399"/>
    </row>
    <row r="506" ht="15">
      <c r="A506" s="399"/>
    </row>
    <row r="507" ht="15">
      <c r="A507" s="399"/>
    </row>
    <row r="508" ht="15" customHeight="1">
      <c r="A508" s="399"/>
    </row>
    <row r="509" ht="26.25" customHeight="1">
      <c r="A509" s="399"/>
    </row>
    <row r="510" ht="15">
      <c r="A510" s="399"/>
    </row>
    <row r="511" ht="15">
      <c r="A511" s="399"/>
    </row>
    <row r="512" ht="15">
      <c r="A512" s="399"/>
    </row>
    <row r="513" ht="15">
      <c r="A513" s="399"/>
    </row>
    <row r="514" ht="15">
      <c r="A514" s="399"/>
    </row>
    <row r="515" ht="12.75" customHeight="1">
      <c r="A515" s="399"/>
    </row>
    <row r="516" spans="1:2" ht="15">
      <c r="A516" s="399"/>
      <c r="B516" s="399"/>
    </row>
    <row r="517" spans="1:2" ht="15">
      <c r="A517" s="399"/>
      <c r="B517" s="399"/>
    </row>
    <row r="518" spans="1:2" ht="15">
      <c r="A518" s="399"/>
      <c r="B518" s="399"/>
    </row>
    <row r="519" spans="1:2" ht="15">
      <c r="A519" s="399"/>
      <c r="B519" s="399"/>
    </row>
    <row r="520" spans="1:2" ht="15">
      <c r="A520" s="399"/>
      <c r="B520" s="399"/>
    </row>
    <row r="521" spans="1:2" ht="15">
      <c r="A521" s="399"/>
      <c r="B521" s="399"/>
    </row>
    <row r="522" spans="1:2" ht="15">
      <c r="A522" s="399"/>
      <c r="B522" s="399"/>
    </row>
    <row r="523" spans="1:2" ht="15">
      <c r="A523" s="399"/>
      <c r="B523" s="399"/>
    </row>
    <row r="524" spans="1:2" ht="15">
      <c r="A524" s="399"/>
      <c r="B524" s="399"/>
    </row>
    <row r="525" spans="1:2" ht="15" customHeight="1">
      <c r="A525" s="399"/>
      <c r="B525" s="399"/>
    </row>
    <row r="526" spans="1:2" ht="15" customHeight="1">
      <c r="A526" s="399"/>
      <c r="B526" s="399"/>
    </row>
    <row r="527" spans="1:2" ht="26.25" customHeight="1">
      <c r="A527" s="399"/>
      <c r="B527" s="399"/>
    </row>
    <row r="528" spans="1:2" ht="15">
      <c r="A528" s="399"/>
      <c r="B528" s="399"/>
    </row>
    <row r="529" spans="1:2" ht="15">
      <c r="A529" s="399"/>
      <c r="B529" s="399"/>
    </row>
    <row r="530" spans="1:2" ht="15">
      <c r="A530" s="399"/>
      <c r="B530" s="399"/>
    </row>
    <row r="531" spans="1:2" ht="15">
      <c r="A531" s="399"/>
      <c r="B531" s="399"/>
    </row>
    <row r="532" spans="1:2" ht="15">
      <c r="A532" s="399"/>
      <c r="B532" s="399"/>
    </row>
    <row r="533" spans="1:2" ht="27" customHeight="1">
      <c r="A533" s="399"/>
      <c r="B533" s="399"/>
    </row>
    <row r="534" spans="1:6" ht="15">
      <c r="A534" s="399"/>
      <c r="B534" s="399"/>
      <c r="C534" s="399"/>
      <c r="D534" s="399"/>
      <c r="E534" s="399"/>
      <c r="F534" s="399"/>
    </row>
    <row r="535" spans="1:6" ht="15">
      <c r="A535" s="399"/>
      <c r="B535" s="399"/>
      <c r="C535" s="399"/>
      <c r="D535" s="399"/>
      <c r="E535" s="399"/>
      <c r="F535" s="399"/>
    </row>
    <row r="536" spans="1:6" ht="15">
      <c r="A536" s="399"/>
      <c r="B536" s="399"/>
      <c r="C536" s="399"/>
      <c r="D536" s="399"/>
      <c r="E536" s="399"/>
      <c r="F536" s="399"/>
    </row>
    <row r="540" ht="15" customHeight="1"/>
    <row r="541" ht="15.75" customHeight="1"/>
    <row r="542" ht="26.25" customHeight="1"/>
    <row r="543" ht="15" customHeight="1"/>
    <row r="544" ht="26.25" customHeight="1"/>
    <row r="548" ht="24" customHeight="1"/>
    <row r="550" ht="38.25" customHeight="1"/>
    <row r="553" ht="15" customHeight="1"/>
    <row r="554" ht="15" customHeight="1"/>
    <row r="557" ht="38.25" customHeight="1"/>
    <row r="558" ht="39" customHeight="1"/>
    <row r="559" ht="12.75" customHeight="1"/>
    <row r="560" ht="15" customHeight="1"/>
    <row r="561" ht="26.25" customHeight="1"/>
    <row r="562" ht="29.25" customHeight="1"/>
    <row r="565" ht="15" customHeight="1"/>
    <row r="570" ht="15" customHeight="1"/>
    <row r="571" ht="15" customHeight="1"/>
    <row r="572" ht="26.25" customHeight="1"/>
    <row r="576" ht="26.25" customHeight="1"/>
    <row r="582" ht="15.75" customHeight="1"/>
    <row r="593" ht="15" customHeight="1"/>
    <row r="594" ht="15" customHeight="1"/>
    <row r="595" ht="26.25" customHeight="1"/>
    <row r="599" ht="26.25" customHeight="1"/>
    <row r="605" ht="15.75" customHeight="1"/>
    <row r="606" ht="15.75" customHeight="1"/>
    <row r="607" ht="15" customHeight="1"/>
    <row r="614" ht="15" customHeight="1"/>
    <row r="615" ht="15" customHeight="1"/>
    <row r="616" ht="26.25" customHeight="1"/>
    <row r="620" ht="26.25" customHeight="1"/>
    <row r="626" ht="49.5" customHeight="1"/>
    <row r="627" ht="12.75" customHeight="1"/>
    <row r="633" ht="15" customHeight="1"/>
    <row r="634" ht="15" customHeight="1"/>
    <row r="640" ht="15.75" customHeight="1"/>
    <row r="641" ht="12.75" customHeight="1"/>
    <row r="649" ht="15" customHeight="1"/>
    <row r="650" ht="15" customHeight="1"/>
    <row r="651" ht="26.25" customHeight="1"/>
    <row r="655" ht="26.25" customHeight="1"/>
    <row r="661" ht="15.75" customHeight="1"/>
    <row r="665" ht="15" customHeight="1"/>
    <row r="666" spans="1:6" ht="15">
      <c r="A666" s="468"/>
      <c r="B666" s="399"/>
      <c r="C666" s="399"/>
      <c r="D666" s="399"/>
      <c r="E666" s="399"/>
      <c r="F666" s="399"/>
    </row>
    <row r="667" spans="1:6" ht="15">
      <c r="A667" s="399"/>
      <c r="B667" s="399"/>
      <c r="C667" s="399"/>
      <c r="D667" s="399"/>
      <c r="E667" s="399"/>
      <c r="F667" s="399"/>
    </row>
    <row r="668" spans="1:6" ht="15">
      <c r="A668" s="399"/>
      <c r="B668" s="399"/>
      <c r="C668" s="399"/>
      <c r="D668" s="399"/>
      <c r="E668" s="399"/>
      <c r="F668" s="399"/>
    </row>
    <row r="669" spans="1:6" ht="15">
      <c r="A669" s="399"/>
      <c r="B669" s="399"/>
      <c r="C669" s="399"/>
      <c r="D669" s="399"/>
      <c r="E669" s="399"/>
      <c r="F669" s="399"/>
    </row>
    <row r="670" spans="1:6" ht="15">
      <c r="A670" s="427"/>
      <c r="B670" s="399"/>
      <c r="C670" s="399"/>
      <c r="D670" s="399"/>
      <c r="E670" s="399"/>
      <c r="F670" s="399"/>
    </row>
    <row r="671" spans="1:6" ht="15">
      <c r="A671" s="399"/>
      <c r="B671" s="399"/>
      <c r="C671" s="399"/>
      <c r="D671" s="399"/>
      <c r="E671" s="399"/>
      <c r="F671" s="399"/>
    </row>
    <row r="672" spans="1:6" ht="15">
      <c r="A672" s="399"/>
      <c r="B672" s="399"/>
      <c r="C672" s="399"/>
      <c r="D672" s="399"/>
      <c r="E672" s="399"/>
      <c r="F672" s="399"/>
    </row>
    <row r="673" spans="1:6" ht="15">
      <c r="A673" s="399"/>
      <c r="B673" s="399"/>
      <c r="C673" s="399"/>
      <c r="D673" s="399"/>
      <c r="E673" s="399"/>
      <c r="F673" s="399"/>
    </row>
    <row r="674" spans="1:6" ht="15">
      <c r="A674" s="399"/>
      <c r="B674" s="399"/>
      <c r="C674" s="399"/>
      <c r="D674" s="399"/>
      <c r="E674" s="399"/>
      <c r="F674" s="399"/>
    </row>
    <row r="675" spans="1:6" ht="15">
      <c r="A675" s="399"/>
      <c r="B675" s="399"/>
      <c r="C675" s="399"/>
      <c r="D675" s="399"/>
      <c r="E675" s="399"/>
      <c r="F675" s="399"/>
    </row>
    <row r="676" spans="1:6" ht="15">
      <c r="A676" s="399"/>
      <c r="B676" s="399"/>
      <c r="C676" s="399"/>
      <c r="D676" s="399"/>
      <c r="E676" s="399"/>
      <c r="F676" s="399"/>
    </row>
    <row r="677" spans="1:6" ht="15">
      <c r="A677" s="399"/>
      <c r="B677" s="399"/>
      <c r="C677" s="399"/>
      <c r="D677" s="399"/>
      <c r="E677" s="399"/>
      <c r="F677" s="399"/>
    </row>
    <row r="678" spans="1:6" ht="15">
      <c r="A678" s="399"/>
      <c r="B678" s="399"/>
      <c r="C678" s="399"/>
      <c r="D678" s="399"/>
      <c r="E678" s="399"/>
      <c r="F678" s="399"/>
    </row>
    <row r="692" ht="15" customHeight="1"/>
    <row r="693" ht="15" customHeight="1"/>
    <row r="694" ht="26.25" customHeight="1"/>
    <row r="698" ht="26.25" customHeight="1"/>
    <row r="702" ht="26.25" customHeight="1"/>
    <row r="707" ht="15" customHeight="1"/>
    <row r="708" ht="15" customHeight="1"/>
    <row r="709" ht="27" customHeight="1"/>
    <row r="713" ht="26.25" customHeight="1"/>
    <row r="719" ht="99.75" customHeight="1"/>
    <row r="727" ht="15" customHeight="1"/>
    <row r="728" ht="15" customHeight="1"/>
    <row r="729" ht="26.25" customHeight="1"/>
    <row r="735" ht="88.5" customHeight="1"/>
    <row r="742" ht="15" customHeight="1"/>
    <row r="743" ht="15" customHeight="1"/>
    <row r="744" ht="26.25" customHeight="1"/>
    <row r="748" ht="26.25" customHeight="1"/>
    <row r="752" ht="26.25" customHeight="1"/>
    <row r="756" ht="26.25" customHeight="1"/>
    <row r="762" ht="15" customHeight="1"/>
    <row r="763" ht="72" customHeight="1"/>
    <row r="770" ht="15" customHeight="1"/>
    <row r="771" ht="15" customHeight="1"/>
    <row r="772" ht="26.25" customHeight="1"/>
    <row r="778" ht="88.5" customHeight="1"/>
    <row r="785" ht="15" customHeight="1"/>
    <row r="786" ht="15" customHeight="1"/>
    <row r="787" ht="26.25" customHeight="1"/>
    <row r="792" ht="13.5" customHeight="1"/>
    <row r="793" ht="27.75" customHeight="1"/>
    <row r="794" ht="12.75" customHeight="1"/>
    <row r="806" ht="15" customHeight="1"/>
    <row r="807" ht="15" customHeight="1"/>
    <row r="808" ht="26.25" customHeight="1"/>
    <row r="812" ht="26.25" customHeight="1"/>
    <row r="818" ht="45" customHeight="1"/>
    <row r="825" ht="15" customHeight="1"/>
    <row r="826" ht="15" customHeight="1"/>
    <row r="827" ht="26.25" customHeight="1"/>
    <row r="831" ht="26.25" customHeight="1"/>
    <row r="835" ht="26.25" customHeight="1"/>
    <row r="841" ht="72.75" customHeight="1"/>
    <row r="842" ht="12.75" customHeight="1"/>
    <row r="848" ht="15" customHeight="1"/>
    <row r="849" ht="15" customHeight="1"/>
    <row r="850" ht="26.25" customHeight="1"/>
    <row r="854" ht="26.25" customHeight="1"/>
    <row r="860" ht="43.5" customHeight="1"/>
    <row r="867" ht="15" customHeight="1"/>
    <row r="868" ht="15" customHeight="1"/>
    <row r="873" ht="26.25" customHeight="1"/>
    <row r="878" ht="15" customHeight="1"/>
    <row r="879" ht="15" customHeight="1"/>
    <row r="880" ht="26.25" customHeight="1"/>
    <row r="884" ht="26.25" customHeight="1"/>
    <row r="890" ht="57" customHeight="1"/>
    <row r="897" ht="15" customHeight="1"/>
    <row r="898" ht="15" customHeight="1"/>
    <row r="899" ht="26.25" customHeight="1"/>
    <row r="903" ht="26.25" customHeight="1"/>
    <row r="908" ht="15" customHeight="1"/>
    <row r="909" ht="15" customHeight="1"/>
    <row r="910" ht="26.25" customHeight="1"/>
    <row r="914" ht="26.25" customHeight="1"/>
    <row r="920" ht="15" customHeight="1"/>
    <row r="921" ht="72" customHeight="1"/>
    <row r="928" ht="15" customHeight="1"/>
    <row r="929" ht="15" customHeight="1"/>
    <row r="930" ht="26.25" customHeight="1"/>
    <row r="936" ht="29.25" customHeight="1"/>
    <row r="937" spans="1:6" ht="15">
      <c r="A937" s="469"/>
      <c r="B937" s="469"/>
      <c r="C937" s="469"/>
      <c r="D937" s="469"/>
      <c r="E937" s="469"/>
      <c r="F937" s="469"/>
    </row>
    <row r="944" ht="29.25" customHeight="1"/>
    <row r="956" ht="15" customHeight="1"/>
    <row r="957" ht="15" customHeight="1"/>
    <row r="958" ht="26.25" customHeight="1"/>
    <row r="964" ht="12.75" customHeight="1"/>
    <row r="971" ht="15" customHeight="1"/>
    <row r="972" ht="15" customHeight="1"/>
    <row r="973" ht="26.25" customHeight="1"/>
    <row r="979" ht="12.75" customHeight="1"/>
    <row r="996" ht="15" customHeight="1"/>
    <row r="997" ht="15" customHeight="1"/>
    <row r="998" ht="26.25" customHeight="1"/>
    <row r="1004" ht="40.5" customHeight="1"/>
    <row r="1012" ht="15" customHeight="1"/>
    <row r="1013" ht="15" customHeight="1"/>
    <row r="1014" ht="26.25" customHeight="1"/>
    <row r="1020" ht="28.5" customHeight="1"/>
    <row r="1035" ht="15" customHeight="1"/>
    <row r="1036" ht="15" customHeight="1"/>
    <row r="1043" ht="30.75" customHeight="1"/>
    <row r="1066" ht="15" customHeight="1"/>
    <row r="1067" ht="26.25" customHeight="1"/>
    <row r="1073" ht="42" customHeight="1"/>
    <row r="1089" ht="15" customHeight="1"/>
    <row r="1090" ht="15" customHeight="1"/>
    <row r="1091" ht="26.25" customHeight="1"/>
    <row r="1097" ht="15" customHeight="1"/>
    <row r="1111" ht="15" customHeight="1"/>
    <row r="1112" ht="15" customHeight="1"/>
    <row r="1113" ht="26.25" customHeight="1"/>
    <row r="1119" ht="15" customHeight="1"/>
    <row r="1127" ht="15" customHeight="1"/>
    <row r="1128" ht="15" customHeight="1"/>
    <row r="1129" ht="26.25" customHeight="1"/>
    <row r="1144" ht="15" customHeight="1"/>
    <row r="1145" ht="15" customHeight="1"/>
    <row r="1146" ht="26.25" customHeight="1"/>
    <row r="1161" ht="15" customHeight="1"/>
    <row r="1162" ht="15" customHeight="1"/>
    <row r="1163" ht="26.25" customHeight="1"/>
    <row r="1184" ht="15" customHeight="1"/>
    <row r="1185" ht="15" customHeight="1"/>
    <row r="1186" ht="26.25" customHeight="1"/>
    <row r="1192" ht="15" customHeight="1"/>
    <row r="1201" ht="15" customHeight="1"/>
    <row r="1202" ht="15" customHeight="1"/>
    <row r="1203" ht="26.25" customHeight="1"/>
    <row r="1224" ht="15" customHeight="1"/>
    <row r="1225" ht="15" customHeight="1"/>
    <row r="1226" ht="26.25" customHeight="1"/>
    <row r="1232" ht="15" customHeight="1"/>
    <row r="1241" ht="15" customHeight="1"/>
    <row r="1242" ht="15" customHeight="1"/>
    <row r="1243" ht="26.25" customHeight="1"/>
    <row r="1249" ht="15" customHeight="1"/>
    <row r="1265" ht="15" customHeight="1"/>
    <row r="1266" ht="15" customHeight="1"/>
    <row r="1267" ht="26.25" customHeight="1"/>
    <row r="1273" ht="15" customHeight="1"/>
    <row r="1274" s="470" customFormat="1" ht="15"/>
    <row r="1275" s="471" customFormat="1" ht="15"/>
    <row r="1276" spans="1:6" ht="15">
      <c r="A1276" s="466"/>
      <c r="B1276" s="467"/>
      <c r="C1276" s="467"/>
      <c r="D1276" s="467"/>
      <c r="E1276" s="467"/>
      <c r="F1276" s="467"/>
    </row>
    <row r="1277" spans="1:6" ht="15">
      <c r="A1277" s="466"/>
      <c r="B1277" s="467"/>
      <c r="C1277" s="467"/>
      <c r="D1277" s="467"/>
      <c r="E1277" s="467"/>
      <c r="F1277" s="467"/>
    </row>
    <row r="1278" spans="1:6" ht="15">
      <c r="A1278" s="399"/>
      <c r="B1278" s="399"/>
      <c r="C1278" s="399"/>
      <c r="D1278" s="399"/>
      <c r="E1278" s="399"/>
      <c r="F1278" s="399"/>
    </row>
    <row r="1279" spans="1:6" ht="15">
      <c r="A1279" s="399"/>
      <c r="B1279" s="399"/>
      <c r="C1279" s="399"/>
      <c r="D1279" s="399"/>
      <c r="E1279" s="399"/>
      <c r="F1279" s="399"/>
    </row>
  </sheetData>
  <sheetProtection/>
  <mergeCells count="87">
    <mergeCell ref="B22:F22"/>
    <mergeCell ref="A274:F274"/>
    <mergeCell ref="A5:B5"/>
    <mergeCell ref="A8:F8"/>
    <mergeCell ref="A14:B14"/>
    <mergeCell ref="A19:B19"/>
    <mergeCell ref="B21:F21"/>
    <mergeCell ref="B62:F62"/>
    <mergeCell ref="C23:F23"/>
    <mergeCell ref="C27:F27"/>
    <mergeCell ref="B32:F32"/>
    <mergeCell ref="B33:F33"/>
    <mergeCell ref="C34:F34"/>
    <mergeCell ref="A40:F40"/>
    <mergeCell ref="A45:B45"/>
    <mergeCell ref="B47:F47"/>
    <mergeCell ref="B48:F48"/>
    <mergeCell ref="C49:F49"/>
    <mergeCell ref="A60:B60"/>
    <mergeCell ref="B63:F63"/>
    <mergeCell ref="C64:F64"/>
    <mergeCell ref="A55:F55"/>
    <mergeCell ref="A76:B76"/>
    <mergeCell ref="A96:B96"/>
    <mergeCell ref="B98:F98"/>
    <mergeCell ref="A137:B137"/>
    <mergeCell ref="B99:F99"/>
    <mergeCell ref="C100:F100"/>
    <mergeCell ref="B104:F104"/>
    <mergeCell ref="C105:F105"/>
    <mergeCell ref="B109:F109"/>
    <mergeCell ref="C110:F110"/>
    <mergeCell ref="A116:F116"/>
    <mergeCell ref="A121:B121"/>
    <mergeCell ref="B123:F123"/>
    <mergeCell ref="B124:F124"/>
    <mergeCell ref="C125:F125"/>
    <mergeCell ref="A179:B179"/>
    <mergeCell ref="B139:F139"/>
    <mergeCell ref="B140:F140"/>
    <mergeCell ref="C141:F141"/>
    <mergeCell ref="C145:F145"/>
    <mergeCell ref="C148:F148"/>
    <mergeCell ref="A159:B159"/>
    <mergeCell ref="A153:F153"/>
    <mergeCell ref="B161:F161"/>
    <mergeCell ref="B162:F162"/>
    <mergeCell ref="C163:F163"/>
    <mergeCell ref="C167:F167"/>
    <mergeCell ref="A173:F173"/>
    <mergeCell ref="B216:F216"/>
    <mergeCell ref="A184:B184"/>
    <mergeCell ref="B186:F186"/>
    <mergeCell ref="B187:F187"/>
    <mergeCell ref="C188:F188"/>
    <mergeCell ref="A194:F194"/>
    <mergeCell ref="A199:B199"/>
    <mergeCell ref="B201:F201"/>
    <mergeCell ref="B202:F202"/>
    <mergeCell ref="C203:F203"/>
    <mergeCell ref="A209:F209"/>
    <mergeCell ref="A214:B214"/>
    <mergeCell ref="A70:F70"/>
    <mergeCell ref="A81:B81"/>
    <mergeCell ref="B83:F83"/>
    <mergeCell ref="B84:F84"/>
    <mergeCell ref="A249:B249"/>
    <mergeCell ref="C85:F85"/>
    <mergeCell ref="A91:F91"/>
    <mergeCell ref="A131:F131"/>
    <mergeCell ref="C233:F233"/>
    <mergeCell ref="A239:F239"/>
    <mergeCell ref="B217:F217"/>
    <mergeCell ref="C218:F218"/>
    <mergeCell ref="A224:F224"/>
    <mergeCell ref="A229:B229"/>
    <mergeCell ref="B231:F231"/>
    <mergeCell ref="B232:F232"/>
    <mergeCell ref="A264:B264"/>
    <mergeCell ref="B266:F266"/>
    <mergeCell ref="B267:F267"/>
    <mergeCell ref="C268:F268"/>
    <mergeCell ref="A244:B244"/>
    <mergeCell ref="C253:F253"/>
    <mergeCell ref="A259:F259"/>
    <mergeCell ref="B251:F251"/>
    <mergeCell ref="B252:F25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6" manualBreakCount="6">
    <brk id="41" max="255" man="1"/>
    <brk id="77" max="255" man="1"/>
    <brk id="117" max="255" man="1"/>
    <brk id="154" max="255" man="1"/>
    <brk id="195" max="255" man="1"/>
    <brk id="245" max="255" man="1"/>
  </rowBreaks>
</worksheet>
</file>

<file path=xl/worksheets/sheet8.xml><?xml version="1.0" encoding="utf-8"?>
<worksheet xmlns="http://schemas.openxmlformats.org/spreadsheetml/2006/main" xmlns:r="http://schemas.openxmlformats.org/officeDocument/2006/relationships">
  <dimension ref="A1:H111"/>
  <sheetViews>
    <sheetView zoomScalePageLayoutView="0" workbookViewId="0" topLeftCell="A85">
      <selection activeCell="A77" sqref="A77"/>
    </sheetView>
  </sheetViews>
  <sheetFormatPr defaultColWidth="9.00390625" defaultRowHeight="12.75"/>
  <cols>
    <col min="1" max="1" width="22.125" style="476" customWidth="1"/>
    <col min="2" max="2" width="12.75390625" style="476" customWidth="1"/>
    <col min="3" max="3" width="13.125" style="476" customWidth="1"/>
    <col min="4" max="6" width="12.75390625" style="476" customWidth="1"/>
    <col min="7" max="16384" width="9.125" style="397" customWidth="1"/>
  </cols>
  <sheetData>
    <row r="1" spans="1:6" ht="18">
      <c r="A1" s="590" t="s">
        <v>732</v>
      </c>
      <c r="B1" s="399"/>
      <c r="C1" s="399"/>
      <c r="D1" s="399"/>
      <c r="E1" s="399"/>
      <c r="F1" s="399"/>
    </row>
    <row r="2" spans="1:6" ht="15.75">
      <c r="A2" s="592" t="s">
        <v>733</v>
      </c>
      <c r="B2" s="399"/>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09"/>
      <c r="C5" s="402">
        <f>'Programový rozpočet sumár'!M26</f>
        <v>133835</v>
      </c>
      <c r="D5" s="402">
        <f>'Programový rozpočet sumár'!AA26</f>
        <v>133994</v>
      </c>
      <c r="E5" s="402">
        <f>'Programový rozpočet sumár'!AE26</f>
        <v>142784</v>
      </c>
      <c r="F5" s="399"/>
    </row>
    <row r="6" spans="1:6" ht="15">
      <c r="A6" s="399"/>
      <c r="B6" s="399"/>
      <c r="C6" s="399"/>
      <c r="D6" s="399"/>
      <c r="E6" s="399"/>
      <c r="F6" s="399"/>
    </row>
    <row r="7" spans="1:8" ht="15">
      <c r="A7" s="472" t="s">
        <v>1211</v>
      </c>
      <c r="B7" s="399"/>
      <c r="C7" s="399"/>
      <c r="D7" s="399"/>
      <c r="E7" s="399"/>
      <c r="F7" s="399"/>
      <c r="H7" s="472"/>
    </row>
    <row r="8" spans="1:8" ht="29.25" customHeight="1">
      <c r="A8" s="616" t="s">
        <v>1212</v>
      </c>
      <c r="B8" s="617"/>
      <c r="C8" s="617"/>
      <c r="D8" s="617"/>
      <c r="E8" s="617"/>
      <c r="F8" s="617"/>
      <c r="H8" s="445"/>
    </row>
    <row r="10" spans="1:6" ht="15.75">
      <c r="A10" s="562" t="s">
        <v>734</v>
      </c>
      <c r="B10" s="399"/>
      <c r="C10" s="399"/>
      <c r="D10" s="399"/>
      <c r="E10" s="399"/>
      <c r="F10" s="399"/>
    </row>
    <row r="11" spans="1:6" ht="15.75">
      <c r="A11" s="592" t="s">
        <v>1354</v>
      </c>
      <c r="B11" s="399"/>
      <c r="C11" s="399"/>
      <c r="D11" s="399"/>
      <c r="E11" s="399"/>
      <c r="F11" s="399"/>
    </row>
    <row r="12" spans="1:6" s="456" customFormat="1" ht="18" customHeight="1">
      <c r="A12" s="592" t="s">
        <v>1353</v>
      </c>
      <c r="B12" s="423"/>
      <c r="C12" s="423"/>
      <c r="D12" s="423"/>
      <c r="E12" s="423"/>
      <c r="F12" s="423"/>
    </row>
    <row r="13" spans="1:6" ht="15">
      <c r="A13" s="399"/>
      <c r="B13" s="399"/>
      <c r="C13" s="399"/>
      <c r="D13" s="399"/>
      <c r="E13" s="399"/>
      <c r="F13" s="399"/>
    </row>
    <row r="14" spans="1:6" ht="15">
      <c r="A14" s="399"/>
      <c r="B14" s="399"/>
      <c r="C14" s="401">
        <v>2010</v>
      </c>
      <c r="D14" s="401">
        <v>2011</v>
      </c>
      <c r="E14" s="401">
        <v>2012</v>
      </c>
      <c r="F14" s="399"/>
    </row>
    <row r="15" spans="1:6" ht="15">
      <c r="A15" s="608" t="s">
        <v>652</v>
      </c>
      <c r="B15" s="609"/>
      <c r="C15" s="402">
        <f>'Programový rozpočet sumár'!M27</f>
        <v>130835</v>
      </c>
      <c r="D15" s="402">
        <f>'Programový rozpočet sumár'!AA27</f>
        <v>133994</v>
      </c>
      <c r="E15" s="402">
        <f>'Programový rozpočet sumár'!AE27</f>
        <v>142784</v>
      </c>
      <c r="F15" s="399"/>
    </row>
    <row r="17" spans="1:6" ht="15.75">
      <c r="A17" s="400" t="s">
        <v>735</v>
      </c>
      <c r="B17" s="399"/>
      <c r="C17" s="399"/>
      <c r="D17" s="399"/>
      <c r="E17" s="399"/>
      <c r="F17" s="399"/>
    </row>
    <row r="18" spans="1:6" ht="15.75">
      <c r="A18" s="400"/>
      <c r="B18" s="399"/>
      <c r="C18" s="399"/>
      <c r="D18" s="399"/>
      <c r="E18" s="399"/>
      <c r="F18" s="399"/>
    </row>
    <row r="19" spans="1:6" ht="15">
      <c r="A19" s="399"/>
      <c r="B19" s="399"/>
      <c r="C19" s="401">
        <v>2010</v>
      </c>
      <c r="D19" s="401">
        <v>2011</v>
      </c>
      <c r="E19" s="401">
        <v>2012</v>
      </c>
      <c r="F19" s="399"/>
    </row>
    <row r="20" spans="1:6" ht="15">
      <c r="A20" s="608" t="s">
        <v>654</v>
      </c>
      <c r="B20" s="609"/>
      <c r="C20" s="402">
        <f>'Programový rozpočet sumár'!M28</f>
        <v>664</v>
      </c>
      <c r="D20" s="402">
        <f>'Programový rozpočet sumár'!AA28</f>
        <v>664</v>
      </c>
      <c r="E20" s="402">
        <f>'Programový rozpočet sumár'!AE28</f>
        <v>664</v>
      </c>
      <c r="F20" s="399"/>
    </row>
    <row r="21" spans="1:6" ht="15.75" thickBot="1">
      <c r="A21" s="399"/>
      <c r="B21" s="399"/>
      <c r="C21" s="399"/>
      <c r="D21" s="399"/>
      <c r="E21" s="399"/>
      <c r="F21" s="399"/>
    </row>
    <row r="22" spans="1:6" ht="15" customHeight="1">
      <c r="A22" s="429" t="s">
        <v>655</v>
      </c>
      <c r="B22" s="610" t="s">
        <v>693</v>
      </c>
      <c r="C22" s="611"/>
      <c r="D22" s="611"/>
      <c r="E22" s="611"/>
      <c r="F22" s="612"/>
    </row>
    <row r="23" spans="1:6" ht="15" customHeight="1">
      <c r="A23" s="420" t="s">
        <v>657</v>
      </c>
      <c r="B23" s="613" t="s">
        <v>736</v>
      </c>
      <c r="C23" s="614"/>
      <c r="D23" s="614"/>
      <c r="E23" s="614"/>
      <c r="F23" s="615"/>
    </row>
    <row r="24" spans="1:6" ht="15" customHeight="1">
      <c r="A24" s="420" t="s">
        <v>659</v>
      </c>
      <c r="B24" s="411" t="s">
        <v>660</v>
      </c>
      <c r="C24" s="613" t="s">
        <v>737</v>
      </c>
      <c r="D24" s="614"/>
      <c r="E24" s="614"/>
      <c r="F24" s="615"/>
    </row>
    <row r="25" spans="1:6" ht="15">
      <c r="A25" s="420" t="s">
        <v>662</v>
      </c>
      <c r="B25" s="412" t="s">
        <v>663</v>
      </c>
      <c r="C25" s="412" t="s">
        <v>664</v>
      </c>
      <c r="D25" s="413" t="s">
        <v>665</v>
      </c>
      <c r="E25" s="412" t="s">
        <v>666</v>
      </c>
      <c r="F25" s="414" t="s">
        <v>667</v>
      </c>
    </row>
    <row r="26" spans="1:6" ht="15">
      <c r="A26" s="420" t="s">
        <v>668</v>
      </c>
      <c r="B26" s="412"/>
      <c r="C26" s="474">
        <v>40000</v>
      </c>
      <c r="D26" s="475">
        <v>41000</v>
      </c>
      <c r="E26" s="474">
        <v>42000</v>
      </c>
      <c r="F26" s="414">
        <v>42000</v>
      </c>
    </row>
    <row r="27" spans="1:6" ht="15.75" thickBot="1">
      <c r="A27" s="430" t="s">
        <v>669</v>
      </c>
      <c r="B27" s="416"/>
      <c r="C27" s="416"/>
      <c r="D27" s="416"/>
      <c r="E27" s="416"/>
      <c r="F27" s="417"/>
    </row>
    <row r="28" ht="15.75">
      <c r="A28" s="400"/>
    </row>
    <row r="29" spans="1:6" ht="15">
      <c r="A29" s="472" t="s">
        <v>880</v>
      </c>
      <c r="B29" s="473"/>
      <c r="C29" s="473"/>
      <c r="D29" s="473"/>
      <c r="E29" s="473"/>
      <c r="F29" s="473"/>
    </row>
    <row r="30" spans="1:6" ht="15" customHeight="1">
      <c r="A30" s="616" t="s">
        <v>1213</v>
      </c>
      <c r="B30" s="617"/>
      <c r="C30" s="617"/>
      <c r="D30" s="617"/>
      <c r="E30" s="617"/>
      <c r="F30" s="617"/>
    </row>
    <row r="32" spans="1:6" ht="15.75">
      <c r="A32" s="400" t="s">
        <v>738</v>
      </c>
      <c r="B32" s="399"/>
      <c r="C32" s="399"/>
      <c r="D32" s="399"/>
      <c r="E32" s="399"/>
      <c r="F32" s="399"/>
    </row>
    <row r="33" spans="1:6" ht="15.75">
      <c r="A33" s="400"/>
      <c r="B33" s="399"/>
      <c r="C33" s="399"/>
      <c r="D33" s="399"/>
      <c r="E33" s="399"/>
      <c r="F33" s="399"/>
    </row>
    <row r="34" spans="1:6" ht="15">
      <c r="A34" s="399"/>
      <c r="B34" s="399"/>
      <c r="C34" s="401">
        <v>2010</v>
      </c>
      <c r="D34" s="401">
        <v>2011</v>
      </c>
      <c r="E34" s="401">
        <v>2012</v>
      </c>
      <c r="F34" s="399"/>
    </row>
    <row r="35" spans="1:6" ht="15">
      <c r="A35" s="608" t="s">
        <v>654</v>
      </c>
      <c r="B35" s="609"/>
      <c r="C35" s="402">
        <f>'Programový rozpočet sumár'!M29</f>
        <v>10000</v>
      </c>
      <c r="D35" s="402">
        <f>'Programový rozpočet sumár'!AA29</f>
        <v>10500</v>
      </c>
      <c r="E35" s="402">
        <f>'Programový rozpočet sumár'!AE29</f>
        <v>15000</v>
      </c>
      <c r="F35" s="399"/>
    </row>
    <row r="36" spans="1:6" ht="15.75" thickBot="1">
      <c r="A36" s="399"/>
      <c r="B36" s="399"/>
      <c r="C36" s="399"/>
      <c r="D36" s="399"/>
      <c r="E36" s="399"/>
      <c r="F36" s="399"/>
    </row>
    <row r="37" spans="1:6" ht="15" customHeight="1">
      <c r="A37" s="429" t="s">
        <v>655</v>
      </c>
      <c r="B37" s="610" t="s">
        <v>693</v>
      </c>
      <c r="C37" s="611"/>
      <c r="D37" s="611"/>
      <c r="E37" s="611"/>
      <c r="F37" s="612"/>
    </row>
    <row r="38" spans="1:6" ht="15" customHeight="1">
      <c r="A38" s="420" t="s">
        <v>657</v>
      </c>
      <c r="B38" s="613" t="s">
        <v>739</v>
      </c>
      <c r="C38" s="614"/>
      <c r="D38" s="641"/>
      <c r="E38" s="641"/>
      <c r="F38" s="642"/>
    </row>
    <row r="39" spans="1:6" ht="15" customHeight="1">
      <c r="A39" s="420" t="s">
        <v>659</v>
      </c>
      <c r="B39" s="411" t="s">
        <v>660</v>
      </c>
      <c r="C39" s="613" t="s">
        <v>740</v>
      </c>
      <c r="D39" s="614"/>
      <c r="E39" s="614"/>
      <c r="F39" s="615"/>
    </row>
    <row r="40" spans="1:6" ht="15">
      <c r="A40" s="420" t="s">
        <v>662</v>
      </c>
      <c r="B40" s="412" t="s">
        <v>663</v>
      </c>
      <c r="C40" s="412" t="s">
        <v>664</v>
      </c>
      <c r="D40" s="413" t="s">
        <v>665</v>
      </c>
      <c r="E40" s="412" t="s">
        <v>666</v>
      </c>
      <c r="F40" s="414" t="s">
        <v>667</v>
      </c>
    </row>
    <row r="41" spans="1:6" ht="15">
      <c r="A41" s="420" t="s">
        <v>668</v>
      </c>
      <c r="B41" s="412"/>
      <c r="C41" s="474">
        <v>10</v>
      </c>
      <c r="D41" s="475">
        <v>10</v>
      </c>
      <c r="E41" s="474">
        <v>10</v>
      </c>
      <c r="F41" s="414">
        <v>12</v>
      </c>
    </row>
    <row r="42" spans="1:6" ht="13.5" customHeight="1" thickBot="1">
      <c r="A42" s="430" t="s">
        <v>669</v>
      </c>
      <c r="B42" s="416"/>
      <c r="C42" s="416"/>
      <c r="D42" s="416"/>
      <c r="E42" s="416"/>
      <c r="F42" s="417"/>
    </row>
    <row r="43" spans="4:6" ht="15">
      <c r="D43" s="477"/>
      <c r="E43" s="477"/>
      <c r="F43" s="477"/>
    </row>
    <row r="44" spans="1:6" ht="15">
      <c r="A44" s="472" t="s">
        <v>880</v>
      </c>
      <c r="B44" s="473"/>
      <c r="C44" s="478"/>
      <c r="D44" s="473"/>
      <c r="E44" s="473"/>
      <c r="F44" s="473"/>
    </row>
    <row r="45" spans="1:6" ht="42.75" customHeight="1">
      <c r="A45" s="616" t="s">
        <v>1214</v>
      </c>
      <c r="B45" s="617"/>
      <c r="C45" s="617"/>
      <c r="D45" s="617"/>
      <c r="E45" s="617"/>
      <c r="F45" s="617"/>
    </row>
    <row r="47" spans="1:6" ht="15.75">
      <c r="A47" s="400" t="s">
        <v>741</v>
      </c>
      <c r="B47" s="399"/>
      <c r="C47" s="399"/>
      <c r="D47" s="399"/>
      <c r="E47" s="399"/>
      <c r="F47" s="399"/>
    </row>
    <row r="48" spans="1:6" ht="15.75">
      <c r="A48" s="400"/>
      <c r="B48" s="399"/>
      <c r="C48" s="399"/>
      <c r="D48" s="399"/>
      <c r="E48" s="399"/>
      <c r="F48" s="399"/>
    </row>
    <row r="49" spans="1:6" ht="15">
      <c r="A49" s="399"/>
      <c r="B49" s="399"/>
      <c r="C49" s="401">
        <v>2010</v>
      </c>
      <c r="D49" s="401">
        <v>2011</v>
      </c>
      <c r="E49" s="401">
        <v>2012</v>
      </c>
      <c r="F49" s="399"/>
    </row>
    <row r="50" spans="1:6" ht="15">
      <c r="A50" s="608" t="s">
        <v>654</v>
      </c>
      <c r="B50" s="609"/>
      <c r="C50" s="402">
        <f>'Programový rozpočet sumár'!M30</f>
        <v>11500</v>
      </c>
      <c r="D50" s="402">
        <f>'Programový rozpočet sumár'!AA30</f>
        <v>12000</v>
      </c>
      <c r="E50" s="402">
        <f>'Programový rozpočet sumár'!AE30</f>
        <v>13000</v>
      </c>
      <c r="F50" s="399"/>
    </row>
    <row r="51" spans="1:6" ht="15.75" thickBot="1">
      <c r="A51" s="399"/>
      <c r="B51" s="399"/>
      <c r="C51" s="399"/>
      <c r="D51" s="399"/>
      <c r="E51" s="399"/>
      <c r="F51" s="399"/>
    </row>
    <row r="52" spans="1:6" ht="15" customHeight="1">
      <c r="A52" s="429" t="s">
        <v>655</v>
      </c>
      <c r="B52" s="610" t="s">
        <v>693</v>
      </c>
      <c r="C52" s="611"/>
      <c r="D52" s="611"/>
      <c r="E52" s="611"/>
      <c r="F52" s="612"/>
    </row>
    <row r="53" spans="1:6" ht="15" customHeight="1">
      <c r="A53" s="420" t="s">
        <v>657</v>
      </c>
      <c r="B53" s="613" t="s">
        <v>742</v>
      </c>
      <c r="C53" s="614"/>
      <c r="D53" s="614"/>
      <c r="E53" s="614"/>
      <c r="F53" s="615"/>
    </row>
    <row r="54" spans="1:6" ht="15" customHeight="1">
      <c r="A54" s="420" t="s">
        <v>659</v>
      </c>
      <c r="B54" s="411" t="s">
        <v>660</v>
      </c>
      <c r="C54" s="613" t="s">
        <v>743</v>
      </c>
      <c r="D54" s="614"/>
      <c r="E54" s="614"/>
      <c r="F54" s="615"/>
    </row>
    <row r="55" spans="1:6" ht="15">
      <c r="A55" s="420" t="s">
        <v>662</v>
      </c>
      <c r="B55" s="412" t="s">
        <v>663</v>
      </c>
      <c r="C55" s="412" t="s">
        <v>664</v>
      </c>
      <c r="D55" s="413" t="s">
        <v>665</v>
      </c>
      <c r="E55" s="412" t="s">
        <v>666</v>
      </c>
      <c r="F55" s="414" t="s">
        <v>667</v>
      </c>
    </row>
    <row r="56" spans="1:6" s="424" customFormat="1" ht="15.75" customHeight="1">
      <c r="A56" s="420" t="s">
        <v>668</v>
      </c>
      <c r="B56" s="412"/>
      <c r="C56" s="474">
        <v>2500</v>
      </c>
      <c r="D56" s="474">
        <v>2500</v>
      </c>
      <c r="E56" s="474">
        <v>2500</v>
      </c>
      <c r="F56" s="414">
        <v>2500</v>
      </c>
    </row>
    <row r="57" spans="1:6" s="424" customFormat="1" ht="15.75" thickBot="1">
      <c r="A57" s="430" t="s">
        <v>669</v>
      </c>
      <c r="B57" s="416"/>
      <c r="C57" s="416"/>
      <c r="D57" s="416"/>
      <c r="E57" s="416"/>
      <c r="F57" s="417"/>
    </row>
    <row r="59" spans="1:6" ht="15">
      <c r="A59" s="472" t="s">
        <v>691</v>
      </c>
      <c r="B59" s="473"/>
      <c r="C59" s="473"/>
      <c r="D59" s="473"/>
      <c r="E59" s="473"/>
      <c r="F59" s="473"/>
    </row>
    <row r="60" spans="1:6" ht="15" customHeight="1">
      <c r="A60" s="616" t="s">
        <v>1215</v>
      </c>
      <c r="B60" s="617"/>
      <c r="C60" s="617"/>
      <c r="D60" s="617"/>
      <c r="E60" s="617"/>
      <c r="F60" s="617"/>
    </row>
    <row r="62" spans="1:6" ht="15.75">
      <c r="A62" s="400" t="s">
        <v>744</v>
      </c>
      <c r="B62" s="399"/>
      <c r="C62" s="399"/>
      <c r="D62" s="399"/>
      <c r="E62" s="399"/>
      <c r="F62" s="399"/>
    </row>
    <row r="63" spans="1:6" ht="15.75">
      <c r="A63" s="400"/>
      <c r="B63" s="399"/>
      <c r="C63" s="427"/>
      <c r="D63" s="427"/>
      <c r="E63" s="427"/>
      <c r="F63" s="427"/>
    </row>
    <row r="64" spans="1:6" ht="15">
      <c r="A64" s="399"/>
      <c r="B64" s="399"/>
      <c r="C64" s="401">
        <v>2010</v>
      </c>
      <c r="D64" s="401">
        <v>2011</v>
      </c>
      <c r="E64" s="401">
        <v>2012</v>
      </c>
      <c r="F64" s="399"/>
    </row>
    <row r="65" spans="1:6" ht="15">
      <c r="A65" s="608" t="s">
        <v>654</v>
      </c>
      <c r="B65" s="609"/>
      <c r="C65" s="402">
        <f>'Programový rozpočet sumár'!M31</f>
        <v>82861</v>
      </c>
      <c r="D65" s="402">
        <f>'Programový rozpočet sumár'!AA31</f>
        <v>84500</v>
      </c>
      <c r="E65" s="402">
        <f>'Programový rozpočet sumár'!AE31</f>
        <v>87000</v>
      </c>
      <c r="F65" s="399"/>
    </row>
    <row r="66" spans="1:6" ht="15.75" thickBot="1">
      <c r="A66" s="399"/>
      <c r="B66" s="399"/>
      <c r="C66" s="399"/>
      <c r="D66" s="399"/>
      <c r="E66" s="399"/>
      <c r="F66" s="399"/>
    </row>
    <row r="67" spans="1:6" ht="15" customHeight="1">
      <c r="A67" s="429" t="s">
        <v>655</v>
      </c>
      <c r="B67" s="610" t="s">
        <v>693</v>
      </c>
      <c r="C67" s="611"/>
      <c r="D67" s="611"/>
      <c r="E67" s="611"/>
      <c r="F67" s="612"/>
    </row>
    <row r="68" spans="1:6" ht="15" customHeight="1">
      <c r="A68" s="420" t="s">
        <v>657</v>
      </c>
      <c r="B68" s="613" t="s">
        <v>745</v>
      </c>
      <c r="C68" s="614"/>
      <c r="D68" s="614"/>
      <c r="E68" s="614"/>
      <c r="F68" s="615"/>
    </row>
    <row r="69" spans="1:6" ht="15">
      <c r="A69" s="420" t="s">
        <v>659</v>
      </c>
      <c r="B69" s="411" t="s">
        <v>660</v>
      </c>
      <c r="C69" s="613"/>
      <c r="D69" s="614"/>
      <c r="E69" s="614"/>
      <c r="F69" s="615"/>
    </row>
    <row r="70" spans="1:6" ht="15">
      <c r="A70" s="420" t="s">
        <v>662</v>
      </c>
      <c r="B70" s="412" t="s">
        <v>663</v>
      </c>
      <c r="C70" s="412" t="s">
        <v>664</v>
      </c>
      <c r="D70" s="413" t="s">
        <v>665</v>
      </c>
      <c r="E70" s="412" t="s">
        <v>666</v>
      </c>
      <c r="F70" s="414" t="s">
        <v>667</v>
      </c>
    </row>
    <row r="71" spans="1:6" ht="15">
      <c r="A71" s="420" t="s">
        <v>668</v>
      </c>
      <c r="B71" s="412"/>
      <c r="C71" s="474">
        <v>500</v>
      </c>
      <c r="D71" s="475">
        <v>600</v>
      </c>
      <c r="E71" s="474">
        <v>600</v>
      </c>
      <c r="F71" s="414">
        <v>620</v>
      </c>
    </row>
    <row r="72" spans="1:6" ht="15.75" thickBot="1">
      <c r="A72" s="430" t="s">
        <v>669</v>
      </c>
      <c r="B72" s="416"/>
      <c r="C72" s="416"/>
      <c r="D72" s="416"/>
      <c r="E72" s="416"/>
      <c r="F72" s="417"/>
    </row>
    <row r="74" spans="1:6" ht="15">
      <c r="A74" s="472" t="s">
        <v>880</v>
      </c>
      <c r="B74" s="473"/>
      <c r="C74" s="473"/>
      <c r="D74" s="473"/>
      <c r="E74" s="473"/>
      <c r="F74" s="473"/>
    </row>
    <row r="75" spans="1:6" ht="40.5" customHeight="1">
      <c r="A75" s="616" t="s">
        <v>1216</v>
      </c>
      <c r="B75" s="617"/>
      <c r="C75" s="617"/>
      <c r="D75" s="617"/>
      <c r="E75" s="617"/>
      <c r="F75" s="617"/>
    </row>
    <row r="76" spans="1:6" ht="15">
      <c r="A76" s="445"/>
      <c r="B76" s="445"/>
      <c r="C76" s="445"/>
      <c r="D76" s="445"/>
      <c r="E76" s="445"/>
      <c r="F76" s="479"/>
    </row>
    <row r="77" spans="1:6" ht="15.75">
      <c r="A77" s="400" t="s">
        <v>746</v>
      </c>
      <c r="B77" s="399"/>
      <c r="C77" s="399"/>
      <c r="D77" s="399"/>
      <c r="E77" s="399"/>
      <c r="F77" s="399"/>
    </row>
    <row r="78" spans="1:6" ht="15">
      <c r="A78" s="399"/>
      <c r="B78" s="399"/>
      <c r="C78" s="399"/>
      <c r="D78" s="399"/>
      <c r="E78" s="399"/>
      <c r="F78" s="399"/>
    </row>
    <row r="79" spans="1:6" ht="15">
      <c r="A79" s="399"/>
      <c r="B79" s="399"/>
      <c r="C79" s="401">
        <v>2010</v>
      </c>
      <c r="D79" s="401">
        <v>2011</v>
      </c>
      <c r="E79" s="401">
        <v>2012</v>
      </c>
      <c r="F79" s="399"/>
    </row>
    <row r="80" spans="1:6" ht="15">
      <c r="A80" s="608" t="s">
        <v>654</v>
      </c>
      <c r="B80" s="609"/>
      <c r="C80" s="402">
        <f>'Programový rozpočet sumár'!M32</f>
        <v>25810</v>
      </c>
      <c r="D80" s="402">
        <f>'Programový rozpočet sumár'!AA32</f>
        <v>26330</v>
      </c>
      <c r="E80" s="402">
        <f>'Programový rozpočet sumár'!AE32</f>
        <v>27120</v>
      </c>
      <c r="F80" s="399"/>
    </row>
    <row r="81" spans="1:6" ht="15.75" thickBot="1">
      <c r="A81" s="399"/>
      <c r="B81" s="399"/>
      <c r="C81" s="399"/>
      <c r="D81" s="399"/>
      <c r="E81" s="399"/>
      <c r="F81" s="399"/>
    </row>
    <row r="82" spans="1:6" ht="15" customHeight="1">
      <c r="A82" s="429" t="s">
        <v>655</v>
      </c>
      <c r="B82" s="643" t="s">
        <v>300</v>
      </c>
      <c r="C82" s="644"/>
      <c r="D82" s="644"/>
      <c r="E82" s="644"/>
      <c r="F82" s="645"/>
    </row>
    <row r="83" spans="1:6" ht="15" customHeight="1">
      <c r="A83" s="420" t="s">
        <v>657</v>
      </c>
      <c r="B83" s="646" t="s">
        <v>747</v>
      </c>
      <c r="C83" s="647"/>
      <c r="D83" s="647"/>
      <c r="E83" s="647"/>
      <c r="F83" s="648"/>
    </row>
    <row r="84" spans="1:6" ht="15" customHeight="1">
      <c r="A84" s="420" t="s">
        <v>659</v>
      </c>
      <c r="B84" s="411" t="s">
        <v>660</v>
      </c>
      <c r="C84" s="646" t="s">
        <v>748</v>
      </c>
      <c r="D84" s="647"/>
      <c r="E84" s="647"/>
      <c r="F84" s="648"/>
    </row>
    <row r="85" spans="1:6" ht="15">
      <c r="A85" s="420" t="s">
        <v>662</v>
      </c>
      <c r="B85" s="412" t="s">
        <v>663</v>
      </c>
      <c r="C85" s="412" t="s">
        <v>664</v>
      </c>
      <c r="D85" s="413" t="s">
        <v>665</v>
      </c>
      <c r="E85" s="412" t="s">
        <v>666</v>
      </c>
      <c r="F85" s="414" t="s">
        <v>667</v>
      </c>
    </row>
    <row r="86" spans="1:6" ht="15">
      <c r="A86" s="420" t="s">
        <v>668</v>
      </c>
      <c r="B86" s="412"/>
      <c r="C86" s="474">
        <v>36300</v>
      </c>
      <c r="D86" s="475">
        <v>36300</v>
      </c>
      <c r="E86" s="474">
        <v>36300</v>
      </c>
      <c r="F86" s="480">
        <v>36300</v>
      </c>
    </row>
    <row r="87" spans="1:6" ht="15.75" thickBot="1">
      <c r="A87" s="430" t="s">
        <v>669</v>
      </c>
      <c r="B87" s="481">
        <v>36300</v>
      </c>
      <c r="C87" s="416"/>
      <c r="D87" s="416"/>
      <c r="E87" s="416"/>
      <c r="F87" s="417"/>
    </row>
    <row r="88" spans="1:6" ht="15" customHeight="1">
      <c r="A88" s="420" t="s">
        <v>659</v>
      </c>
      <c r="B88" s="411" t="s">
        <v>660</v>
      </c>
      <c r="C88" s="643" t="s">
        <v>749</v>
      </c>
      <c r="D88" s="644"/>
      <c r="E88" s="644"/>
      <c r="F88" s="645"/>
    </row>
    <row r="89" spans="1:6" ht="15">
      <c r="A89" s="420" t="s">
        <v>662</v>
      </c>
      <c r="B89" s="412" t="s">
        <v>663</v>
      </c>
      <c r="C89" s="412" t="s">
        <v>664</v>
      </c>
      <c r="D89" s="413" t="s">
        <v>665</v>
      </c>
      <c r="E89" s="412" t="s">
        <v>666</v>
      </c>
      <c r="F89" s="414" t="s">
        <v>667</v>
      </c>
    </row>
    <row r="90" spans="1:6" ht="15">
      <c r="A90" s="420" t="s">
        <v>668</v>
      </c>
      <c r="B90" s="412"/>
      <c r="C90" s="458">
        <v>0.75</v>
      </c>
      <c r="D90" s="459">
        <v>0.75</v>
      </c>
      <c r="E90" s="458">
        <v>0.75</v>
      </c>
      <c r="F90" s="460">
        <v>0.75</v>
      </c>
    </row>
    <row r="91" spans="1:6" ht="15.75" thickBot="1">
      <c r="A91" s="430" t="s">
        <v>669</v>
      </c>
      <c r="B91" s="482">
        <v>0.75</v>
      </c>
      <c r="C91" s="416"/>
      <c r="D91" s="416"/>
      <c r="E91" s="416"/>
      <c r="F91" s="417"/>
    </row>
    <row r="92" spans="1:6" ht="15">
      <c r="A92" s="399"/>
      <c r="B92" s="399"/>
      <c r="C92" s="399"/>
      <c r="D92" s="399"/>
      <c r="E92" s="399"/>
      <c r="F92" s="399"/>
    </row>
    <row r="93" spans="1:6" ht="15">
      <c r="A93" s="403" t="s">
        <v>691</v>
      </c>
      <c r="B93" s="399"/>
      <c r="C93" s="399"/>
      <c r="D93" s="399"/>
      <c r="E93" s="399"/>
      <c r="F93" s="399"/>
    </row>
    <row r="94" spans="1:6" ht="52.5" customHeight="1">
      <c r="A94" s="616" t="s">
        <v>750</v>
      </c>
      <c r="B94" s="617"/>
      <c r="C94" s="617"/>
      <c r="D94" s="617"/>
      <c r="E94" s="617"/>
      <c r="F94" s="617"/>
    </row>
    <row r="96" spans="1:6" ht="15.75">
      <c r="A96" s="400" t="s">
        <v>751</v>
      </c>
      <c r="B96" s="399"/>
      <c r="C96" s="399"/>
      <c r="D96" s="399"/>
      <c r="E96" s="399"/>
      <c r="F96" s="399"/>
    </row>
    <row r="97" spans="1:6" ht="15.75">
      <c r="A97" s="400"/>
      <c r="B97" s="399"/>
      <c r="C97" s="399"/>
      <c r="D97" s="399"/>
      <c r="E97" s="399"/>
      <c r="F97" s="399"/>
    </row>
    <row r="98" spans="1:6" ht="15">
      <c r="A98" s="399"/>
      <c r="B98" s="399"/>
      <c r="C98" s="401">
        <v>2010</v>
      </c>
      <c r="D98" s="401">
        <v>2011</v>
      </c>
      <c r="E98" s="401">
        <v>2012</v>
      </c>
      <c r="F98" s="399"/>
    </row>
    <row r="99" spans="1:6" ht="15">
      <c r="A99" s="608" t="s">
        <v>654</v>
      </c>
      <c r="B99" s="609"/>
      <c r="C99" s="402">
        <f>'Programový rozpočet sumár'!M33</f>
        <v>0</v>
      </c>
      <c r="D99" s="402">
        <f>'Programový rozpočet sumár'!AA33</f>
        <v>0</v>
      </c>
      <c r="E99" s="402">
        <f>'Programový rozpočet sumár'!AE33</f>
        <v>0</v>
      </c>
      <c r="F99" s="399"/>
    </row>
    <row r="100" spans="1:6" ht="15.75" thickBot="1">
      <c r="A100" s="399"/>
      <c r="B100" s="399"/>
      <c r="C100" s="399"/>
      <c r="D100" s="399"/>
      <c r="E100" s="399"/>
      <c r="F100" s="399"/>
    </row>
    <row r="101" spans="1:6" ht="15" customHeight="1">
      <c r="A101" s="429" t="s">
        <v>655</v>
      </c>
      <c r="B101" s="610" t="s">
        <v>693</v>
      </c>
      <c r="C101" s="611"/>
      <c r="D101" s="611"/>
      <c r="E101" s="611"/>
      <c r="F101" s="612"/>
    </row>
    <row r="102" spans="1:6" ht="15" customHeight="1">
      <c r="A102" s="420" t="s">
        <v>657</v>
      </c>
      <c r="B102" s="613" t="s">
        <v>752</v>
      </c>
      <c r="C102" s="614"/>
      <c r="D102" s="614"/>
      <c r="E102" s="614"/>
      <c r="F102" s="615"/>
    </row>
    <row r="103" spans="1:6" ht="24.75" customHeight="1">
      <c r="A103" s="420" t="s">
        <v>659</v>
      </c>
      <c r="B103" s="457" t="s">
        <v>660</v>
      </c>
      <c r="C103" s="638" t="s">
        <v>753</v>
      </c>
      <c r="D103" s="639"/>
      <c r="E103" s="639"/>
      <c r="F103" s="640"/>
    </row>
    <row r="104" spans="1:6" ht="15">
      <c r="A104" s="420" t="s">
        <v>662</v>
      </c>
      <c r="B104" s="412" t="s">
        <v>663</v>
      </c>
      <c r="C104" s="412" t="s">
        <v>664</v>
      </c>
      <c r="D104" s="413" t="s">
        <v>665</v>
      </c>
      <c r="E104" s="412" t="s">
        <v>666</v>
      </c>
      <c r="F104" s="414" t="s">
        <v>667</v>
      </c>
    </row>
    <row r="105" spans="1:6" ht="15">
      <c r="A105" s="420" t="s">
        <v>668</v>
      </c>
      <c r="B105" s="412"/>
      <c r="C105" s="474">
        <v>1</v>
      </c>
      <c r="D105" s="475">
        <v>0</v>
      </c>
      <c r="E105" s="474">
        <v>0</v>
      </c>
      <c r="F105" s="414">
        <v>0</v>
      </c>
    </row>
    <row r="106" spans="1:6" ht="15.75" thickBot="1">
      <c r="A106" s="430" t="s">
        <v>669</v>
      </c>
      <c r="B106" s="416"/>
      <c r="C106" s="416"/>
      <c r="D106" s="416"/>
      <c r="E106" s="416"/>
      <c r="F106" s="417"/>
    </row>
    <row r="108" spans="1:6" ht="15">
      <c r="A108" s="472" t="s">
        <v>880</v>
      </c>
      <c r="B108" s="473"/>
      <c r="C108" s="473"/>
      <c r="D108" s="473"/>
      <c r="E108" s="473"/>
      <c r="F108" s="473"/>
    </row>
    <row r="109" spans="1:6" ht="15" customHeight="1">
      <c r="A109" s="616" t="s">
        <v>1217</v>
      </c>
      <c r="B109" s="617"/>
      <c r="C109" s="617"/>
      <c r="D109" s="617"/>
      <c r="E109" s="617"/>
      <c r="F109" s="617"/>
    </row>
    <row r="110" spans="1:6" ht="15">
      <c r="A110" s="445"/>
      <c r="B110" s="473"/>
      <c r="C110" s="473"/>
      <c r="D110" s="473"/>
      <c r="E110" s="473"/>
      <c r="F110" s="473"/>
    </row>
    <row r="111" spans="1:6" ht="34.5" customHeight="1">
      <c r="A111" s="637" t="s">
        <v>1218</v>
      </c>
      <c r="B111" s="637"/>
      <c r="C111" s="637"/>
      <c r="D111" s="637"/>
      <c r="E111" s="637"/>
      <c r="F111" s="637"/>
    </row>
  </sheetData>
  <sheetProtection/>
  <mergeCells count="35">
    <mergeCell ref="A5:B5"/>
    <mergeCell ref="A15:B15"/>
    <mergeCell ref="A20:B20"/>
    <mergeCell ref="B22:F22"/>
    <mergeCell ref="B23:F23"/>
    <mergeCell ref="A8:F8"/>
    <mergeCell ref="B52:F52"/>
    <mergeCell ref="A94:F94"/>
    <mergeCell ref="B53:F53"/>
    <mergeCell ref="C54:F54"/>
    <mergeCell ref="A65:B65"/>
    <mergeCell ref="B67:F67"/>
    <mergeCell ref="B68:F68"/>
    <mergeCell ref="C69:F69"/>
    <mergeCell ref="A80:B80"/>
    <mergeCell ref="B82:F82"/>
    <mergeCell ref="B83:F83"/>
    <mergeCell ref="C84:F84"/>
    <mergeCell ref="C88:F88"/>
    <mergeCell ref="C24:F24"/>
    <mergeCell ref="A109:F109"/>
    <mergeCell ref="A111:F111"/>
    <mergeCell ref="A99:B99"/>
    <mergeCell ref="B101:F101"/>
    <mergeCell ref="B102:F102"/>
    <mergeCell ref="C103:F103"/>
    <mergeCell ref="A30:F30"/>
    <mergeCell ref="A45:F45"/>
    <mergeCell ref="A60:F60"/>
    <mergeCell ref="A75:F75"/>
    <mergeCell ref="A35:B35"/>
    <mergeCell ref="B37:F37"/>
    <mergeCell ref="B38:F38"/>
    <mergeCell ref="C39:F39"/>
    <mergeCell ref="A50:B5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76" max="255" man="1"/>
  </rowBreaks>
</worksheet>
</file>

<file path=xl/worksheets/sheet9.xml><?xml version="1.0" encoding="utf-8"?>
<worksheet xmlns="http://schemas.openxmlformats.org/spreadsheetml/2006/main" xmlns:r="http://schemas.openxmlformats.org/officeDocument/2006/relationships">
  <dimension ref="A1:F122"/>
  <sheetViews>
    <sheetView zoomScalePageLayoutView="0" workbookViewId="0" topLeftCell="A99">
      <selection activeCell="A88" sqref="A88"/>
    </sheetView>
  </sheetViews>
  <sheetFormatPr defaultColWidth="9.00390625" defaultRowHeight="12.75"/>
  <cols>
    <col min="1" max="1" width="22.125" style="397" customWidth="1"/>
    <col min="2" max="5" width="12.75390625" style="397" customWidth="1"/>
    <col min="6" max="6" width="12.625" style="397" customWidth="1"/>
    <col min="7" max="16384" width="9.125" style="397" customWidth="1"/>
  </cols>
  <sheetData>
    <row r="1" spans="1:6" ht="18">
      <c r="A1" s="590" t="s">
        <v>754</v>
      </c>
      <c r="B1" s="399"/>
      <c r="C1" s="399"/>
      <c r="D1" s="399"/>
      <c r="E1" s="399"/>
      <c r="F1" s="399"/>
    </row>
    <row r="2" spans="1:6" ht="15.75">
      <c r="A2" s="592" t="s">
        <v>755</v>
      </c>
      <c r="B2" s="399"/>
      <c r="C2" s="399"/>
      <c r="D2" s="399"/>
      <c r="E2" s="399"/>
      <c r="F2" s="399"/>
    </row>
    <row r="3" spans="1:6" ht="15">
      <c r="A3" s="399"/>
      <c r="B3" s="399"/>
      <c r="C3" s="399"/>
      <c r="D3" s="399"/>
      <c r="E3" s="399"/>
      <c r="F3" s="399"/>
    </row>
    <row r="4" spans="1:6" ht="15">
      <c r="A4" s="399"/>
      <c r="B4" s="399"/>
      <c r="C4" s="401">
        <v>2010</v>
      </c>
      <c r="D4" s="401">
        <v>2011</v>
      </c>
      <c r="E4" s="401">
        <v>2012</v>
      </c>
      <c r="F4" s="399"/>
    </row>
    <row r="5" spans="1:6" ht="15">
      <c r="A5" s="608" t="s">
        <v>647</v>
      </c>
      <c r="B5" s="609"/>
      <c r="C5" s="402">
        <f>'Programový rozpočet sumár'!M39</f>
        <v>366106</v>
      </c>
      <c r="D5" s="402">
        <f>'Programový rozpočet sumár'!AA39</f>
        <v>202576</v>
      </c>
      <c r="E5" s="402">
        <f>'Programový rozpočet sumár'!AE39</f>
        <v>214126</v>
      </c>
      <c r="F5" s="399"/>
    </row>
    <row r="6" spans="1:6" ht="15">
      <c r="A6" s="399"/>
      <c r="B6" s="399"/>
      <c r="C6" s="399"/>
      <c r="D6" s="399"/>
      <c r="E6" s="399"/>
      <c r="F6" s="399"/>
    </row>
    <row r="7" spans="1:6" ht="15">
      <c r="A7" s="403" t="s">
        <v>648</v>
      </c>
      <c r="B7" s="399"/>
      <c r="C7" s="399"/>
      <c r="D7" s="399"/>
      <c r="E7" s="399"/>
      <c r="F7" s="399"/>
    </row>
    <row r="8" spans="1:6" s="424" customFormat="1" ht="15" customHeight="1">
      <c r="A8" s="616" t="s">
        <v>756</v>
      </c>
      <c r="B8" s="617"/>
      <c r="C8" s="617"/>
      <c r="D8" s="617"/>
      <c r="E8" s="617"/>
      <c r="F8" s="617"/>
    </row>
    <row r="9" spans="1:6" ht="15">
      <c r="A9" s="483"/>
      <c r="B9" s="484"/>
      <c r="C9" s="484"/>
      <c r="D9" s="484"/>
      <c r="E9" s="484"/>
      <c r="F9" s="484"/>
    </row>
    <row r="10" spans="1:6" ht="15.75">
      <c r="A10" s="562" t="s">
        <v>757</v>
      </c>
      <c r="B10" s="399"/>
      <c r="C10" s="399"/>
      <c r="D10" s="399"/>
      <c r="E10" s="399"/>
      <c r="F10" s="399"/>
    </row>
    <row r="11" spans="1:6" ht="15.75">
      <c r="A11" s="592" t="s">
        <v>758</v>
      </c>
      <c r="B11" s="399"/>
      <c r="C11" s="399"/>
      <c r="D11" s="399"/>
      <c r="E11" s="399"/>
      <c r="F11" s="399"/>
    </row>
    <row r="12" spans="1:6" ht="15.75">
      <c r="A12" s="400"/>
      <c r="B12" s="399"/>
      <c r="C12" s="399"/>
      <c r="D12" s="399"/>
      <c r="E12" s="399"/>
      <c r="F12" s="399"/>
    </row>
    <row r="13" spans="1:6" ht="15">
      <c r="A13" s="399"/>
      <c r="B13" s="399"/>
      <c r="C13" s="401">
        <v>2010</v>
      </c>
      <c r="D13" s="401">
        <v>2011</v>
      </c>
      <c r="E13" s="401">
        <v>2012</v>
      </c>
      <c r="F13" s="484"/>
    </row>
    <row r="14" spans="1:6" ht="15">
      <c r="A14" s="608" t="s">
        <v>652</v>
      </c>
      <c r="B14" s="609"/>
      <c r="C14" s="402">
        <f>'Programový rozpočet sumár'!M40</f>
        <v>1330</v>
      </c>
      <c r="D14" s="402">
        <f>'Programový rozpočet sumár'!AA40</f>
        <v>1300</v>
      </c>
      <c r="E14" s="402">
        <f>'Programový rozpočet sumár'!AE40</f>
        <v>1300</v>
      </c>
      <c r="F14" s="484"/>
    </row>
    <row r="15" spans="1:6" ht="15.75" thickBot="1">
      <c r="A15" s="483"/>
      <c r="B15" s="484"/>
      <c r="C15" s="484"/>
      <c r="D15" s="484"/>
      <c r="E15" s="484"/>
      <c r="F15" s="484"/>
    </row>
    <row r="16" spans="1:6" ht="15" customHeight="1">
      <c r="A16" s="429" t="s">
        <v>655</v>
      </c>
      <c r="B16" s="610" t="s">
        <v>759</v>
      </c>
      <c r="C16" s="611"/>
      <c r="D16" s="611"/>
      <c r="E16" s="611"/>
      <c r="F16" s="612"/>
    </row>
    <row r="17" spans="1:6" ht="15" customHeight="1">
      <c r="A17" s="420" t="s">
        <v>657</v>
      </c>
      <c r="B17" s="613" t="s">
        <v>760</v>
      </c>
      <c r="C17" s="614"/>
      <c r="D17" s="614"/>
      <c r="E17" s="614"/>
      <c r="F17" s="615"/>
    </row>
    <row r="18" spans="1:6" ht="15" customHeight="1">
      <c r="A18" s="420" t="s">
        <v>659</v>
      </c>
      <c r="B18" s="411" t="s">
        <v>660</v>
      </c>
      <c r="C18" s="613" t="s">
        <v>761</v>
      </c>
      <c r="D18" s="614"/>
      <c r="E18" s="614"/>
      <c r="F18" s="615"/>
    </row>
    <row r="19" spans="1:6" ht="15">
      <c r="A19" s="420" t="s">
        <v>662</v>
      </c>
      <c r="B19" s="412" t="s">
        <v>663</v>
      </c>
      <c r="C19" s="412" t="s">
        <v>664</v>
      </c>
      <c r="D19" s="413" t="s">
        <v>665</v>
      </c>
      <c r="E19" s="412" t="s">
        <v>666</v>
      </c>
      <c r="F19" s="414" t="s">
        <v>667</v>
      </c>
    </row>
    <row r="20" spans="1:6" ht="15">
      <c r="A20" s="420" t="s">
        <v>668</v>
      </c>
      <c r="B20" s="412"/>
      <c r="C20" s="412">
        <v>60</v>
      </c>
      <c r="D20" s="413">
        <v>60</v>
      </c>
      <c r="E20" s="412">
        <v>60</v>
      </c>
      <c r="F20" s="414">
        <v>60</v>
      </c>
    </row>
    <row r="21" spans="1:6" ht="15.75" thickBot="1">
      <c r="A21" s="430" t="s">
        <v>669</v>
      </c>
      <c r="B21" s="416">
        <v>60</v>
      </c>
      <c r="C21" s="416"/>
      <c r="D21" s="416"/>
      <c r="E21" s="416"/>
      <c r="F21" s="417"/>
    </row>
    <row r="22" spans="1:6" ht="15">
      <c r="A22" s="483"/>
      <c r="B22" s="484"/>
      <c r="C22" s="484"/>
      <c r="D22" s="484"/>
      <c r="E22" s="484"/>
      <c r="F22" s="484"/>
    </row>
    <row r="23" spans="1:6" s="456" customFormat="1" ht="15">
      <c r="A23" s="403" t="s">
        <v>1219</v>
      </c>
      <c r="B23" s="469"/>
      <c r="C23" s="469"/>
      <c r="D23" s="469"/>
      <c r="E23" s="469"/>
      <c r="F23" s="469"/>
    </row>
    <row r="24" spans="1:6" s="456" customFormat="1" ht="30.75" customHeight="1">
      <c r="A24" s="616" t="s">
        <v>1220</v>
      </c>
      <c r="B24" s="617"/>
      <c r="C24" s="617"/>
      <c r="D24" s="617"/>
      <c r="E24" s="617"/>
      <c r="F24" s="617"/>
    </row>
    <row r="25" spans="1:6" ht="15">
      <c r="A25" s="483"/>
      <c r="B25" s="484"/>
      <c r="C25" s="484"/>
      <c r="D25" s="484"/>
      <c r="E25" s="484"/>
      <c r="F25" s="484"/>
    </row>
    <row r="26" spans="1:6" ht="15.75">
      <c r="A26" s="562" t="s">
        <v>762</v>
      </c>
      <c r="B26" s="399"/>
      <c r="C26" s="399"/>
      <c r="D26" s="399"/>
      <c r="E26" s="399"/>
      <c r="F26" s="399"/>
    </row>
    <row r="27" spans="1:6" ht="15.75">
      <c r="A27" s="592" t="s">
        <v>671</v>
      </c>
      <c r="B27" s="399"/>
      <c r="C27" s="399"/>
      <c r="D27" s="399"/>
      <c r="E27" s="399"/>
      <c r="F27" s="399"/>
    </row>
    <row r="28" spans="1:6" ht="15.75">
      <c r="A28" s="400"/>
      <c r="B28" s="399"/>
      <c r="C28" s="399"/>
      <c r="D28" s="399"/>
      <c r="E28" s="399"/>
      <c r="F28" s="399"/>
    </row>
    <row r="29" spans="1:6" ht="15">
      <c r="A29" s="399"/>
      <c r="B29" s="399"/>
      <c r="C29" s="401">
        <v>2010</v>
      </c>
      <c r="D29" s="401">
        <v>2011</v>
      </c>
      <c r="E29" s="401">
        <v>2012</v>
      </c>
      <c r="F29" s="484"/>
    </row>
    <row r="30" spans="1:6" ht="15">
      <c r="A30" s="608" t="s">
        <v>652</v>
      </c>
      <c r="B30" s="609"/>
      <c r="C30" s="402">
        <f>'Programový rozpočet sumár'!M41</f>
        <v>20000</v>
      </c>
      <c r="D30" s="402">
        <f>'Programový rozpočet sumár'!AA41</f>
        <v>20000</v>
      </c>
      <c r="E30" s="402">
        <f>'Programový rozpočet sumár'!AE41</f>
        <v>20000</v>
      </c>
      <c r="F30" s="484"/>
    </row>
    <row r="31" spans="1:6" ht="15.75" thickBot="1">
      <c r="A31" s="483"/>
      <c r="B31" s="484"/>
      <c r="C31" s="484"/>
      <c r="D31" s="484"/>
      <c r="E31" s="484"/>
      <c r="F31" s="484"/>
    </row>
    <row r="32" spans="1:6" ht="15">
      <c r="A32" s="429" t="s">
        <v>655</v>
      </c>
      <c r="B32" s="610" t="s">
        <v>677</v>
      </c>
      <c r="C32" s="611"/>
      <c r="D32" s="611"/>
      <c r="E32" s="611"/>
      <c r="F32" s="612"/>
    </row>
    <row r="33" spans="1:6" ht="15" customHeight="1">
      <c r="A33" s="420" t="s">
        <v>657</v>
      </c>
      <c r="B33" s="613" t="s">
        <v>763</v>
      </c>
      <c r="C33" s="614"/>
      <c r="D33" s="614"/>
      <c r="E33" s="614"/>
      <c r="F33" s="615"/>
    </row>
    <row r="34" spans="1:6" ht="15" customHeight="1">
      <c r="A34" s="420" t="s">
        <v>659</v>
      </c>
      <c r="B34" s="411" t="s">
        <v>660</v>
      </c>
      <c r="C34" s="613" t="s">
        <v>764</v>
      </c>
      <c r="D34" s="614"/>
      <c r="E34" s="614"/>
      <c r="F34" s="615"/>
    </row>
    <row r="35" spans="1:6" ht="15">
      <c r="A35" s="420" t="s">
        <v>662</v>
      </c>
      <c r="B35" s="412" t="s">
        <v>663</v>
      </c>
      <c r="C35" s="412" t="s">
        <v>664</v>
      </c>
      <c r="D35" s="413" t="s">
        <v>665</v>
      </c>
      <c r="E35" s="412" t="s">
        <v>666</v>
      </c>
      <c r="F35" s="414" t="s">
        <v>667</v>
      </c>
    </row>
    <row r="36" spans="1:6" ht="15">
      <c r="A36" s="420" t="s">
        <v>668</v>
      </c>
      <c r="B36" s="412"/>
      <c r="C36" s="412">
        <v>150</v>
      </c>
      <c r="D36" s="413">
        <v>150</v>
      </c>
      <c r="E36" s="412">
        <v>150</v>
      </c>
      <c r="F36" s="414">
        <v>150</v>
      </c>
    </row>
    <row r="37" spans="1:6" ht="15.75" thickBot="1">
      <c r="A37" s="430" t="s">
        <v>669</v>
      </c>
      <c r="B37" s="416"/>
      <c r="C37" s="416"/>
      <c r="D37" s="416"/>
      <c r="E37" s="416"/>
      <c r="F37" s="417"/>
    </row>
    <row r="38" spans="1:6" ht="15" customHeight="1">
      <c r="A38" s="420" t="s">
        <v>657</v>
      </c>
      <c r="B38" s="610" t="s">
        <v>675</v>
      </c>
      <c r="C38" s="659"/>
      <c r="D38" s="659"/>
      <c r="E38" s="659"/>
      <c r="F38" s="660"/>
    </row>
    <row r="39" spans="1:6" ht="15" customHeight="1">
      <c r="A39" s="420" t="s">
        <v>659</v>
      </c>
      <c r="B39" s="411" t="s">
        <v>660</v>
      </c>
      <c r="C39" s="613" t="s">
        <v>765</v>
      </c>
      <c r="D39" s="614"/>
      <c r="E39" s="614"/>
      <c r="F39" s="615"/>
    </row>
    <row r="40" spans="1:6" ht="13.5" customHeight="1">
      <c r="A40" s="420" t="s">
        <v>662</v>
      </c>
      <c r="B40" s="412" t="s">
        <v>663</v>
      </c>
      <c r="C40" s="412" t="s">
        <v>664</v>
      </c>
      <c r="D40" s="413" t="s">
        <v>665</v>
      </c>
      <c r="E40" s="412" t="s">
        <v>666</v>
      </c>
      <c r="F40" s="414" t="s">
        <v>667</v>
      </c>
    </row>
    <row r="41" spans="1:6" ht="15">
      <c r="A41" s="420" t="s">
        <v>668</v>
      </c>
      <c r="B41" s="412"/>
      <c r="C41" s="412">
        <v>10</v>
      </c>
      <c r="D41" s="413">
        <v>10</v>
      </c>
      <c r="E41" s="412">
        <v>10</v>
      </c>
      <c r="F41" s="414">
        <v>10</v>
      </c>
    </row>
    <row r="42" spans="1:6" ht="15.75" thickBot="1">
      <c r="A42" s="430" t="s">
        <v>669</v>
      </c>
      <c r="B42" s="416"/>
      <c r="C42" s="428"/>
      <c r="D42" s="416"/>
      <c r="E42" s="416"/>
      <c r="F42" s="417"/>
    </row>
    <row r="43" spans="1:6" ht="15">
      <c r="A43" s="419"/>
      <c r="B43" s="418"/>
      <c r="C43" s="418"/>
      <c r="D43" s="418"/>
      <c r="E43" s="418"/>
      <c r="F43" s="418"/>
    </row>
    <row r="44" spans="1:6" s="456" customFormat="1" ht="15">
      <c r="A44" s="403" t="s">
        <v>710</v>
      </c>
      <c r="B44" s="469"/>
      <c r="C44" s="469"/>
      <c r="D44" s="469"/>
      <c r="E44" s="469"/>
      <c r="F44" s="469"/>
    </row>
    <row r="45" spans="1:6" s="456" customFormat="1" ht="29.25" customHeight="1">
      <c r="A45" s="616" t="s">
        <v>1221</v>
      </c>
      <c r="B45" s="617"/>
      <c r="C45" s="617"/>
      <c r="D45" s="617"/>
      <c r="E45" s="617"/>
      <c r="F45" s="617"/>
    </row>
    <row r="46" spans="1:6" ht="15">
      <c r="A46" s="483"/>
      <c r="B46" s="484"/>
      <c r="C46" s="484"/>
      <c r="D46" s="484"/>
      <c r="E46" s="484"/>
      <c r="F46" s="484"/>
    </row>
    <row r="47" spans="1:6" ht="15.75">
      <c r="A47" s="562" t="s">
        <v>766</v>
      </c>
      <c r="B47" s="399"/>
      <c r="C47" s="399"/>
      <c r="D47" s="399"/>
      <c r="E47" s="399"/>
      <c r="F47" s="399"/>
    </row>
    <row r="48" spans="1:6" ht="15.75">
      <c r="A48" s="592"/>
      <c r="B48" s="399"/>
      <c r="C48" s="399"/>
      <c r="D48" s="399"/>
      <c r="E48" s="399"/>
      <c r="F48" s="399"/>
    </row>
    <row r="49" spans="1:6" ht="15">
      <c r="A49" s="399"/>
      <c r="B49" s="399"/>
      <c r="C49" s="401">
        <v>2010</v>
      </c>
      <c r="D49" s="401">
        <v>2011</v>
      </c>
      <c r="E49" s="401">
        <v>2012</v>
      </c>
      <c r="F49" s="484"/>
    </row>
    <row r="50" spans="1:6" ht="15">
      <c r="A50" s="608" t="s">
        <v>652</v>
      </c>
      <c r="B50" s="609"/>
      <c r="C50" s="402">
        <f>'Programový rozpočet sumár'!M42</f>
        <v>29800</v>
      </c>
      <c r="D50" s="402">
        <f>'Programový rozpočet sumár'!AA42</f>
        <v>31300</v>
      </c>
      <c r="E50" s="402">
        <f>'Programový rozpočet sumár'!AE42</f>
        <v>32850</v>
      </c>
      <c r="F50" s="484"/>
    </row>
    <row r="51" spans="1:6" ht="15.75" thickBot="1">
      <c r="A51" s="483"/>
      <c r="B51" s="484"/>
      <c r="C51" s="484"/>
      <c r="D51" s="484"/>
      <c r="E51" s="484"/>
      <c r="F51" s="484"/>
    </row>
    <row r="52" spans="1:6" ht="15">
      <c r="A52" s="429" t="s">
        <v>655</v>
      </c>
      <c r="B52" s="610" t="s">
        <v>767</v>
      </c>
      <c r="C52" s="611"/>
      <c r="D52" s="611"/>
      <c r="E52" s="611"/>
      <c r="F52" s="612"/>
    </row>
    <row r="53" spans="1:6" ht="15" customHeight="1">
      <c r="A53" s="420" t="s">
        <v>657</v>
      </c>
      <c r="B53" s="613" t="s">
        <v>768</v>
      </c>
      <c r="C53" s="614"/>
      <c r="D53" s="614"/>
      <c r="E53" s="614"/>
      <c r="F53" s="615"/>
    </row>
    <row r="54" spans="1:6" s="424" customFormat="1" ht="15.75" customHeight="1">
      <c r="A54" s="420" t="s">
        <v>659</v>
      </c>
      <c r="B54" s="411" t="s">
        <v>660</v>
      </c>
      <c r="C54" s="613" t="s">
        <v>769</v>
      </c>
      <c r="D54" s="614"/>
      <c r="E54" s="614"/>
      <c r="F54" s="615"/>
    </row>
    <row r="55" spans="1:6" s="424" customFormat="1" ht="15">
      <c r="A55" s="420" t="s">
        <v>662</v>
      </c>
      <c r="B55" s="412" t="s">
        <v>663</v>
      </c>
      <c r="C55" s="412" t="s">
        <v>664</v>
      </c>
      <c r="D55" s="412" t="s">
        <v>665</v>
      </c>
      <c r="E55" s="412" t="s">
        <v>666</v>
      </c>
      <c r="F55" s="414" t="s">
        <v>667</v>
      </c>
    </row>
    <row r="56" spans="1:6" ht="15">
      <c r="A56" s="420" t="s">
        <v>668</v>
      </c>
      <c r="B56" s="412"/>
      <c r="C56" s="412">
        <v>1</v>
      </c>
      <c r="D56" s="413">
        <v>1</v>
      </c>
      <c r="E56" s="412">
        <v>1</v>
      </c>
      <c r="F56" s="414">
        <v>1</v>
      </c>
    </row>
    <row r="57" spans="1:6" ht="15.75" thickBot="1">
      <c r="A57" s="430" t="s">
        <v>669</v>
      </c>
      <c r="B57" s="416"/>
      <c r="C57" s="416">
        <v>1</v>
      </c>
      <c r="D57" s="416"/>
      <c r="E57" s="416"/>
      <c r="F57" s="417"/>
    </row>
    <row r="58" spans="1:6" ht="15" customHeight="1">
      <c r="A58" s="420" t="s">
        <v>657</v>
      </c>
      <c r="B58" s="610" t="s">
        <v>770</v>
      </c>
      <c r="C58" s="611"/>
      <c r="D58" s="611"/>
      <c r="E58" s="611"/>
      <c r="F58" s="612"/>
    </row>
    <row r="59" spans="1:6" ht="26.25" customHeight="1">
      <c r="A59" s="420" t="s">
        <v>659</v>
      </c>
      <c r="B59" s="457" t="s">
        <v>660</v>
      </c>
      <c r="C59" s="613" t="s">
        <v>771</v>
      </c>
      <c r="D59" s="614"/>
      <c r="E59" s="614"/>
      <c r="F59" s="615"/>
    </row>
    <row r="60" spans="1:6" ht="15">
      <c r="A60" s="420" t="s">
        <v>662</v>
      </c>
      <c r="B60" s="412" t="s">
        <v>663</v>
      </c>
      <c r="C60" s="412" t="s">
        <v>664</v>
      </c>
      <c r="D60" s="413" t="s">
        <v>665</v>
      </c>
      <c r="E60" s="412" t="s">
        <v>666</v>
      </c>
      <c r="F60" s="414" t="s">
        <v>667</v>
      </c>
    </row>
    <row r="61" spans="1:6" ht="15">
      <c r="A61" s="420" t="s">
        <v>668</v>
      </c>
      <c r="B61" s="412"/>
      <c r="C61" s="412">
        <v>100</v>
      </c>
      <c r="D61" s="413">
        <v>100</v>
      </c>
      <c r="E61" s="412">
        <v>100</v>
      </c>
      <c r="F61" s="414">
        <v>100</v>
      </c>
    </row>
    <row r="62" spans="1:6" ht="15.75" thickBot="1">
      <c r="A62" s="430" t="s">
        <v>669</v>
      </c>
      <c r="B62" s="416"/>
      <c r="C62" s="416"/>
      <c r="D62" s="416"/>
      <c r="E62" s="416"/>
      <c r="F62" s="417"/>
    </row>
    <row r="63" spans="1:6" ht="15">
      <c r="A63" s="483"/>
      <c r="B63" s="484"/>
      <c r="C63" s="484"/>
      <c r="D63" s="484"/>
      <c r="E63" s="484"/>
      <c r="F63" s="484"/>
    </row>
    <row r="64" spans="1:6" s="456" customFormat="1" ht="15">
      <c r="A64" s="403" t="s">
        <v>710</v>
      </c>
      <c r="B64" s="469"/>
      <c r="C64" s="469"/>
      <c r="D64" s="469"/>
      <c r="E64" s="469"/>
      <c r="F64" s="469"/>
    </row>
    <row r="65" spans="1:6" ht="15">
      <c r="A65" s="616" t="s">
        <v>1222</v>
      </c>
      <c r="B65" s="617"/>
      <c r="C65" s="617"/>
      <c r="D65" s="617"/>
      <c r="E65" s="617"/>
      <c r="F65" s="617"/>
    </row>
    <row r="66" spans="1:6" ht="15">
      <c r="A66" s="574"/>
      <c r="B66" s="575"/>
      <c r="C66" s="575"/>
      <c r="D66" s="575"/>
      <c r="E66" s="575"/>
      <c r="F66" s="575"/>
    </row>
    <row r="67" spans="1:6" ht="15.75">
      <c r="A67" s="562" t="s">
        <v>772</v>
      </c>
      <c r="B67" s="399"/>
      <c r="C67" s="399"/>
      <c r="D67" s="399"/>
      <c r="E67" s="399"/>
      <c r="F67" s="399"/>
    </row>
    <row r="68" spans="1:6" ht="15.75">
      <c r="A68" s="592" t="s">
        <v>773</v>
      </c>
      <c r="B68" s="399"/>
      <c r="C68" s="399"/>
      <c r="D68" s="399"/>
      <c r="E68" s="399"/>
      <c r="F68" s="399"/>
    </row>
    <row r="69" spans="1:6" ht="15">
      <c r="A69" s="399"/>
      <c r="B69" s="399"/>
      <c r="C69" s="399"/>
      <c r="D69" s="399"/>
      <c r="E69" s="399"/>
      <c r="F69" s="399"/>
    </row>
    <row r="70" spans="1:6" ht="15">
      <c r="A70" s="399"/>
      <c r="B70" s="399"/>
      <c r="C70" s="401">
        <v>2010</v>
      </c>
      <c r="D70" s="401">
        <v>2011</v>
      </c>
      <c r="E70" s="401">
        <v>2012</v>
      </c>
      <c r="F70" s="399"/>
    </row>
    <row r="71" spans="1:6" ht="15">
      <c r="A71" s="608" t="s">
        <v>652</v>
      </c>
      <c r="B71" s="609"/>
      <c r="C71" s="402">
        <f>'Programový rozpočet sumár'!M43</f>
        <v>314976</v>
      </c>
      <c r="D71" s="402">
        <f>'Programový rozpočet sumár'!AA43</f>
        <v>149976</v>
      </c>
      <c r="E71" s="402">
        <f>'Programový rozpočet sumár'!AE43</f>
        <v>159976</v>
      </c>
      <c r="F71" s="399"/>
    </row>
    <row r="72" spans="1:6" ht="15">
      <c r="A72" s="399"/>
      <c r="B72" s="399"/>
      <c r="C72" s="399"/>
      <c r="D72" s="399"/>
      <c r="E72" s="399"/>
      <c r="F72" s="399"/>
    </row>
    <row r="73" spans="1:6" ht="15.75">
      <c r="A73" s="400" t="s">
        <v>1223</v>
      </c>
      <c r="B73" s="399"/>
      <c r="C73" s="399"/>
      <c r="D73" s="399"/>
      <c r="E73" s="399"/>
      <c r="F73" s="399"/>
    </row>
    <row r="74" spans="1:6" ht="15">
      <c r="A74" s="399"/>
      <c r="B74" s="399"/>
      <c r="C74" s="399"/>
      <c r="D74" s="399"/>
      <c r="E74" s="399"/>
      <c r="F74" s="399"/>
    </row>
    <row r="75" spans="1:6" ht="15">
      <c r="A75" s="399"/>
      <c r="B75" s="399"/>
      <c r="C75" s="401">
        <v>2010</v>
      </c>
      <c r="D75" s="401">
        <v>2011</v>
      </c>
      <c r="E75" s="401">
        <v>2012</v>
      </c>
      <c r="F75" s="399"/>
    </row>
    <row r="76" spans="1:6" ht="15">
      <c r="A76" s="608" t="s">
        <v>654</v>
      </c>
      <c r="B76" s="609"/>
      <c r="C76" s="402">
        <f>'Programový rozpočet sumár'!M44</f>
        <v>0</v>
      </c>
      <c r="D76" s="402">
        <f>'Programový rozpočet sumár'!AA44</f>
        <v>0</v>
      </c>
      <c r="E76" s="402">
        <f>'Programový rozpočet sumár'!AE44</f>
        <v>0</v>
      </c>
      <c r="F76" s="399"/>
    </row>
    <row r="77" spans="1:6" ht="15.75" thickBot="1">
      <c r="A77" s="399"/>
      <c r="B77" s="399"/>
      <c r="C77" s="399"/>
      <c r="D77" s="399"/>
      <c r="E77" s="399"/>
      <c r="F77" s="399"/>
    </row>
    <row r="78" spans="1:6" ht="15">
      <c r="A78" s="429" t="s">
        <v>655</v>
      </c>
      <c r="B78" s="610" t="s">
        <v>775</v>
      </c>
      <c r="C78" s="611"/>
      <c r="D78" s="611"/>
      <c r="E78" s="611"/>
      <c r="F78" s="612"/>
    </row>
    <row r="79" spans="1:6" ht="15">
      <c r="A79" s="420" t="s">
        <v>657</v>
      </c>
      <c r="B79" s="613" t="s">
        <v>1224</v>
      </c>
      <c r="C79" s="614"/>
      <c r="D79" s="614"/>
      <c r="E79" s="614"/>
      <c r="F79" s="615"/>
    </row>
    <row r="80" spans="1:6" ht="15">
      <c r="A80" s="420" t="s">
        <v>659</v>
      </c>
      <c r="B80" s="411" t="s">
        <v>660</v>
      </c>
      <c r="C80" s="613" t="s">
        <v>1225</v>
      </c>
      <c r="D80" s="614"/>
      <c r="E80" s="614"/>
      <c r="F80" s="615"/>
    </row>
    <row r="81" spans="1:6" ht="15">
      <c r="A81" s="420" t="s">
        <v>662</v>
      </c>
      <c r="B81" s="412" t="s">
        <v>663</v>
      </c>
      <c r="C81" s="412" t="s">
        <v>664</v>
      </c>
      <c r="D81" s="413" t="s">
        <v>665</v>
      </c>
      <c r="E81" s="412" t="s">
        <v>666</v>
      </c>
      <c r="F81" s="414" t="s">
        <v>667</v>
      </c>
    </row>
    <row r="82" spans="1:6" ht="15">
      <c r="A82" s="420" t="s">
        <v>668</v>
      </c>
      <c r="B82" s="412"/>
      <c r="C82" s="412">
        <v>0</v>
      </c>
      <c r="D82" s="413">
        <v>0</v>
      </c>
      <c r="E82" s="412">
        <v>0</v>
      </c>
      <c r="F82" s="414">
        <v>0</v>
      </c>
    </row>
    <row r="83" spans="1:6" ht="15.75" thickBot="1">
      <c r="A83" s="430" t="s">
        <v>669</v>
      </c>
      <c r="B83" s="416">
        <v>0</v>
      </c>
      <c r="C83" s="416"/>
      <c r="D83" s="416"/>
      <c r="E83" s="416"/>
      <c r="F83" s="417"/>
    </row>
    <row r="84" spans="1:6" ht="15">
      <c r="A84" s="399"/>
      <c r="B84" s="399"/>
      <c r="C84" s="399"/>
      <c r="D84" s="399"/>
      <c r="E84" s="399"/>
      <c r="F84" s="399"/>
    </row>
    <row r="85" spans="1:6" ht="15">
      <c r="A85" s="403" t="s">
        <v>691</v>
      </c>
      <c r="B85" s="399"/>
      <c r="C85" s="399"/>
      <c r="D85" s="399"/>
      <c r="E85" s="399"/>
      <c r="F85" s="399"/>
    </row>
    <row r="86" spans="1:6" ht="27.75" customHeight="1">
      <c r="A86" s="616" t="s">
        <v>1226</v>
      </c>
      <c r="B86" s="617"/>
      <c r="C86" s="617"/>
      <c r="D86" s="617"/>
      <c r="E86" s="617"/>
      <c r="F86" s="617"/>
    </row>
    <row r="87" spans="1:6" ht="15">
      <c r="A87" s="399"/>
      <c r="B87" s="399"/>
      <c r="C87" s="399"/>
      <c r="D87" s="399"/>
      <c r="E87" s="399"/>
      <c r="F87" s="399"/>
    </row>
    <row r="88" spans="1:6" ht="15.75">
      <c r="A88" s="400" t="s">
        <v>774</v>
      </c>
      <c r="B88" s="399"/>
      <c r="C88" s="399"/>
      <c r="D88" s="399"/>
      <c r="E88" s="399"/>
      <c r="F88" s="399"/>
    </row>
    <row r="89" spans="1:6" ht="15">
      <c r="A89" s="399"/>
      <c r="B89" s="399"/>
      <c r="C89" s="399"/>
      <c r="D89" s="399"/>
      <c r="E89" s="399"/>
      <c r="F89" s="399"/>
    </row>
    <row r="90" spans="1:6" ht="15">
      <c r="A90" s="399"/>
      <c r="B90" s="399"/>
      <c r="C90" s="401">
        <v>2010</v>
      </c>
      <c r="D90" s="401">
        <v>2011</v>
      </c>
      <c r="E90" s="401">
        <v>2012</v>
      </c>
      <c r="F90" s="399"/>
    </row>
    <row r="91" spans="1:6" ht="15">
      <c r="A91" s="608" t="s">
        <v>654</v>
      </c>
      <c r="B91" s="609"/>
      <c r="C91" s="402">
        <f>'Programový rozpočet sumár'!M45</f>
        <v>131000</v>
      </c>
      <c r="D91" s="402">
        <f>'Programový rozpočet sumár'!AA45</f>
        <v>131000</v>
      </c>
      <c r="E91" s="402">
        <f>'Programový rozpočet sumár'!AE45</f>
        <v>131000</v>
      </c>
      <c r="F91" s="399"/>
    </row>
    <row r="92" spans="1:6" ht="15.75" thickBot="1">
      <c r="A92" s="399"/>
      <c r="B92" s="399"/>
      <c r="C92" s="399"/>
      <c r="D92" s="399"/>
      <c r="E92" s="399"/>
      <c r="F92" s="399"/>
    </row>
    <row r="93" spans="1:6" ht="15">
      <c r="A93" s="429" t="s">
        <v>655</v>
      </c>
      <c r="B93" s="610" t="s">
        <v>775</v>
      </c>
      <c r="C93" s="611"/>
      <c r="D93" s="611"/>
      <c r="E93" s="611"/>
      <c r="F93" s="612"/>
    </row>
    <row r="94" spans="1:6" ht="15" customHeight="1">
      <c r="A94" s="420" t="s">
        <v>657</v>
      </c>
      <c r="B94" s="613" t="s">
        <v>776</v>
      </c>
      <c r="C94" s="614"/>
      <c r="D94" s="614"/>
      <c r="E94" s="614"/>
      <c r="F94" s="615"/>
    </row>
    <row r="95" spans="1:6" ht="16.5" customHeight="1">
      <c r="A95" s="420" t="s">
        <v>659</v>
      </c>
      <c r="B95" s="411" t="s">
        <v>660</v>
      </c>
      <c r="C95" s="613" t="s">
        <v>777</v>
      </c>
      <c r="D95" s="614"/>
      <c r="E95" s="614"/>
      <c r="F95" s="615"/>
    </row>
    <row r="96" spans="1:6" ht="15">
      <c r="A96" s="420" t="s">
        <v>662</v>
      </c>
      <c r="B96" s="412" t="s">
        <v>663</v>
      </c>
      <c r="C96" s="412" t="s">
        <v>664</v>
      </c>
      <c r="D96" s="413" t="s">
        <v>665</v>
      </c>
      <c r="E96" s="412" t="s">
        <v>666</v>
      </c>
      <c r="F96" s="414" t="s">
        <v>667</v>
      </c>
    </row>
    <row r="97" spans="1:6" ht="16.5" customHeight="1">
      <c r="A97" s="420" t="s">
        <v>668</v>
      </c>
      <c r="B97" s="412"/>
      <c r="C97" s="412">
        <v>3605</v>
      </c>
      <c r="D97" s="413">
        <v>3606</v>
      </c>
      <c r="E97" s="412">
        <v>3606</v>
      </c>
      <c r="F97" s="414">
        <v>3606</v>
      </c>
    </row>
    <row r="98" spans="1:6" ht="17.25" customHeight="1" thickBot="1">
      <c r="A98" s="430" t="s">
        <v>669</v>
      </c>
      <c r="B98" s="416">
        <v>3601</v>
      </c>
      <c r="C98" s="416"/>
      <c r="D98" s="416"/>
      <c r="E98" s="416"/>
      <c r="F98" s="417"/>
    </row>
    <row r="99" spans="1:6" ht="26.25" customHeight="1">
      <c r="A99" s="429" t="s">
        <v>655</v>
      </c>
      <c r="B99" s="610" t="s">
        <v>775</v>
      </c>
      <c r="C99" s="611"/>
      <c r="D99" s="611"/>
      <c r="E99" s="611"/>
      <c r="F99" s="612"/>
    </row>
    <row r="100" spans="1:6" ht="15" customHeight="1">
      <c r="A100" s="420" t="s">
        <v>657</v>
      </c>
      <c r="B100" s="613" t="s">
        <v>776</v>
      </c>
      <c r="C100" s="614"/>
      <c r="D100" s="614"/>
      <c r="E100" s="614"/>
      <c r="F100" s="615"/>
    </row>
    <row r="101" spans="1:6" ht="15" customHeight="1">
      <c r="A101" s="420" t="s">
        <v>659</v>
      </c>
      <c r="B101" s="411" t="s">
        <v>660</v>
      </c>
      <c r="C101" s="613" t="s">
        <v>777</v>
      </c>
      <c r="D101" s="614"/>
      <c r="E101" s="614"/>
      <c r="F101" s="615"/>
    </row>
    <row r="102" spans="1:6" ht="15">
      <c r="A102" s="420" t="s">
        <v>662</v>
      </c>
      <c r="B102" s="412" t="s">
        <v>663</v>
      </c>
      <c r="C102" s="412" t="s">
        <v>664</v>
      </c>
      <c r="D102" s="413" t="s">
        <v>665</v>
      </c>
      <c r="E102" s="412" t="s">
        <v>666</v>
      </c>
      <c r="F102" s="414" t="s">
        <v>667</v>
      </c>
    </row>
    <row r="103" spans="1:6" ht="14.25" customHeight="1">
      <c r="A103" s="420" t="s">
        <v>668</v>
      </c>
      <c r="B103" s="412"/>
      <c r="C103" s="412">
        <v>230</v>
      </c>
      <c r="D103" s="413">
        <v>232</v>
      </c>
      <c r="E103" s="412">
        <v>232</v>
      </c>
      <c r="F103" s="414">
        <v>232</v>
      </c>
    </row>
    <row r="104" spans="1:6" ht="16.5" customHeight="1" thickBot="1">
      <c r="A104" s="430" t="s">
        <v>669</v>
      </c>
      <c r="B104" s="416"/>
      <c r="C104" s="416"/>
      <c r="D104" s="416"/>
      <c r="E104" s="416"/>
      <c r="F104" s="417"/>
    </row>
    <row r="105" spans="1:6" ht="16.5" customHeight="1">
      <c r="A105" s="419"/>
      <c r="B105" s="418"/>
      <c r="C105" s="418"/>
      <c r="D105" s="418"/>
      <c r="E105" s="418"/>
      <c r="F105" s="418"/>
    </row>
    <row r="106" spans="1:6" ht="15">
      <c r="A106" s="403" t="s">
        <v>691</v>
      </c>
      <c r="B106" s="399"/>
      <c r="C106" s="399"/>
      <c r="D106" s="399"/>
      <c r="E106" s="399"/>
      <c r="F106" s="399"/>
    </row>
    <row r="107" spans="1:6" s="424" customFormat="1" ht="66.75" customHeight="1">
      <c r="A107" s="616" t="s">
        <v>778</v>
      </c>
      <c r="B107" s="617"/>
      <c r="C107" s="617"/>
      <c r="D107" s="617"/>
      <c r="E107" s="617"/>
      <c r="F107" s="617"/>
    </row>
    <row r="109" spans="1:6" ht="15.75">
      <c r="A109" s="562" t="s">
        <v>1227</v>
      </c>
      <c r="B109" s="563"/>
      <c r="C109" s="563"/>
      <c r="D109" s="563"/>
      <c r="E109" s="563"/>
      <c r="F109" s="563"/>
    </row>
    <row r="110" spans="1:6" ht="15">
      <c r="A110" s="563"/>
      <c r="B110" s="563"/>
      <c r="C110" s="563"/>
      <c r="D110" s="563"/>
      <c r="E110" s="563"/>
      <c r="F110" s="563"/>
    </row>
    <row r="111" spans="1:6" ht="15">
      <c r="A111" s="563"/>
      <c r="B111" s="563"/>
      <c r="C111" s="564">
        <v>2010</v>
      </c>
      <c r="D111" s="564">
        <v>2011</v>
      </c>
      <c r="E111" s="564">
        <v>2012</v>
      </c>
      <c r="F111" s="563"/>
    </row>
    <row r="112" spans="1:6" ht="15">
      <c r="A112" s="618" t="s">
        <v>654</v>
      </c>
      <c r="B112" s="649"/>
      <c r="C112" s="565">
        <f>'Programový rozpočet sumár'!M46</f>
        <v>183976</v>
      </c>
      <c r="D112" s="565">
        <f>'Programový rozpočet sumár'!AA46</f>
        <v>18976</v>
      </c>
      <c r="E112" s="565">
        <f>'Programový rozpočet sumár'!AE46</f>
        <v>28976</v>
      </c>
      <c r="F112" s="563"/>
    </row>
    <row r="113" spans="1:6" ht="15.75" thickBot="1">
      <c r="A113" s="563"/>
      <c r="B113" s="563"/>
      <c r="C113" s="563"/>
      <c r="D113" s="563"/>
      <c r="E113" s="563"/>
      <c r="F113" s="563"/>
    </row>
    <row r="114" spans="1:6" ht="15">
      <c r="A114" s="566" t="s">
        <v>655</v>
      </c>
      <c r="B114" s="650" t="s">
        <v>683</v>
      </c>
      <c r="C114" s="651"/>
      <c r="D114" s="651"/>
      <c r="E114" s="651"/>
      <c r="F114" s="652"/>
    </row>
    <row r="115" spans="1:6" ht="26.25" customHeight="1">
      <c r="A115" s="567" t="s">
        <v>657</v>
      </c>
      <c r="B115" s="653" t="s">
        <v>1228</v>
      </c>
      <c r="C115" s="654"/>
      <c r="D115" s="654"/>
      <c r="E115" s="654"/>
      <c r="F115" s="655"/>
    </row>
    <row r="116" spans="1:6" ht="15">
      <c r="A116" s="567" t="s">
        <v>659</v>
      </c>
      <c r="B116" s="568" t="s">
        <v>660</v>
      </c>
      <c r="C116" s="656" t="s">
        <v>1229</v>
      </c>
      <c r="D116" s="657"/>
      <c r="E116" s="657"/>
      <c r="F116" s="658"/>
    </row>
    <row r="117" spans="1:6" ht="15">
      <c r="A117" s="567" t="s">
        <v>662</v>
      </c>
      <c r="B117" s="569" t="s">
        <v>663</v>
      </c>
      <c r="C117" s="569" t="s">
        <v>664</v>
      </c>
      <c r="D117" s="570" t="s">
        <v>665</v>
      </c>
      <c r="E117" s="569" t="s">
        <v>666</v>
      </c>
      <c r="F117" s="571" t="s">
        <v>667</v>
      </c>
    </row>
    <row r="118" spans="1:6" ht="15">
      <c r="A118" s="567" t="s">
        <v>668</v>
      </c>
      <c r="B118" s="554"/>
      <c r="C118" s="569">
        <v>6</v>
      </c>
      <c r="D118" s="570">
        <v>0</v>
      </c>
      <c r="E118" s="569">
        <v>0</v>
      </c>
      <c r="F118" s="571">
        <v>0</v>
      </c>
    </row>
    <row r="119" spans="1:6" ht="15.75" thickBot="1">
      <c r="A119" s="572" t="s">
        <v>669</v>
      </c>
      <c r="B119" s="560"/>
      <c r="C119" s="560"/>
      <c r="D119" s="560"/>
      <c r="E119" s="560"/>
      <c r="F119" s="561"/>
    </row>
    <row r="120" spans="1:6" ht="15">
      <c r="A120" s="563"/>
      <c r="B120" s="576"/>
      <c r="C120" s="576"/>
      <c r="D120" s="576"/>
      <c r="E120" s="576"/>
      <c r="F120" s="576"/>
    </row>
    <row r="121" spans="1:6" ht="15">
      <c r="A121" s="577" t="s">
        <v>935</v>
      </c>
      <c r="B121" s="577"/>
      <c r="C121" s="577"/>
      <c r="D121" s="577"/>
      <c r="E121" s="577"/>
      <c r="F121" s="577"/>
    </row>
    <row r="122" spans="1:6" ht="43.5" customHeight="1">
      <c r="A122" s="616" t="s">
        <v>1230</v>
      </c>
      <c r="B122" s="617"/>
      <c r="C122" s="617"/>
      <c r="D122" s="617"/>
      <c r="E122" s="617"/>
      <c r="F122" s="617"/>
    </row>
  </sheetData>
  <sheetProtection/>
  <mergeCells count="40">
    <mergeCell ref="C18:F18"/>
    <mergeCell ref="A5:B5"/>
    <mergeCell ref="A8:F8"/>
    <mergeCell ref="A14:B14"/>
    <mergeCell ref="B16:F16"/>
    <mergeCell ref="B17:F17"/>
    <mergeCell ref="A24:F24"/>
    <mergeCell ref="A30:B30"/>
    <mergeCell ref="B32:F32"/>
    <mergeCell ref="B33:F33"/>
    <mergeCell ref="C34:F34"/>
    <mergeCell ref="B38:F38"/>
    <mergeCell ref="C39:F39"/>
    <mergeCell ref="A45:F45"/>
    <mergeCell ref="A50:B50"/>
    <mergeCell ref="B52:F52"/>
    <mergeCell ref="B53:F53"/>
    <mergeCell ref="C54:F54"/>
    <mergeCell ref="B58:F58"/>
    <mergeCell ref="C59:F59"/>
    <mergeCell ref="A71:B71"/>
    <mergeCell ref="A107:F107"/>
    <mergeCell ref="A65:F65"/>
    <mergeCell ref="A76:B76"/>
    <mergeCell ref="B78:F78"/>
    <mergeCell ref="B79:F79"/>
    <mergeCell ref="C80:F80"/>
    <mergeCell ref="A86:F86"/>
    <mergeCell ref="B93:F93"/>
    <mergeCell ref="B94:F94"/>
    <mergeCell ref="C95:F95"/>
    <mergeCell ref="B99:F99"/>
    <mergeCell ref="B100:F100"/>
    <mergeCell ref="C101:F101"/>
    <mergeCell ref="A91:B91"/>
    <mergeCell ref="A112:B112"/>
    <mergeCell ref="B114:F114"/>
    <mergeCell ref="B115:F115"/>
    <mergeCell ref="C116:F116"/>
    <mergeCell ref="A122:F12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2" manualBreakCount="2">
    <brk id="46" max="255"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msu_kezmarok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karpis</cp:lastModifiedBy>
  <cp:lastPrinted>2009-12-03T19:26:18Z</cp:lastPrinted>
  <dcterms:created xsi:type="dcterms:W3CDTF">2005-01-20T13:42:35Z</dcterms:created>
  <dcterms:modified xsi:type="dcterms:W3CDTF">2009-12-11T09:19:28Z</dcterms:modified>
  <cp:category/>
  <cp:version/>
  <cp:contentType/>
  <cp:contentStatus/>
</cp:coreProperties>
</file>