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46" windowWidth="12120" windowHeight="8835" tabRatio="716" activeTab="1"/>
  </bookViews>
  <sheets>
    <sheet name="Hlavička" sheetId="1" r:id="rId1"/>
    <sheet name="Sumár" sheetId="2" r:id="rId2"/>
    <sheet name="Sumár rozpočtu" sheetId="3" r:id="rId3"/>
    <sheet name="Bežné" sheetId="4" r:id="rId4"/>
    <sheet name="Kapitálové" sheetId="5" r:id="rId5"/>
    <sheet name="Finančné" sheetId="6" r:id="rId6"/>
    <sheet name="Programový rozpočet sumár" sheetId="7" r:id="rId7"/>
    <sheet name="Komentár k príjmom" sheetId="8" r:id="rId8"/>
    <sheet name="Program 1" sheetId="9" r:id="rId9"/>
    <sheet name="Program 2" sheetId="10" r:id="rId10"/>
    <sheet name="Program 3" sheetId="11" r:id="rId11"/>
    <sheet name="Program 4" sheetId="12" r:id="rId12"/>
    <sheet name="Program 5" sheetId="13" r:id="rId13"/>
    <sheet name="Program 6" sheetId="14" r:id="rId14"/>
    <sheet name="Program 7" sheetId="15" r:id="rId15"/>
    <sheet name="Program 8" sheetId="16" r:id="rId16"/>
    <sheet name="Program 9" sheetId="17" r:id="rId17"/>
    <sheet name="Program 10" sheetId="18" r:id="rId18"/>
    <sheet name="Program 11" sheetId="19" r:id="rId19"/>
    <sheet name="Program 12" sheetId="20" r:id="rId20"/>
    <sheet name="Program 13" sheetId="21" r:id="rId21"/>
    <sheet name="Program 14" sheetId="22" r:id="rId22"/>
    <sheet name="Program 15" sheetId="23" r:id="rId23"/>
    <sheet name="Program 16" sheetId="24" r:id="rId24"/>
  </sheets>
  <definedNames>
    <definedName name="_Toc215623746" localSheetId="18">'Program 11'!$A$7</definedName>
    <definedName name="_Toc215623775" localSheetId="23">'Program 16'!$A$1</definedName>
    <definedName name="_xlnm.Print_Titles" localSheetId="6">'Programový rozpočet sumár'!$1:$2</definedName>
  </definedNames>
  <calcPr fullCalcOnLoad="1"/>
</workbook>
</file>

<file path=xl/sharedStrings.xml><?xml version="1.0" encoding="utf-8"?>
<sst xmlns="http://schemas.openxmlformats.org/spreadsheetml/2006/main" count="4237" uniqueCount="1351">
  <si>
    <t>Kód</t>
  </si>
  <si>
    <t>Daň z nehnuteľností</t>
  </si>
  <si>
    <t>Z prenajatých pozemkov</t>
  </si>
  <si>
    <t>Z prenajatých budov, priestorov a objektov</t>
  </si>
  <si>
    <t>Ostatné poplatky</t>
  </si>
  <si>
    <t>Pokuty a penále</t>
  </si>
  <si>
    <t>Za znečisťovanie ovzdušia</t>
  </si>
  <si>
    <t>Úroky z domácich úverov, pôžičiek a vkladov</t>
  </si>
  <si>
    <t>Z výťažkov z lotérií a iných podobných hier</t>
  </si>
  <si>
    <t>Zo štátneho rozpočtu</t>
  </si>
  <si>
    <t>SPOLU</t>
  </si>
  <si>
    <t xml:space="preserve">Názov                                  </t>
  </si>
  <si>
    <t>Názov</t>
  </si>
  <si>
    <t>Verejné WC</t>
  </si>
  <si>
    <t>Cintorínske služby</t>
  </si>
  <si>
    <t>Stavebný úrad</t>
  </si>
  <si>
    <t>Bytová politika</t>
  </si>
  <si>
    <t>Civilná ochrana</t>
  </si>
  <si>
    <t>Čistenie mesta</t>
  </si>
  <si>
    <t>Verejné osvetlenie</t>
  </si>
  <si>
    <t>Občianske obrady</t>
  </si>
  <si>
    <t>Klub dôchodcov</t>
  </si>
  <si>
    <t>Dom opatrovateľskej služby</t>
  </si>
  <si>
    <t xml:space="preserve">Poplatky - verejné WC             </t>
  </si>
  <si>
    <t xml:space="preserve">MsP - PCO, poplatok za  služby          </t>
  </si>
  <si>
    <t xml:space="preserve">Cintorínske poplatky       </t>
  </si>
  <si>
    <t xml:space="preserve">OPATROVATEĽKY - poplatok za opatr. službu  </t>
  </si>
  <si>
    <t>Granty - Stacionár</t>
  </si>
  <si>
    <t>Kežmarská televízia</t>
  </si>
  <si>
    <t>Lesopark</t>
  </si>
  <si>
    <t xml:space="preserve">Podiel z výnosu dane zo závislej činnosti </t>
  </si>
  <si>
    <t>Daňové príjmy</t>
  </si>
  <si>
    <t>Dane z príjmov, ziskov a kapitálového majetku</t>
  </si>
  <si>
    <t>Daň z príjmov fyzických osôb</t>
  </si>
  <si>
    <t>Dane z majetku</t>
  </si>
  <si>
    <t>Z pozemkov</t>
  </si>
  <si>
    <t>Zo stavieb</t>
  </si>
  <si>
    <t>Dane za tovary a služby</t>
  </si>
  <si>
    <t>Administratívne a iné poplatky a platby</t>
  </si>
  <si>
    <t>Administratívne poplatky</t>
  </si>
  <si>
    <t>Poplatky a platby z nepriemyselného a náhodného predaja a služieb</t>
  </si>
  <si>
    <t>Za predaj výrobkov, tovarov a služieb</t>
  </si>
  <si>
    <t>Ďaľšie administratívne a iné poplatky a platby</t>
  </si>
  <si>
    <t>Iné nedaňové príjmy</t>
  </si>
  <si>
    <t>Ostatné príjmy</t>
  </si>
  <si>
    <t>Granty a transfery</t>
  </si>
  <si>
    <t>Tuzemské bežné granty a transfery</t>
  </si>
  <si>
    <t>Ostatné poplatky - výherné automary</t>
  </si>
  <si>
    <t>Ostatné poplatky - ostatné MsÚ</t>
  </si>
  <si>
    <t>Ostatné poplatky - Stavebný úrad</t>
  </si>
  <si>
    <t>Ostatné poplatky - Matrika</t>
  </si>
  <si>
    <t>Za stravné - Stacionár</t>
  </si>
  <si>
    <t>Zo štátneho rozpočtu - Školský úrad</t>
  </si>
  <si>
    <t>Zo štátneho rozpočtu - Aktivačná činnosť</t>
  </si>
  <si>
    <t>Zo štátneho rozpočtu - Matrika</t>
  </si>
  <si>
    <t>Zo štátneho rozpočtu - Stavebný úrad</t>
  </si>
  <si>
    <t>Zo štátneho rozpočtu - Bytová politika</t>
  </si>
  <si>
    <t>Zo štátneho rozpočtu - školstvo prenes. kompetencie</t>
  </si>
  <si>
    <t>Z prenajatých budov, priestorov a objektov - nebytové priest.</t>
  </si>
  <si>
    <t>Z prenajatých budov, priestorov a objektov - byty</t>
  </si>
  <si>
    <t>Právne služby</t>
  </si>
  <si>
    <t>Zo štátneho rozpočtu - Doprava (prenesený výkon št. správy)</t>
  </si>
  <si>
    <t>Rozpočet</t>
  </si>
  <si>
    <t>Vlastné príjmy rozpočtových organizácií:</t>
  </si>
  <si>
    <t>ZŠ Hradné námestie</t>
  </si>
  <si>
    <t>MŠ + ŠJ  Kuzmányho</t>
  </si>
  <si>
    <t>MŠ + ŠJ Cintorínska</t>
  </si>
  <si>
    <t>MŠ + ŠJ Možiarska</t>
  </si>
  <si>
    <t>MŠ + ŠJ Severná</t>
  </si>
  <si>
    <t>Centrum voľného času</t>
  </si>
  <si>
    <t>ZUŠ A. Cígera</t>
  </si>
  <si>
    <t>Predaj pozemkov</t>
  </si>
  <si>
    <t>Splátky za predané byty</t>
  </si>
  <si>
    <t>Zo štátneho rozpočtu - osobitný príjemca</t>
  </si>
  <si>
    <t>Zo štátneho rozpočtu - dotácia na výkon osobitného príjemcu</t>
  </si>
  <si>
    <t>Úroky z termínovaných vkladov</t>
  </si>
  <si>
    <t>Úroky z účtov finančného hospodárenia</t>
  </si>
  <si>
    <t xml:space="preserve">Z prenajatých priestorov - EĽRO </t>
  </si>
  <si>
    <t>Transfery v rámci verejnej správy</t>
  </si>
  <si>
    <t>Granty</t>
  </si>
  <si>
    <t>Z prenájmu nebytových priestorov v správe</t>
  </si>
  <si>
    <t>Z prenájmu nebytových priestorov polikliniky</t>
  </si>
  <si>
    <t>Z prenájmu kotolní</t>
  </si>
  <si>
    <t>Z prenajatých pozemkov - TANAP</t>
  </si>
  <si>
    <t>ŠSZČ Hradné námestie</t>
  </si>
  <si>
    <t>Mestská hokejbalová liga</t>
  </si>
  <si>
    <t>Dane za špecifické služby</t>
  </si>
  <si>
    <t>Za psa</t>
  </si>
  <si>
    <t>Za ubytovanie</t>
  </si>
  <si>
    <t>Za komunálne odpady a drobné stavebné odpady</t>
  </si>
  <si>
    <t>Nedaňové príjmy</t>
  </si>
  <si>
    <t>Príjmy z podnikania a z vlastníctva majetku</t>
  </si>
  <si>
    <t>Príjmy z podnikania</t>
  </si>
  <si>
    <t>Dividendy</t>
  </si>
  <si>
    <t>Príjmy z vlastníctva</t>
  </si>
  <si>
    <t xml:space="preserve">          Saldo bežného rozpočtu</t>
  </si>
  <si>
    <t xml:space="preserve">       Saldo kapitálového rozpočtu</t>
  </si>
  <si>
    <t xml:space="preserve">         Finančné operácie - výdavky</t>
  </si>
  <si>
    <t xml:space="preserve">          Finančné operácie - príjmy</t>
  </si>
  <si>
    <t xml:space="preserve">                 PRÍJMY SPOLU</t>
  </si>
  <si>
    <t xml:space="preserve">                VÝDAVKY SPOLU</t>
  </si>
  <si>
    <t xml:space="preserve">    SALDO CELKOVÉHO ROZPOČTU</t>
  </si>
  <si>
    <t xml:space="preserve">        Saldo finančných operácií</t>
  </si>
  <si>
    <t>Spracoval: Ing. Karpiš Miroslav, Semanová Blažena</t>
  </si>
  <si>
    <t>Príjem zo splatenia finančnej výpomoci Kežmarok Invest.s.r.o.</t>
  </si>
  <si>
    <t>ŠSZČ Nižná Brána</t>
  </si>
  <si>
    <t xml:space="preserve">Separovaný zber - príjem z vyseparovaných komodít </t>
  </si>
  <si>
    <t>Za porušenie ostatných predpisov - MsP</t>
  </si>
  <si>
    <t>Za porušenie ostatných predpisov - /pokuty z OÚ/</t>
  </si>
  <si>
    <t xml:space="preserve">Z rozpočtu VÚC </t>
  </si>
  <si>
    <t>Z prenajatých parkovísk</t>
  </si>
  <si>
    <t>Príjem zo splatenia finančnej výpomoci Spravbytherm, s.r.o.</t>
  </si>
  <si>
    <t>Prevod z rezervného fondu</t>
  </si>
  <si>
    <t>Bežné</t>
  </si>
  <si>
    <t>Kapitál.</t>
  </si>
  <si>
    <t>VÝDAVKY CELKOM:</t>
  </si>
  <si>
    <t>v tom:</t>
  </si>
  <si>
    <t>Program 1:   Plánovanie, manažment a kontrola</t>
  </si>
  <si>
    <t>Podprog 1.1</t>
  </si>
  <si>
    <t>Manažment</t>
  </si>
  <si>
    <t>Výkon funkcie primátora mesta</t>
  </si>
  <si>
    <t>Výkon funkcie prednostu</t>
  </si>
  <si>
    <t>Výkon funkcie poslancov a členov komisií</t>
  </si>
  <si>
    <t>Podprog 1.2</t>
  </si>
  <si>
    <t>Plánovanie</t>
  </si>
  <si>
    <t>Strategické plánovanie</t>
  </si>
  <si>
    <t>Územné plánovanie</t>
  </si>
  <si>
    <t>Príprava žiadostí o dotácie</t>
  </si>
  <si>
    <t>Podprog 1.3</t>
  </si>
  <si>
    <t>Kontrolná činnosť</t>
  </si>
  <si>
    <t>Podprog 1.4</t>
  </si>
  <si>
    <t>Daňová politika</t>
  </si>
  <si>
    <t>Podprog 1.5</t>
  </si>
  <si>
    <t>Rozpočtová politika a účtovníctvo</t>
  </si>
  <si>
    <t xml:space="preserve">Rozpočtová politika  </t>
  </si>
  <si>
    <t>Audit</t>
  </si>
  <si>
    <t>Účtovníctvo</t>
  </si>
  <si>
    <t>Podprog 1.6</t>
  </si>
  <si>
    <t>Členstvo v samosprávnych organizáciách</t>
  </si>
  <si>
    <t>Podprog 1.7</t>
  </si>
  <si>
    <t>Rozvíjanie vzťahov s partnerskými mestami</t>
  </si>
  <si>
    <t>Vzťahy s domácimi "kráľovskými" mestami</t>
  </si>
  <si>
    <t>Vzťahy so zahraničnými partnerskými mestami</t>
  </si>
  <si>
    <t>Program 2:   Propagácia a marketing</t>
  </si>
  <si>
    <t>Podprog 2.1</t>
  </si>
  <si>
    <t>Šírenie informácií o meste</t>
  </si>
  <si>
    <t>Web stránka mesta</t>
  </si>
  <si>
    <t>Kežmarská informačná agentúra</t>
  </si>
  <si>
    <t>Kežmarské noviny</t>
  </si>
  <si>
    <t>Monografia mesta</t>
  </si>
  <si>
    <t>Podprog 2.3</t>
  </si>
  <si>
    <t>Kronika mesta</t>
  </si>
  <si>
    <t>Podprog 2.4</t>
  </si>
  <si>
    <t>Program 3:   Interné služby</t>
  </si>
  <si>
    <t>Podprog 3.1</t>
  </si>
  <si>
    <t xml:space="preserve">Regenerácia zamestnancov MsÚ </t>
  </si>
  <si>
    <t>Podprog 3.2</t>
  </si>
  <si>
    <t>Podprog 3.3</t>
  </si>
  <si>
    <t>Interné informačné služby</t>
  </si>
  <si>
    <t>Podprog 3.4</t>
  </si>
  <si>
    <t>Správa, údržba a zveľaďovanie majetku mesta</t>
  </si>
  <si>
    <t>Evidencia hnuteľného majetku mesta</t>
  </si>
  <si>
    <t>Správa a údržba nehnuteľného majetku mesta</t>
  </si>
  <si>
    <t>Program 4: Služby občanom</t>
  </si>
  <si>
    <t xml:space="preserve">Podprog 4.1 </t>
  </si>
  <si>
    <t>Podprog 4.2</t>
  </si>
  <si>
    <t>Podprog 4.3</t>
  </si>
  <si>
    <t xml:space="preserve">Matrika, Osvedčovanie listín a podpisov a evidencia obyvateľov </t>
  </si>
  <si>
    <t xml:space="preserve">Podprog 4.4 </t>
  </si>
  <si>
    <t>Program 5:   Bezpečnosť, právo a poriadok</t>
  </si>
  <si>
    <t>Podprog 5.1</t>
  </si>
  <si>
    <t>Verejný poriadok a bezpečnosť</t>
  </si>
  <si>
    <t>Hliadkovanie</t>
  </si>
  <si>
    <t>Kamerový systém</t>
  </si>
  <si>
    <t>Podprog 5.2</t>
  </si>
  <si>
    <t>Podprog 5.3</t>
  </si>
  <si>
    <t>Protipožiarna ochrana</t>
  </si>
  <si>
    <t>Podprog 5.4</t>
  </si>
  <si>
    <t>Rozširovanie VO</t>
  </si>
  <si>
    <t>Bežná údržba a oprava VO</t>
  </si>
  <si>
    <t>Renovácia VO</t>
  </si>
  <si>
    <t>Prevádzka VO</t>
  </si>
  <si>
    <t>Podprog 5.5</t>
  </si>
  <si>
    <t>Program 6:   Odpadové hospodárstvo</t>
  </si>
  <si>
    <t>Podprog 6.1</t>
  </si>
  <si>
    <t>Zber a zneškodnenie odpadu</t>
  </si>
  <si>
    <t>Zneškodňovanie odpadu</t>
  </si>
  <si>
    <t>Likvidácia čiernych skládok</t>
  </si>
  <si>
    <t>Vývoz objemného a nebezpečného odpadu</t>
  </si>
  <si>
    <t>Podprog 6.2</t>
  </si>
  <si>
    <t>Separácia odpadu</t>
  </si>
  <si>
    <t>Podprog 6.3</t>
  </si>
  <si>
    <t>Údržba dažďovej kanalizácie</t>
  </si>
  <si>
    <t>Podprog 6.4</t>
  </si>
  <si>
    <t>Program 7:   Komunikácie</t>
  </si>
  <si>
    <t>Podprog 7.1</t>
  </si>
  <si>
    <t>Výstavba a rekonštrukcia komunikácií</t>
  </si>
  <si>
    <t>Výstavba a rekonštrukcia ciest</t>
  </si>
  <si>
    <t>Výstavba a rekonštrukcia chodníkov</t>
  </si>
  <si>
    <t>Výstavba a rekonštrukcia parkovísk</t>
  </si>
  <si>
    <t>Podprog 7.2</t>
  </si>
  <si>
    <t>Starostlivosť o miestne komunikácie</t>
  </si>
  <si>
    <t>Program 8:   Doprava</t>
  </si>
  <si>
    <t>Podprog 8.1</t>
  </si>
  <si>
    <t>Zabezpečenie výkonov MHD</t>
  </si>
  <si>
    <t>Podprog 8.2</t>
  </si>
  <si>
    <t>Zastávky MHD</t>
  </si>
  <si>
    <t>Program 9:   Vzdelávanie</t>
  </si>
  <si>
    <t>Podprog 9.1</t>
  </si>
  <si>
    <t>Materské školy a súvisiace služby</t>
  </si>
  <si>
    <t>MŠ Možiarska s jedálňou</t>
  </si>
  <si>
    <t>MŠ Cintorínska s jedálňou</t>
  </si>
  <si>
    <t>MŠ K. Kuzmányho s jedálňou</t>
  </si>
  <si>
    <t>MŠ Severná s jedálňou</t>
  </si>
  <si>
    <t>MŠ pri DSS s jedálňou</t>
  </si>
  <si>
    <t>MŠ pri ZŠ Svätého kríža s jedálňou</t>
  </si>
  <si>
    <t>Podprog 9.2</t>
  </si>
  <si>
    <t>Základné vzdelávanie a súvisiace výchovno-vzdelávacie služby</t>
  </si>
  <si>
    <t>ZŠ Dr. Fischera s jedálňou a ŠKD</t>
  </si>
  <si>
    <t>ZŠ Sv. Kríža jedálňou a ŠKD</t>
  </si>
  <si>
    <t>Podprog 9.3</t>
  </si>
  <si>
    <t>Voľno časové vzdelávanie a aktivity</t>
  </si>
  <si>
    <t>Podprog 9.4</t>
  </si>
  <si>
    <t>Základné umelecké školy</t>
  </si>
  <si>
    <t>Základná umelecká škola Antona Cígera</t>
  </si>
  <si>
    <t>Základná umelecká škola ul. Dr. Fischera</t>
  </si>
  <si>
    <t>Podprog 9.5</t>
  </si>
  <si>
    <t>Parlament mládeže mesta Kežmarok</t>
  </si>
  <si>
    <t>Podprog 9.8</t>
  </si>
  <si>
    <t>Spoločný školský úrad</t>
  </si>
  <si>
    <t>Podprog 9.10</t>
  </si>
  <si>
    <t>Účelovo viazané prostriedky pre školstvo</t>
  </si>
  <si>
    <t>Program 10: Šport</t>
  </si>
  <si>
    <t>Podprog 10.1</t>
  </si>
  <si>
    <t>Organizácia športových podujatí</t>
  </si>
  <si>
    <t>Podprog 10.2</t>
  </si>
  <si>
    <t>Podprog 10.3</t>
  </si>
  <si>
    <t xml:space="preserve">Mestský športový klub OZ </t>
  </si>
  <si>
    <t>Podprog 10.4</t>
  </si>
  <si>
    <t>Športoviská</t>
  </si>
  <si>
    <t>Futbalový štadión</t>
  </si>
  <si>
    <t>Futbalový štadión 2</t>
  </si>
  <si>
    <t>Zimný štadión</t>
  </si>
  <si>
    <t>Podprog 10.5</t>
  </si>
  <si>
    <t>Mestské ligy</t>
  </si>
  <si>
    <t>Kežmarská volejbalová liga</t>
  </si>
  <si>
    <t>Podprog 10.6</t>
  </si>
  <si>
    <t>Program 11: Kultúra</t>
  </si>
  <si>
    <t>Podprog 11.1</t>
  </si>
  <si>
    <t>Starostlivosť o pamiatkové objekty</t>
  </si>
  <si>
    <t>Podprog 11.2</t>
  </si>
  <si>
    <t>Kultúrne podujatia</t>
  </si>
  <si>
    <t>Literárny Kežmarok</t>
  </si>
  <si>
    <t>Európske ľudové remeslo</t>
  </si>
  <si>
    <t xml:space="preserve">Iné kultúrne podujatia v meste </t>
  </si>
  <si>
    <t>Podprog 11.3</t>
  </si>
  <si>
    <t>Kultúrna infraštruktúra</t>
  </si>
  <si>
    <t>Amfiteáter</t>
  </si>
  <si>
    <t>Mestská knižnica</t>
  </si>
  <si>
    <t>Kino</t>
  </si>
  <si>
    <t>Výstavná sieň</t>
  </si>
  <si>
    <t>Kultúrne stredisko</t>
  </si>
  <si>
    <t>Internetová čitáreň</t>
  </si>
  <si>
    <t>Podprog 11.4</t>
  </si>
  <si>
    <t>Podpora kultúrnych klubov</t>
  </si>
  <si>
    <t>Podprog 11.5</t>
  </si>
  <si>
    <t>Grantový systém na podporu kultúry</t>
  </si>
  <si>
    <t>Program 12: Prostredie pre život</t>
  </si>
  <si>
    <t>Podprog 12.1</t>
  </si>
  <si>
    <t>Verejná zeleň</t>
  </si>
  <si>
    <t>Výsadba zelene</t>
  </si>
  <si>
    <t>Revitalizácia a údržba zelene</t>
  </si>
  <si>
    <t>Podprog 12.2</t>
  </si>
  <si>
    <t>Podprog 12.3</t>
  </si>
  <si>
    <t>Mestské lesy</t>
  </si>
  <si>
    <t>Podprog 12.4</t>
  </si>
  <si>
    <t xml:space="preserve">Detské ihriská </t>
  </si>
  <si>
    <t>Podprog 12.6</t>
  </si>
  <si>
    <t>Vianočné osvetlenie</t>
  </si>
  <si>
    <t>Podprog 13.1</t>
  </si>
  <si>
    <t xml:space="preserve">Starostlivosť o dôchodcov </t>
  </si>
  <si>
    <t xml:space="preserve">Príspevok na stravu dôchodcov </t>
  </si>
  <si>
    <t>Podprog 13.2</t>
  </si>
  <si>
    <t>Starostlivosť o znevýhodnených občanov</t>
  </si>
  <si>
    <t>Starostlivosť o občanov bez prístrešia</t>
  </si>
  <si>
    <t>Jednorazová dávka sociálnej pomoci</t>
  </si>
  <si>
    <t>Podprog 13.3</t>
  </si>
  <si>
    <t>Pomoc deťom z Detských domovov</t>
  </si>
  <si>
    <t>Príspevky na dopravu z Detských domovov</t>
  </si>
  <si>
    <t>Podprog 13.4</t>
  </si>
  <si>
    <t>Opatrovateľská služba</t>
  </si>
  <si>
    <t>Ambulantná opatrovateľská služba</t>
  </si>
  <si>
    <t>Podprog 13.5</t>
  </si>
  <si>
    <t>Osobitý príjemca prídavku na dieťa</t>
  </si>
  <si>
    <t>Podprog 13.6</t>
  </si>
  <si>
    <t>Grantový systém na podporu sociálnej oblasti</t>
  </si>
  <si>
    <t>Program 14: Bývanie</t>
  </si>
  <si>
    <t>Podprog 14.1</t>
  </si>
  <si>
    <t>Výstavba nájomných bytov</t>
  </si>
  <si>
    <t>Podprog 14.2</t>
  </si>
  <si>
    <t>Správa, opravy a údržba nájomných bytov</t>
  </si>
  <si>
    <t>Podprog 14.3</t>
  </si>
  <si>
    <t>Program 15: Zdravotníctvo</t>
  </si>
  <si>
    <t>Podprog 15.1</t>
  </si>
  <si>
    <t>Dotácie pre zdravotníctvo</t>
  </si>
  <si>
    <t>Podprog 15.2</t>
  </si>
  <si>
    <t>Stredisko zdravotníckych služieb</t>
  </si>
  <si>
    <t>Program 16: Administratíva</t>
  </si>
  <si>
    <t>Vecné výdavky</t>
  </si>
  <si>
    <t>Bankové poplatky a daň z úrokov</t>
  </si>
  <si>
    <t>Program 13: Sociálne služby</t>
  </si>
  <si>
    <t>Prvok 1.1.1</t>
  </si>
  <si>
    <t>Prvok 1.1.2</t>
  </si>
  <si>
    <t>Prvok 1.1.3</t>
  </si>
  <si>
    <t>Prvok 1.2.1</t>
  </si>
  <si>
    <t>Prvok 1.2.2</t>
  </si>
  <si>
    <t>Prvok 1.2.3</t>
  </si>
  <si>
    <t>Prvok 1.5.1</t>
  </si>
  <si>
    <t>Prvok 1.5.2</t>
  </si>
  <si>
    <t>Prvok 1.5.3</t>
  </si>
  <si>
    <t>Prvok 1.7.1</t>
  </si>
  <si>
    <t>Prvok 1.7.2</t>
  </si>
  <si>
    <t>Prvok 2.1.1</t>
  </si>
  <si>
    <t>Prvok 2.1.2</t>
  </si>
  <si>
    <t>Prvok 2.1.3</t>
  </si>
  <si>
    <t>Prvok 2.1.4</t>
  </si>
  <si>
    <t>Prvok 2.1.5</t>
  </si>
  <si>
    <t>Prvok 2.1.6</t>
  </si>
  <si>
    <t>Prvok 3.4.1</t>
  </si>
  <si>
    <t>Prvok 3.4.2</t>
  </si>
  <si>
    <t>Prvok 3.4.3</t>
  </si>
  <si>
    <t>Prvok 5.1.1</t>
  </si>
  <si>
    <t>Prvok 5.1.2</t>
  </si>
  <si>
    <t>Prvok 5.4.1</t>
  </si>
  <si>
    <t>Prvok 5.4.2</t>
  </si>
  <si>
    <t>Prvok 5.4.3</t>
  </si>
  <si>
    <t>Prvok 5.4.4</t>
  </si>
  <si>
    <t>Prvok 6.1.1</t>
  </si>
  <si>
    <t>Prvok 6.1.2</t>
  </si>
  <si>
    <t>Prvok 6.1.3</t>
  </si>
  <si>
    <t>Prvok 6.1.4</t>
  </si>
  <si>
    <t>Prvok 6.2.1</t>
  </si>
  <si>
    <t>Prvok 7.1.1</t>
  </si>
  <si>
    <t>Prvok 7.1.2</t>
  </si>
  <si>
    <t>Prvok 7.1.3</t>
  </si>
  <si>
    <t>Prvok 9.1.1</t>
  </si>
  <si>
    <t>Prvok 9.1.2</t>
  </si>
  <si>
    <t>Prvok 9.1.3</t>
  </si>
  <si>
    <t>Prvok 9.1.4</t>
  </si>
  <si>
    <t>Prvok 9.1.5</t>
  </si>
  <si>
    <t>Prvok 9.1.6</t>
  </si>
  <si>
    <t>Prvok 9.1.7</t>
  </si>
  <si>
    <t>Prvok 9.2.1</t>
  </si>
  <si>
    <t>Prvok 9.2.2</t>
  </si>
  <si>
    <t>Prvok 9.2.3</t>
  </si>
  <si>
    <t>Prvok 9.2.4</t>
  </si>
  <si>
    <t>Prvok 9.3.1</t>
  </si>
  <si>
    <t>Prvok 9.3.2</t>
  </si>
  <si>
    <t>Prvok 9.3.3</t>
  </si>
  <si>
    <t>Prvok 9.3.4</t>
  </si>
  <si>
    <t>Prvok 9.4.1</t>
  </si>
  <si>
    <t>Prvok 9.4.2</t>
  </si>
  <si>
    <t>Prvok 10.4.1</t>
  </si>
  <si>
    <t>Prvok 10.4.2</t>
  </si>
  <si>
    <t>Prvok 10.4.3</t>
  </si>
  <si>
    <t>Prvok 10.4.4</t>
  </si>
  <si>
    <t>Prvok 10.4.5</t>
  </si>
  <si>
    <t>Prvok 10.5.1</t>
  </si>
  <si>
    <t>Prvok 10.5.3</t>
  </si>
  <si>
    <t>Prvok 11.2.1</t>
  </si>
  <si>
    <t>Prvok 11.2.2</t>
  </si>
  <si>
    <t>Prvok 11.2.3</t>
  </si>
  <si>
    <t>Prvok 11.3.1</t>
  </si>
  <si>
    <t>Prvok 11.3.2</t>
  </si>
  <si>
    <t>Prvok 11.3.4</t>
  </si>
  <si>
    <t>Prvok 11.3.5</t>
  </si>
  <si>
    <t>Prvok 11.3.6</t>
  </si>
  <si>
    <t>Prvok 12.1.1</t>
  </si>
  <si>
    <t>Prvok 12.1.2</t>
  </si>
  <si>
    <t>Prvok 13.1.1</t>
  </si>
  <si>
    <t>Prvok 13.1.2</t>
  </si>
  <si>
    <t>Prvok 13.1.3</t>
  </si>
  <si>
    <t>Prvok 13.2.1</t>
  </si>
  <si>
    <t>Prvok 13.2.2</t>
  </si>
  <si>
    <t>Prvok 13.2.3</t>
  </si>
  <si>
    <t>Prvok 13.2.4</t>
  </si>
  <si>
    <t>Prvok 13.3.1</t>
  </si>
  <si>
    <t>Prvok 13.3.2</t>
  </si>
  <si>
    <t>Prvok 13.4.1</t>
  </si>
  <si>
    <t>Prvok 13.4.2</t>
  </si>
  <si>
    <t xml:space="preserve"> - v tom</t>
  </si>
  <si>
    <t>Mestské promo-materiály a propagačné služby</t>
  </si>
  <si>
    <t>ŠSZČ pri ZŠ Hradná</t>
  </si>
  <si>
    <t>ŠSZČ pri ZŠ Nižná brána</t>
  </si>
  <si>
    <t>ŠSZČ pri ZŠ Sv. Kríža</t>
  </si>
  <si>
    <t>Vianočné programy a privítanie Nového roka</t>
  </si>
  <si>
    <t>Prvok 12.1.3</t>
  </si>
  <si>
    <t>Starostlivosť o mentálne a telesne postihnutých (Stacionár)</t>
  </si>
  <si>
    <t>Terénna soc. práca (pre občanov na hranici biedy)</t>
  </si>
  <si>
    <t>Príspevky na úpravu rodinných pomerov (deti z DD)</t>
  </si>
  <si>
    <t>Bežné príjmy vrátane RO</t>
  </si>
  <si>
    <t>Bežné výdavky vrátane RO</t>
  </si>
  <si>
    <t>Kapitálové výdavky vrátane RO</t>
  </si>
  <si>
    <t>Kapitálové príjmy</t>
  </si>
  <si>
    <t>Finanč.</t>
  </si>
  <si>
    <t>Iné úvery a finančné výpomoci</t>
  </si>
  <si>
    <t>Z prenájmu majetku v areáli Nemocnice, n.o.</t>
  </si>
  <si>
    <t>Podprog 4.5</t>
  </si>
  <si>
    <t>Registrácia obyvateľstva</t>
  </si>
  <si>
    <t>Ochrana ŽP - prenesený výkon ŠS</t>
  </si>
  <si>
    <t>Doprava - prenesený výkon ŠS</t>
  </si>
  <si>
    <t>Občania bez prístrešia - poplatok za služby</t>
  </si>
  <si>
    <t>Z bytov a nebytových priestorov</t>
  </si>
  <si>
    <t>SMŠ Kušnierska s jedálňou</t>
  </si>
  <si>
    <t>Zo štátneho rozpočtu - Ochrana životného prostredia</t>
  </si>
  <si>
    <t>Prvok 10.4.6</t>
  </si>
  <si>
    <t>Údržba a obnova dopravného značenia</t>
  </si>
  <si>
    <t>Za užívanie verejného priestranstva</t>
  </si>
  <si>
    <t>Rekonštr. domu Hlav.nám. 64 na knižnicu</t>
  </si>
  <si>
    <t>Iné športoviská pri futb. štadióne 2</t>
  </si>
  <si>
    <t>Z prenájmu majetku - Dialcorp</t>
  </si>
  <si>
    <t>Zveľaďovanie nehnuteľností majetku mesta</t>
  </si>
  <si>
    <t xml:space="preserve"> - v tom </t>
  </si>
  <si>
    <t>Drobná oddychová architektúra mesta</t>
  </si>
  <si>
    <t>Podprog 7.3</t>
  </si>
  <si>
    <t>Projekt 11.3.3</t>
  </si>
  <si>
    <t>Prvok 11.3.7</t>
  </si>
  <si>
    <t>Aktivačná činnosť a malé obecné služby</t>
  </si>
  <si>
    <t>Prvok 11.2.5</t>
  </si>
  <si>
    <t>Predaj domov a bytov</t>
  </si>
  <si>
    <t>REKAPITULÁCIA ROZPOČTU v €</t>
  </si>
  <si>
    <t>Zo štátneho rozpočtu - školstvo - účelové dotácie - predškoláci</t>
  </si>
  <si>
    <t>Z prenájmu majetku - Združenie Región Tatry</t>
  </si>
  <si>
    <t>Dotácia ZŠ Nižná brána</t>
  </si>
  <si>
    <t>Príjem za opravu na byt. dome Košická 8</t>
  </si>
  <si>
    <t>2011             v tom:</t>
  </si>
  <si>
    <t>Návrh</t>
  </si>
  <si>
    <t>Návrh rozpočtu 2012</t>
  </si>
  <si>
    <t>2012             v tom:</t>
  </si>
  <si>
    <t>Cyklický zber odpadu</t>
  </si>
  <si>
    <t>Zo štátneho rozpočtu - terénna sociálna práca</t>
  </si>
  <si>
    <t>Príprava stavieb - zamerania, štúdie</t>
  </si>
  <si>
    <t>Za stravné</t>
  </si>
  <si>
    <t>SPRÁVA - príjem za stravné</t>
  </si>
  <si>
    <t>Príjem za stravné dôchodcov</t>
  </si>
  <si>
    <t>Nákup pozemkov</t>
  </si>
  <si>
    <t>Grantový systém na podporu športu</t>
  </si>
  <si>
    <t>Iné športoviská v meste</t>
  </si>
  <si>
    <t>Dotácia - Bytový dom Košická 11,13, Lanškounská 3</t>
  </si>
  <si>
    <t>Dotácia - Bytový dom Lanškounská 1,1A</t>
  </si>
  <si>
    <t>Úver ŠFRB - bytový dom Lanškounská 1,1A</t>
  </si>
  <si>
    <t>ZŠ Hradné námestie s jedálňou a ŠKD</t>
  </si>
  <si>
    <t>ZUŠ, ul. Dr. Fischera</t>
  </si>
  <si>
    <t>Zo štátneho rozpočtu - Registrácia obyvateľstva</t>
  </si>
  <si>
    <t>Grantový systém na podporu CR</t>
  </si>
  <si>
    <t>ZŠ Hradné námestie - ŠKD</t>
  </si>
  <si>
    <t>Zo štátneho rozpočtu - Monografia</t>
  </si>
  <si>
    <t>Dotácia - Domov dôchodcov</t>
  </si>
  <si>
    <t>Podprog 12.7</t>
  </si>
  <si>
    <t>Technické zhodnotenie budovy Združenia Región Tatry</t>
  </si>
  <si>
    <t>Návrh rozpočtu 2013</t>
  </si>
  <si>
    <t>Prvok 3.4.4</t>
  </si>
  <si>
    <t>Správa areálu bývalých kasární</t>
  </si>
  <si>
    <t>Podprog 5.7</t>
  </si>
  <si>
    <t>Povodňové záchranné práce</t>
  </si>
  <si>
    <t>Podprog 5.8</t>
  </si>
  <si>
    <t>Odstraňovanie škôd spôsobených povodňou</t>
  </si>
  <si>
    <t>Projekt 10.2.1</t>
  </si>
  <si>
    <t>Projekt 10.2.2</t>
  </si>
  <si>
    <t>Obnova historickej zástavy</t>
  </si>
  <si>
    <t>Monografia "História športu kežmarského"</t>
  </si>
  <si>
    <t>Podprog 10.7</t>
  </si>
  <si>
    <t>Prvok 10.4.7</t>
  </si>
  <si>
    <t>Prvok 13.2.6</t>
  </si>
  <si>
    <t>Hospic</t>
  </si>
  <si>
    <t>Podprog 13.9</t>
  </si>
  <si>
    <t>Podprog 5.9</t>
  </si>
  <si>
    <t>Dotácia na záchranné povodňové práce</t>
  </si>
  <si>
    <t>Dotácia z MFSR na výkon samosprávnych funkcií pre sociálnu oblasť</t>
  </si>
  <si>
    <t>Z rozpočtu obcí</t>
  </si>
  <si>
    <t>Stavebný úrad - príjem od miest a obcí</t>
  </si>
  <si>
    <t>Dotácia - z ÚPSVaR - Stacionár</t>
  </si>
  <si>
    <t>Dotácia - z MF SR - Stacionár</t>
  </si>
  <si>
    <t>Vratky</t>
  </si>
  <si>
    <t>Prevod nevyčerpanej dotácie MFSR zo ŠR</t>
  </si>
  <si>
    <t>Dni športu</t>
  </si>
  <si>
    <t xml:space="preserve">Športové podujatia mesta - vecné výdavky </t>
  </si>
  <si>
    <t xml:space="preserve"> - v tom existujúce bytové domy</t>
  </si>
  <si>
    <t xml:space="preserve"> - v tom Bytový dom Košická 11,13, Lanškounská 3</t>
  </si>
  <si>
    <t xml:space="preserve"> - v tom Bytový dom, Lanškounská 1,1A</t>
  </si>
  <si>
    <t>Križovatka K2 - Toporcerova, Garbiarska, Nábrežná</t>
  </si>
  <si>
    <t>Priekopa - obslužná cesta II. časť</t>
  </si>
  <si>
    <t>Priekopa - obslužná cesta III. časť</t>
  </si>
  <si>
    <t>Poľná - rekonštrukcia komunikácie</t>
  </si>
  <si>
    <t>Chodník Nižná brána - Starý trh (pri Barbakane)</t>
  </si>
  <si>
    <t>Bardejovská - položenie asfaltov</t>
  </si>
  <si>
    <t>Odstavné plochy Záhradná - Toporcerova</t>
  </si>
  <si>
    <t>Severná - lokalita Severná 2,3 - stavebná úprava parkovísk</t>
  </si>
  <si>
    <t>Severná - lokalita oproti Severná 8,9 - stavebná úprava parkovísk</t>
  </si>
  <si>
    <t>Severná - oproti materskej škole - stavebná úprava parkovísk</t>
  </si>
  <si>
    <t xml:space="preserve">ZŠ Dr. Fischera </t>
  </si>
  <si>
    <t>ŠKD Dr. Fischera</t>
  </si>
  <si>
    <t>ŠJ Dr. Fischera</t>
  </si>
  <si>
    <t>ZŠ Nižná brána s jedálňou a ŠKD</t>
  </si>
  <si>
    <t>ŠKD Hradné námestie</t>
  </si>
  <si>
    <t>ŠJ Hradné námestie</t>
  </si>
  <si>
    <t>ZŠ Nižná brána</t>
  </si>
  <si>
    <t>ŠKD Nižná brána</t>
  </si>
  <si>
    <t>ŠJ Nižná brána</t>
  </si>
  <si>
    <t>ZŠ Dr. Fischera - ŠKD</t>
  </si>
  <si>
    <t>ZŠ Dr. Fischera - jedáleň</t>
  </si>
  <si>
    <t>Reprezentačné</t>
  </si>
  <si>
    <t>Dotácia podľa VZN - primátor</t>
  </si>
  <si>
    <t>Olympiáda partnerských miest</t>
  </si>
  <si>
    <t>Projekt 3.4.5</t>
  </si>
  <si>
    <t>Revitalizácia centrálnej zóny mesta Kežmarok</t>
  </si>
  <si>
    <t>Projekt 6.2.3</t>
  </si>
  <si>
    <t>Zvýšenie kvalitatívnej úrovne separ. zberu</t>
  </si>
  <si>
    <t>Prvok 6.4.1</t>
  </si>
  <si>
    <t>Projekt 6.4.2</t>
  </si>
  <si>
    <t>Zlepšenie kvality ovzdušia</t>
  </si>
  <si>
    <t>Vzdelávanie:</t>
  </si>
  <si>
    <t>ZŠ ul. Dr. Fischera - škola</t>
  </si>
  <si>
    <t>ZŠ Nižná brána - ŠKD</t>
  </si>
  <si>
    <t>ZŠ Nižná brána - jedáleň</t>
  </si>
  <si>
    <t>ZŠ Hradné námestie - škola</t>
  </si>
  <si>
    <t>ZŠ Nižná Brána - škola</t>
  </si>
  <si>
    <t>2013             v tom:</t>
  </si>
  <si>
    <t xml:space="preserve">Príjem z predaja vozidiel   </t>
  </si>
  <si>
    <t>Chodník Ľubická cesta</t>
  </si>
  <si>
    <t>Futbalový oddiel ŠK 1907</t>
  </si>
  <si>
    <t>Ostatné dotácie podľa VZN pre športové kluby</t>
  </si>
  <si>
    <t>Viacúčelové ihrisko (sídlisko JUH)</t>
  </si>
  <si>
    <t xml:space="preserve">                                                                 Rozpočet pre roky 2012-2014 - r e k a p i t u l á c i a   v €</t>
  </si>
  <si>
    <t>2011*</t>
  </si>
  <si>
    <t>* Rozpočet 2011 po 5. úprave</t>
  </si>
  <si>
    <t>2014             v tom:</t>
  </si>
  <si>
    <t>Návrh rozpočtu 2014</t>
  </si>
  <si>
    <t>Zvoz a triedenie základných komodít separ. zberu</t>
  </si>
  <si>
    <t>Prvok 6.2.4</t>
  </si>
  <si>
    <t>Prvok 6.2.5</t>
  </si>
  <si>
    <t>Zvoz a uloženie stavebnej sute</t>
  </si>
  <si>
    <t>Zvoz a uloženie biologického odpadu</t>
  </si>
  <si>
    <t>Verejné priestranstvá mesta</t>
  </si>
  <si>
    <t xml:space="preserve"> - v tom Bytový dom, Lanškounská 1B,1C, 1D</t>
  </si>
  <si>
    <t>Komunikácia Štúrova - rekonštrukcia II. etapa</t>
  </si>
  <si>
    <t>Komunikácia Štúrova - rekonštrukcia I. etapa</t>
  </si>
  <si>
    <t>Poľná - predĺženie komunikácie + chodník</t>
  </si>
  <si>
    <t>Cyklochodník Kežmarok - Strážky</t>
  </si>
  <si>
    <t>Chodník - prepojenie ulíc Štúrova, Záborského</t>
  </si>
  <si>
    <t>Pod lesom 21</t>
  </si>
  <si>
    <t>Križovatka K1 - Michalská, Tehelňa, Nižná brána</t>
  </si>
  <si>
    <t>Separovaný zber - príspevok z recyklačného fondu</t>
  </si>
  <si>
    <t>Z náhrad z poistného plnenia</t>
  </si>
  <si>
    <t>Z dobropisov</t>
  </si>
  <si>
    <t>Z refundácie</t>
  </si>
  <si>
    <t>Iné</t>
  </si>
  <si>
    <t xml:space="preserve">Príjmy od sponzorov - EĽRO  </t>
  </si>
  <si>
    <t>Zo štátneho rozpočtu - Sčítanie ľudu</t>
  </si>
  <si>
    <t xml:space="preserve">Ochrana pred povodňami - dotácia z ÚPSVR                         </t>
  </si>
  <si>
    <t>Projekt - Višegradský fond /Kultúra a šport/</t>
  </si>
  <si>
    <t>Prevod nevyčerpanej dotácie zo ŠR na povodňové škody</t>
  </si>
  <si>
    <t>Prevod nevyčerpaných dotácií zo ŠR - školstvo</t>
  </si>
  <si>
    <r>
      <t xml:space="preserve">Rozpočet 2011 </t>
    </r>
    <r>
      <rPr>
        <b/>
        <sz val="8"/>
        <rFont val="Arial CE"/>
        <family val="0"/>
      </rPr>
      <t>(po 5. úprave)</t>
    </r>
  </si>
  <si>
    <t>Starostlivosť o psov</t>
  </si>
  <si>
    <t>Útulok zvierat</t>
  </si>
  <si>
    <t>Prvok 5.8.1</t>
  </si>
  <si>
    <t>Prvok 5.8.2</t>
  </si>
  <si>
    <t>Ochrana pred povodňami</t>
  </si>
  <si>
    <t>Prvok 6.4.3</t>
  </si>
  <si>
    <t>Projekt Višegradský fond (kultúra a šport)</t>
  </si>
  <si>
    <t>Prezentácia úspechov športovcov</t>
  </si>
  <si>
    <t>Prvok 10.5.4</t>
  </si>
  <si>
    <t>Tatranská lyžiarska liga</t>
  </si>
  <si>
    <t>Podpora športových klubov</t>
  </si>
  <si>
    <t>Komunitné centrum</t>
  </si>
  <si>
    <t>Stravné</t>
  </si>
  <si>
    <t>Mzdy, odvody, poistné, sociálny fond</t>
  </si>
  <si>
    <t>Výkon funkcie pre sociálnu oblasť</t>
  </si>
  <si>
    <t xml:space="preserve"> - v tom Bytový dom Košická 1,3 - čiastočné zateplenie</t>
  </si>
  <si>
    <t>KV MŠK OKTAN Kežmarok extraliga ženy</t>
  </si>
  <si>
    <t>Extraliga hokejbal</t>
  </si>
  <si>
    <t>Projekt 11.2.6</t>
  </si>
  <si>
    <t>Opera o Jakubovi Krayovi</t>
  </si>
  <si>
    <t>Úver ŠFRB - bytový dom Lanškounská 1B,1C,1D</t>
  </si>
  <si>
    <t>Dotácia - Bytový dom Lanškounská 1B,1C,1D</t>
  </si>
  <si>
    <t>Voľby / Sčítanie ľudu</t>
  </si>
  <si>
    <t>Prvok 10.4.8</t>
  </si>
  <si>
    <t>Zo štátneho rozpočtu - Zariadenie pre seniorov</t>
  </si>
  <si>
    <t>Zariadenie pre seniorov</t>
  </si>
  <si>
    <t>STACIONÁR  - príjem za pomoc pri odkázanosti</t>
  </si>
  <si>
    <t>Predaj káblovej televízie</t>
  </si>
  <si>
    <t>Program 1: Plánovanie, manažment a kontrola</t>
  </si>
  <si>
    <r>
      <t xml:space="preserve">Rozpočet programu </t>
    </r>
    <r>
      <rPr>
        <sz val="11"/>
        <rFont val="Arial"/>
        <family val="2"/>
      </rPr>
      <t>(v EUR)</t>
    </r>
  </si>
  <si>
    <t xml:space="preserve">Komentár k programu: </t>
  </si>
  <si>
    <t>V programe sa rozpočtujú výdavky najmä na riadenie mestského úradu. Väčšina výdavkov je hradená v rámci programu Administratíva (hlavne vo forme výdavkov na mzdy a súvisiacich odvodov  do fondov), iba niektoré výdavky sú rozpočtované samostatne.</t>
  </si>
  <si>
    <t>Podprogram 1.1:  Manažment</t>
  </si>
  <si>
    <t>Zodpovednosť:</t>
  </si>
  <si>
    <t>Primátor</t>
  </si>
  <si>
    <t>Cieľ</t>
  </si>
  <si>
    <t>Zabezpečiť reprezentovanie mesta</t>
  </si>
  <si>
    <t>Merateľný ukazovateľ:</t>
  </si>
  <si>
    <t>Výstup:</t>
  </si>
  <si>
    <t>Počet oficiálnych stretnutí primátora za rok</t>
  </si>
  <si>
    <t xml:space="preserve">Rok </t>
  </si>
  <si>
    <t>R-2</t>
  </si>
  <si>
    <t>R-1</t>
  </si>
  <si>
    <t>R</t>
  </si>
  <si>
    <t>R+1</t>
  </si>
  <si>
    <t>R+2</t>
  </si>
  <si>
    <t>Plánovaná hodnota</t>
  </si>
  <si>
    <t>Skutočná hodnota</t>
  </si>
  <si>
    <t xml:space="preserve">Počet prijatí jubilantov za rok </t>
  </si>
  <si>
    <t>Plánované výdavky súvisia s reprezentačným fondom primátora mesta, ktorý sa používa na financovanie vecných darov, pohostenia a občerstvenia pre návštevy a delegácie. S dotáciami podľa VZN, ktoré prideľuje primátor, neuvažujeme.</t>
  </si>
  <si>
    <t>Prednosta</t>
  </si>
  <si>
    <t>Zabezpečiť dôsledné riadenie MsÚ</t>
  </si>
  <si>
    <t>Percentuálny podiel zrealizovaných úloh zo všetkých uložených /zastupiteľstvom, porady a pod./</t>
  </si>
  <si>
    <t>Komentár k prvku:</t>
  </si>
  <si>
    <t>Výdavky na mzdu a odvody prednostu a sekretárky prednostu a vecné výdavky  na činnosť sekretariátu prednostu sa nerozpočtujú samostatne, sú rozpočtované v rámci programu Administratíva.</t>
  </si>
  <si>
    <t>Zabezpečiť presadenie požiadaviek občanov do rozvoja mesta</t>
  </si>
  <si>
    <t>Percentuálna účasť poslancov na mestských zastupiteľstvách</t>
  </si>
  <si>
    <t xml:space="preserve">Komentár k prvku: </t>
  </si>
  <si>
    <t>Zasadnutia MsZ, MsR, komisií mesta a odmeny poslancom a členom komisií, ich cestovné.</t>
  </si>
  <si>
    <t>Podprogram 1.2: Plánovanie</t>
  </si>
  <si>
    <t>Prvok 1.2.1: Strategické plánovanie</t>
  </si>
  <si>
    <t>Oddelenie regionálneho rozvoja a cestovného ruchu</t>
  </si>
  <si>
    <t>Zabezpečiť vypracovanie Programu hospodárskeho a sociálneho rozvoja mesta pre roky 2013-2020</t>
  </si>
  <si>
    <t>Vypracovaný program hospodárskeho a sociálneho rozvoja mesta pre roky 2013-2020</t>
  </si>
  <si>
    <t>nie</t>
  </si>
  <si>
    <t>áno</t>
  </si>
  <si>
    <t>Príprava Programu hospodárskeho a sociálneho rozvoja mesta Kežmarok pre roky 2013-2020 bude zabezpečená vlastnými zamestnancami MsÚ  a externými odborníkmi. Výdavky na vlastných zamestnancov MsÚ sú rozpočtované v rámci programu Administratíva.</t>
  </si>
  <si>
    <t xml:space="preserve">Oddelenie územného plánu, životného prostredia a stavebného poriadku </t>
  </si>
  <si>
    <t>Zabezpečiť aktualizáciu územného plánu</t>
  </si>
  <si>
    <t>Zabezpečená aktualizácia územného plánu</t>
  </si>
  <si>
    <t>Zabezpečiť digitalizáciu Územného plánu Kežmarku</t>
  </si>
  <si>
    <t>Digitalizovaný Územný plán mesta Kežmarok</t>
  </si>
  <si>
    <t>Z rozpočtu sú hradené výdavky na vypracovanie celkovej aktualizácie a digitalizácie územného plánu s ohľadom na zmenu organizácie dopravy v meste. Výdavky na činnosti, ktoré sú spojené s prerokovaním a schválením zmien územného plánu zabezpečujú zamestnanci Mestského úradu.</t>
  </si>
  <si>
    <t>Prvok 1.2.3. Príprava žiadostí o dotácie a spolufinacovanie projekt. zámerov</t>
  </si>
  <si>
    <t>Oddelenie regionálneho rozvoja cestovného ruchu</t>
  </si>
  <si>
    <t>Zabezpečiť rozvojové zdroje pre mesto z domácich a EÚ zdrojov</t>
  </si>
  <si>
    <t>Počet podaných žiadostí</t>
  </si>
  <si>
    <t xml:space="preserve">V rozpočte sú kalkulované:
- výdavky na režijné výdavky oddelenia, a to cestovné, poštovné a telekom. služby vrátane  poplatkov za elektronické informačné panely, nákup materiálu, vrátane odbornej literatúry, poplatky za školenia, vecné ceny pre verejnosť za účasť v súťažiach, 
- príprava žiadostí o dotácie, spolufinancovanie projektov, prípadne externá príprava projektov
</t>
  </si>
  <si>
    <t>Podprogram 1.3: Kontrolná činnosť</t>
  </si>
  <si>
    <t>Hlavný kontrolór mesta</t>
  </si>
  <si>
    <t>Zabezpečiť pravidelnú kontrolu činnosti mesta</t>
  </si>
  <si>
    <t>Počet plánovaných kontrol v roku</t>
  </si>
  <si>
    <t xml:space="preserve">Počet vykonaných kontrol plnenia opatrení </t>
  </si>
  <si>
    <t xml:space="preserve">Komentár k podprogramu: </t>
  </si>
  <si>
    <t>Podprogram 1.4:  Daňová politika</t>
  </si>
  <si>
    <t>Ekonomické oddelenie</t>
  </si>
  <si>
    <t>Zabezpečiť výber predpísaných dani a poplatkov</t>
  </si>
  <si>
    <t>Percento uhradenej dane z nehnuteľnosti z celkového predpisu v danom roku</t>
  </si>
  <si>
    <t>Percento uhradeného poplatku za komunálne odpady                      z celkového predpisu v danom roku</t>
  </si>
  <si>
    <t xml:space="preserve">Komentár k podprogramu: </t>
  </si>
  <si>
    <t>Podprogram 1.5:  Rozpočtová politika a účtovníctvo</t>
  </si>
  <si>
    <t>Zabezpečiť účinný  rozpočtový proces mesta</t>
  </si>
  <si>
    <t>Návrh rozpočtu pripravený a zverejnený do konca novembra daného roka</t>
  </si>
  <si>
    <t>Výdavky zahŕňajúce mzdy, poistné, tovary a služby sú rozpočtované v rámci programu Administratíva.</t>
  </si>
  <si>
    <t>Zabezpečiť nezávislý audit mesta</t>
  </si>
  <si>
    <t>Vykonaná kontrola audítorom v danom za rok</t>
  </si>
  <si>
    <t>Zabezpečenie nezávislého auditu účtovnej závierky. Počnúc účtovnou závierkou za rok 2009 okrem auditu individuálnej účtovnej závierky majú mestá povinnosť zabezpečiť aj audit konsolidovanej účtovnej závierky.</t>
  </si>
  <si>
    <t>Zabezpečiť transparentné vedenie účtovníctva v súlade s platnými normami</t>
  </si>
  <si>
    <t>Výrok audítora bez výhrad</t>
  </si>
  <si>
    <t>Podprogram 1.6: Členstvo v samosprávnych organizáciách</t>
  </si>
  <si>
    <t xml:space="preserve">Zámer: Mesto využíva výhody členstva v samosprávnych organizáciach </t>
  </si>
  <si>
    <t>Sekretariát primátora</t>
  </si>
  <si>
    <t>Zabezpečiť aktívnu účasť mesta v záujmových organizáciách a združeniach</t>
  </si>
  <si>
    <t>Počet členstiev mesta v organizáciach a združeniach</t>
  </si>
  <si>
    <t>Rozpočtované sú výdavky na členské príspevky záujmovým organizáciam a združeniam.</t>
  </si>
  <si>
    <t>Podprogram 1.7: Rozvíjanie vzťahov s partnerskými mestami</t>
  </si>
  <si>
    <t>Prvok 1.7.1: Vzťahy s domácimi "kráľovskými" mestami</t>
  </si>
  <si>
    <t>Zabezpečiť úzku spoluprácu v oblastiach cestovného ruchu v rámci značky SKM</t>
  </si>
  <si>
    <t>Počet stretnutí s kráľovskými mestami</t>
  </si>
  <si>
    <t>Prvok 1.7.2: Vzťahy so zahraničnými partnerskými mestami</t>
  </si>
  <si>
    <t xml:space="preserve">Zabezpečiť úzku spoluprácu so zahraničnými partnerskými mestami </t>
  </si>
  <si>
    <t>Počet stretnutí s partnerskými mestami</t>
  </si>
  <si>
    <t>Program 2: Propagácia  a marketing</t>
  </si>
  <si>
    <t xml:space="preserve">Komentár k programu:  </t>
  </si>
  <si>
    <t>Výdavky na propagačný materiál, propagačné služby, reklama v INFOTATRY, na Letisku Poprad-Tatry, vo vybraných publikáciách, výdavky na televíziu, web stránku a iné publikácie.</t>
  </si>
  <si>
    <t>Podprogram 2.1.: Šírenie informácií o meste</t>
  </si>
  <si>
    <t>Zámer: Včasné, plnohodnotné a dostupné informácie o dianí v meste pre obyvateľov</t>
  </si>
  <si>
    <t xml:space="preserve">              a návštevníkov.</t>
  </si>
  <si>
    <t>Prvok 2.1.1.: Web stránka mesta</t>
  </si>
  <si>
    <t>Zabezpečiť on-line informácie o meste a jeho činnosti</t>
  </si>
  <si>
    <t>Počet návštevníkov web stránky</t>
  </si>
  <si>
    <t>Zabezpečenie udžiavania web-stránky dodávateľským spôsobom.</t>
  </si>
  <si>
    <t>Prvok 2.1.2: Mestské promo-materiály a propagačné služby</t>
  </si>
  <si>
    <t>Zabezpečiť trvalé pozitívne spomienky na mesto Kežmarok</t>
  </si>
  <si>
    <t xml:space="preserve">Počet druhov vydaných propagačných materiálov v danom roku </t>
  </si>
  <si>
    <t>Prvok 2.1.3: Kežmarská informačná agentúra</t>
  </si>
  <si>
    <t>Zabezpečeiť personalizované informácie o dianí v regióne na jednom mieste</t>
  </si>
  <si>
    <t>Počet hodín poskytovania informáciív KIA za rok</t>
  </si>
  <si>
    <t>Rozpočet počíta s o zabezpečením prevádzky dodávateľským spôsobom v dohodnutom čase.</t>
  </si>
  <si>
    <t>Prvok 2.1.4: Kežmarská televízia</t>
  </si>
  <si>
    <t>Počet odvysielaných reportáží o meste v danom roku</t>
  </si>
  <si>
    <t>Počet odvysielaných reportáží o meste do roka</t>
  </si>
  <si>
    <t>Prvok 2.1.5: Kežmarské noviny</t>
  </si>
  <si>
    <t>Zabezpečiť printové informovanie o dianí v meste</t>
  </si>
  <si>
    <t>Počet výtlačkov do roka</t>
  </si>
  <si>
    <t>Percento predaných výtlačkov zo všetkých vytlačených do roka</t>
  </si>
  <si>
    <t>Prvok 2.1.6.: Monografia mesta</t>
  </si>
  <si>
    <t>Zabezpečiť zachovanie najdôležitejších faktov dejín Kežmarku</t>
  </si>
  <si>
    <t>Podprogram 2.3.: Kronika mesta</t>
  </si>
  <si>
    <t xml:space="preserve">Zámer: Archivovanie významných udalostí, ktoré sa udiali v meste </t>
  </si>
  <si>
    <t>Oddelenie organizačno-správne</t>
  </si>
  <si>
    <t>Zabezpečiť archivovanie významných udalostí, ktoré sa udiali v meste</t>
  </si>
  <si>
    <t>Spracovaná kronika mesta za daný rok</t>
  </si>
  <si>
    <t>Komentár k podprogramu:</t>
  </si>
  <si>
    <t>Zabezpečenie spracovania kroniky mesta.</t>
  </si>
  <si>
    <t>Program 3: Interné služby</t>
  </si>
  <si>
    <t>Rozpočtované  sú len priame výdavky na zabezpečovanie interných služieb.</t>
  </si>
  <si>
    <t>Podprogram 3.1:  Regenerácia zamestnancov úradu (MsÚ)</t>
  </si>
  <si>
    <t>/Rekreačné zariadenie Dolná Strehová/</t>
  </si>
  <si>
    <t>Odborová organizácia ZO SLOVES</t>
  </si>
  <si>
    <t>Zabezpečiť dostupné letné rekreovanie pre zamestnancov MsÚ</t>
  </si>
  <si>
    <t>Počet zamestnancov, ktorí využívajú zariadenie za rok</t>
  </si>
  <si>
    <t>Rozpočtované sú poplatky platené v súvislosti s umiestnením zariadenia a výdavky na jeho bežnú údržbu.</t>
  </si>
  <si>
    <t>Podprogram 3.2:  Právne služby</t>
  </si>
  <si>
    <t>Zabezpečiť ochranu práv mesta</t>
  </si>
  <si>
    <t>Počet prípadov právnej agendy riešených právničkou v roku</t>
  </si>
  <si>
    <t>Zabezpečiť jasnosť a bezchybnosť právnych vzťahov mesta</t>
  </si>
  <si>
    <t>Počet konzultovaných zmlúv s právničkou počas roka</t>
  </si>
  <si>
    <t>Rozpočtované sú výdavky na externe poskytnuté právne služby. Do počtu konzultovaných zmlúv sú započítané len konzultácie, ktoré boli uskutočnené písomnou formou.</t>
  </si>
  <si>
    <t>Podprogram 3.3:  Interné informačné služby</t>
  </si>
  <si>
    <t>Informatika</t>
  </si>
  <si>
    <t>Zabezpečiť bezproblémovú prevádzku počítačovaj siete</t>
  </si>
  <si>
    <t>Priemerný čas potrebný na odstránenie závad siete v hod.</t>
  </si>
  <si>
    <t>Zabezpečiť rýchlosť počítačových staníc</t>
  </si>
  <si>
    <t>Hardware, Software, bežná spotreba /tonery a pod./, opravy PC.</t>
  </si>
  <si>
    <t>Podprogram 3.4:  Správa, údržba a zveľaďovanie majetku mesta</t>
  </si>
  <si>
    <t>Zámer: Zrekonštruovaný, zhodnotený a efektívne využívaný majetok mesta</t>
  </si>
  <si>
    <t>Prvok 3.4.1: Evidencia hnuteľného majetku mesta</t>
  </si>
  <si>
    <t>Oddelenie majetkovoprávne a správy majetku</t>
  </si>
  <si>
    <t>Zabezpečiť prehľadnú evidenciu hnuteľného majetku mesta</t>
  </si>
  <si>
    <t>rozdiel medzi skutočnou a evidovanou hodnotou</t>
  </si>
  <si>
    <t>Výdavky sú hradené v rámci programu Administratíva. Sú tu zahrnuté výdavky na zamestnanca, ktorý zabezpečuje evidenciu hnuteľného majetku.</t>
  </si>
  <si>
    <t>Prvok 3.4.2: Správa a údržba nebytových priestorov a stavieb mesta</t>
  </si>
  <si>
    <t>Zabezpečiť prehľadnú evidenciu nehtnueľného majetku mesta</t>
  </si>
  <si>
    <t>Výmera pozemkov v evidencii mesta ku koncu roka v ha</t>
  </si>
  <si>
    <t>Počet budov a stavieb v evidencii ku koncu roka</t>
  </si>
  <si>
    <t>Prvok 3.4.3: Zveľaďovanie nehnuteľností majetku mesta</t>
  </si>
  <si>
    <t>Zabezpečiť rekonštrukciu a zveľaďovanie budov, stavieb a infraštruktúry v majetku mesta</t>
  </si>
  <si>
    <t>Počet zveľaďovaných objektov počas roka</t>
  </si>
  <si>
    <t>Komentár k prvku:</t>
  </si>
  <si>
    <t>V rozpočte nie je zahrnutá žiadana konkrétna stavby, iba príprava budúcich stavieb. Okrem toho rozpočet obsahuje splácania technického zhodnotenia budovy Združenia Regiónu Tatry (financované z nájmu od Združenia Regiónu Tatry) a výkup pozemkov.</t>
  </si>
  <si>
    <t>Prvok 3.4.4: Správa areálu bývalých kasární</t>
  </si>
  <si>
    <t>Zabezpečiť ochranu a neznehodnotenie majetku v areáli bývalých kasární</t>
  </si>
  <si>
    <t>Počet spravovaných objektov v areáli bývalých kasární</t>
  </si>
  <si>
    <t>Projekt 3.4.5: Revitalizácia centrálnej zóny mesta Kežmarok</t>
  </si>
  <si>
    <t>Zrekonštruovaná časť centra mesta</t>
  </si>
  <si>
    <t>Dĺžka rekonštruovaných komunikácií (m)</t>
  </si>
  <si>
    <t>Vybudovanie dažďovej kanalizácie (m)</t>
  </si>
  <si>
    <t>Vybudovanie nových parkovacích miest (počet)</t>
  </si>
  <si>
    <t>Položenie zámkovej dlažby na chodníkoch (m)</t>
  </si>
  <si>
    <t>Vybudovanie nových svietidiel (počet)</t>
  </si>
  <si>
    <t>Rekonštrukcia autobusových zastávok (počet)</t>
  </si>
  <si>
    <t>Počet vysadených stromov (počet)</t>
  </si>
  <si>
    <t>Osadenie prvkov drobnej architektúry</t>
  </si>
  <si>
    <t>Zastrešenie verejného WC</t>
  </si>
  <si>
    <t>Podprogram 4.1: Verejné WC</t>
  </si>
  <si>
    <t>Zabezpečiť prístupnosť verejných WC pre obyvateľov</t>
  </si>
  <si>
    <t>Počet hodín prevádzky počas roka</t>
  </si>
  <si>
    <t>Mzda zamestnancov WC, odvody, úhrada elektrickej energie, vodné, stočné, údržba, všeobecný materiál.</t>
  </si>
  <si>
    <t>Podprogram 4.2:  Stavebný úrad</t>
  </si>
  <si>
    <t>Zabezpečiť flexibilnú reguláciu výstavby v meste v súlade s jeho územným plánom</t>
  </si>
  <si>
    <t xml:space="preserve">Podprogram 4.3:  Matrika, Osvedčovanie listín a podpisov </t>
  </si>
  <si>
    <t>Zabezpečiť činnosť matriky v meste</t>
  </si>
  <si>
    <t>Priemerný počet úkonov v priebehu roka</t>
  </si>
  <si>
    <t>Zabezpečenie rodnej, úmrtnej, cudzineckej matriky a sobášnej agendy. Výdavky predstavujú personálne a materiálne zabezpečenie chodu matriky.</t>
  </si>
  <si>
    <t>Podprogram 4.4:  Občianske obrady</t>
  </si>
  <si>
    <t>Zabezpečiť dôstojné občianske obrady v meste</t>
  </si>
  <si>
    <t>Služby občianskych obradov poskytované obyvateľom v danom roku</t>
  </si>
  <si>
    <t>Výdavky na vecné zabezpečenie dôstojných obradov. Personálne zabezpečenie je hradené z programu Administratíva alebo podprogramu Matrika - podľa toho, ktorý zamestnanec občiansky obrad zabezpečuje. Niektoré služby, ktoré súvisia s prípravou obradu a so samotným aktom sú hradené externe (hudba, recitácia a iné služby) a zapracované do výdavkov tohto podprogramu.</t>
  </si>
  <si>
    <t>Podprogram 4.5:  Registrácia obyvateľstva</t>
  </si>
  <si>
    <t>Zabezpečiť register občanov v meste</t>
  </si>
  <si>
    <t>Register občanov zabezpečený v súlade s platnou legislatívou</t>
  </si>
  <si>
    <t>Zabezpečovanie úkonov pri prihlasovaní občanov k trvalému a prechodnému pobytu v meste, evidenciu s tým súvisiacu vo vzťahu k REGOB-u - centrálnej evidencii obyvateľstva. Jedná sa o sieťovú evidenciu v rámci mestského úradu a príslušných zariadení mesta.</t>
  </si>
  <si>
    <t>Program 5: Bezpečnosť</t>
  </si>
  <si>
    <t>Zabezpečnie verejného poriadku, ochrana života, zdravia a majetku občanov mesta.</t>
  </si>
  <si>
    <t>Podprogram 5.1: Verejný poriadok a bezpečnosť</t>
  </si>
  <si>
    <t>Prvok 5.1.1:  Hliadkovanie</t>
  </si>
  <si>
    <t>Rozpočet prvku (v EUR)</t>
  </si>
  <si>
    <t>Mestská polícia</t>
  </si>
  <si>
    <t>Zabezpečiť nepretržitú ochranu verejného poriadku v meste</t>
  </si>
  <si>
    <t>24-hodinové hliadkovanie zabezpečené</t>
  </si>
  <si>
    <t xml:space="preserve">Výstup:           </t>
  </si>
  <si>
    <t>Priemerný počet policajtov vykonávajúcich 24 - hodinové hliadkovanie</t>
  </si>
  <si>
    <t>Prvok 5.1.2 :  Kamerový systém</t>
  </si>
  <si>
    <t>Zabezpečiť objasnenosť spáchanej protispoločenskej činnosti</t>
  </si>
  <si>
    <t>Percento monitorovaných ulíc zo všetkých</t>
  </si>
  <si>
    <t>Podprogram 5.2:  Civilná ochrana</t>
  </si>
  <si>
    <t>Zámer: Maximálna pripravenosť mesta pri vzniku mimoriadnej udalosti</t>
  </si>
  <si>
    <t>Jozef Knapp (odd. organizačno- správne)</t>
  </si>
  <si>
    <t>Zabezpečiť včasné varovanie pred hrozbou</t>
  </si>
  <si>
    <t>Podprogram 5.3 : Protipožiarna ochrana</t>
  </si>
  <si>
    <t>Zámer: Mesto bez požiarov</t>
  </si>
  <si>
    <t>Jozef Knapp (organizačno- správne odd.)</t>
  </si>
  <si>
    <t>Zabezpečiť elimináciu rizika vzniku požiaru v budovách mesta</t>
  </si>
  <si>
    <t>Počet preventívne skontrolovaných budov za rok</t>
  </si>
  <si>
    <t xml:space="preserve">Úhrady elektrickej energie a plynu, povinné poistenie vozidiel MHZ, doplnenie, výmena špeciálneho materiálu a výzbroje, mazív a PHM pre vozidlá MHZ a ostatnú techniku. </t>
  </si>
  <si>
    <t>výstroja (požiarnych hadíc, a pod).Kvapaliny</t>
  </si>
  <si>
    <t>Podprogram 5.4: Verejné osvetlenie</t>
  </si>
  <si>
    <t>Zámer: Kvalitné a moderné verejné osvetlenie</t>
  </si>
  <si>
    <t>Prvok 5.4.1: Rozširovanie VO</t>
  </si>
  <si>
    <t>Zabezpečiť osvetlenie tmavých verejných priestranstiev</t>
  </si>
  <si>
    <t>Počet novovybudovaných svietidiel v danom roku</t>
  </si>
  <si>
    <t>Prvok 5.4.2: Bežná údržba a oprava VO</t>
  </si>
  <si>
    <t>Zabezpečiť bezporuchovú prevádzku VO</t>
  </si>
  <si>
    <t>Priemerný čas potrebný na opravu svietidla po nahlásení v dňoch</t>
  </si>
  <si>
    <t>Zabezpečenie funkčnosti verejného osvetlenia v čo možno najkratšom čase.</t>
  </si>
  <si>
    <t>Prvok 5.4.3: Renovácia VO</t>
  </si>
  <si>
    <t>Zlepšiť technický stav VO</t>
  </si>
  <si>
    <t>Počet opráv káblových rozvodov a poškodených stĺpov</t>
  </si>
  <si>
    <t>Opravy kábloch rozvodov z dôvodu poškodenia a opravy poškodených stĺpov.</t>
  </si>
  <si>
    <t>Prvok 5.4.4: Prevádzka VO</t>
  </si>
  <si>
    <t>Zabezpečiť elektívne fungovanie verejného osvetlenia v meste</t>
  </si>
  <si>
    <t>Počet svetelných bodov VO v danom roku</t>
  </si>
  <si>
    <t>Úhrada výdavkov za elektrickú energiu.</t>
  </si>
  <si>
    <t>Podprogram 5.5: Starostlivosť o psov</t>
  </si>
  <si>
    <t>Zámer: Mesto bez psov, ktorí znepríjemňujú život občanom</t>
  </si>
  <si>
    <t>Zabezpečiť priestory pre bezpečné venčenie psov</t>
  </si>
  <si>
    <t>Popčet venčovísk v meste v danom roku</t>
  </si>
  <si>
    <t xml:space="preserve">Výroba nálepiek, výroba a osadenie kovových tabuliek a stĺpikov a ich osadenie, nákup narkotizačných látok a príslušenstva súvisiaceho s odchytom psov, veterinárny lekár, zriaďovanie a údržba venčovísk. </t>
  </si>
  <si>
    <t>Podprogram 5.9: Útulok zvierat</t>
  </si>
  <si>
    <t>Odchyt všetkých túlavých psov v meste</t>
  </si>
  <si>
    <t>Počet odchytených túlových psov v danom roku</t>
  </si>
  <si>
    <t>Príspevok pre útulok zvierat, do ktorých sa umiestňujú odchytené túlavé zvieratá (prevažne psy).</t>
  </si>
  <si>
    <t>Program 6: Odpadové hospodárstvo</t>
  </si>
  <si>
    <t>Výdavky na zabezpečenie zberu, zneškodnenie, resp. separáciu odpadu, údržbu dažďovej kanalizácie a čistenie mesta.</t>
  </si>
  <si>
    <t xml:space="preserve">Podprogram 6.1: Zber a zneškodňovanie odpadu </t>
  </si>
  <si>
    <t>Prvok 6.1.1.: Cyklický zber odpadu</t>
  </si>
  <si>
    <t>Zabezpečiť pravidelný odvoz komunálneho odpadu</t>
  </si>
  <si>
    <t>Percento odvozov vykonaných v stanovenom termíne</t>
  </si>
  <si>
    <t>Prvok 6.1.2.: Zneškodňovanie odpadu</t>
  </si>
  <si>
    <t>Zabezpečiť bezproblémovú a bezpečnú likvidáciu odpadu</t>
  </si>
  <si>
    <t>Prvok 6.1.3.: Likvidácia čiernych skládok</t>
  </si>
  <si>
    <t>Zabezpečiť odstraňovanie odpadu z miest, kde nepatrí</t>
  </si>
  <si>
    <t>Počet zlikvidovaných skládok v danom roku</t>
  </si>
  <si>
    <t>Prvok 6.1.4.: Vývoz objemného a nebezpečného odpadu</t>
  </si>
  <si>
    <t>Zabezpečiť zber a likvidáciu objemného odpadu</t>
  </si>
  <si>
    <t>Počet vyvezených VOK s objemným odpadom na skládku za rok</t>
  </si>
  <si>
    <t>Zabezpečiť zber a likvidáciu nebezpečného odpadu</t>
  </si>
  <si>
    <t>Hmotnosť vyzbieraného nebezp. odpadu v danom roku v tonách</t>
  </si>
  <si>
    <t xml:space="preserve">Podprogram 6.2: Separácia odpadu </t>
  </si>
  <si>
    <t>Zámer: Separujúce mesto</t>
  </si>
  <si>
    <t>Znížiť množstvo neseparovaného komunálneho odpadu vyvezeného na skládku</t>
  </si>
  <si>
    <t>Percento vyseparovaného odpadu z celkového komunálneho odpadu</t>
  </si>
  <si>
    <t>Prvok 6.2.1.: Zvoz a triedene separ. odpadu, odvoz vyseparovaných zložiek</t>
  </si>
  <si>
    <t>Zabezpečiť zber a triedenie vyseparovaného odpadu</t>
  </si>
  <si>
    <t>Doprava vytriedeného odpadu na zberný dvor a jeho doseparovanie. Nákup vriec na separovaný odpad pre občanov v rodinných domoch. Odvoz vyseparovaných surovín odberateľom.</t>
  </si>
  <si>
    <t>Projekt 6.2.3.: Zvýšenie kvalitatívnej úrovne separ. zberu</t>
  </si>
  <si>
    <t>Zeefektívnený systém separovaného zberu</t>
  </si>
  <si>
    <t>Nové zberné nádoby s objemom 240 l na separovaný odpad</t>
  </si>
  <si>
    <t>Nové kontajnery na separovaný odpad</t>
  </si>
  <si>
    <t xml:space="preserve">Komentár k projektu: </t>
  </si>
  <si>
    <t>Podprogram 6.3:  Údržba kanalizácie a ČOV</t>
  </si>
  <si>
    <t>Zabezpečiť údržbu dažďovej kanalizácie, uličných vpustí a prevádzku ČOV v priemyselnej zóne</t>
  </si>
  <si>
    <t>Počet čistených uličných vpustí ročne v ks</t>
  </si>
  <si>
    <t xml:space="preserve">Podprogram 6.4: Čistenie mesta </t>
  </si>
  <si>
    <t>Prvok 6.4.1.: Čistenie mesta</t>
  </si>
  <si>
    <t>Zabezpečiť čisté chodníky a verejné priestranstvá</t>
  </si>
  <si>
    <t>Výmera čistených priestranstiev v m2 za rok</t>
  </si>
  <si>
    <t>Projekt 6.4.2.: Zlepšenie kvality ovzdušia</t>
  </si>
  <si>
    <t>Zvýšenie kvality čistenia komunikácií</t>
  </si>
  <si>
    <t>Počet nových zametačov (vozidiel)</t>
  </si>
  <si>
    <t>Počet nových polievacích vozov</t>
  </si>
  <si>
    <t>Projektom sa zakúpia multifunkčné autá, ktoré budú prenajaté mestskej organizácii Technické služby, s.r.o. na čistenie a údržbu ciest v Kežmarku. 
Projektom sa zvýši účinnosť a miera čistenia komunikácií, ktorých celková dĺžka predstavuje 60 km a bude technicky zabezpečovaná prostredníctvom 2 zametačov a 2 polievacích vozov. Ekologickým prínosom bude podstatné zníženie emisií základných a ostatných znečisťujúcich látok v ovzduší mesta, vrátane skleníkových plynov. Znížením prašnosti s použitím ekologickej a efektívnej techniky dôjde k skvalitneniu životného prostredia nielen v kvalite vzduchu, ale projekt zaznamená pozitívny vplyv aj z hľadiska ochrany prírody a krajiny s vysokým stupňom ochrany, ktorá sa nachádza v okolí mesta Kežmarok. Ekonomický dopad bude v projekte znamenať zníženie prevádzkových nákladov na km čistenej komunikácie, zefektívnenie činností a hospodárne nakladanie z prostriedkami rozpočtu mesta.</t>
  </si>
  <si>
    <t>Prvok 6.4.3.: Aktivačná činnosť a malé obecné služby</t>
  </si>
  <si>
    <t xml:space="preserve">Zámer: Uchádzači o zamestnanie (UoZ) pomáhajú čistiť mesto </t>
  </si>
  <si>
    <t>Zabezpečiť pomoc UoZ pri čistení chodníkov a verejn. priestranstiev</t>
  </si>
  <si>
    <t>Priemerný mesačný počet UoZ, ktorí pomáhajú pri čistení chodníkov a verejných priestranstiev</t>
  </si>
  <si>
    <t>Finančné prostriedky sa používajú na úhradu ceny práce organizátorov aktivačnej činnosti a malých obecných služieb, na úhradu stravných lístkov organizátorov, poskytnutie občerstvenia UoZ zapojených do AČ, úhrada cestovného UoZ, nákup náradia na výkon činnosti, nákup ochranných prostriedkov pre UoZ.</t>
  </si>
  <si>
    <t>Program 7: Komunikácie</t>
  </si>
  <si>
    <t>Správa a údržba miestnych komunikácii, chodníkov, parkovísk, dopravného značenia, v rámci výkonu štátneho odborného dozoru a výkonu cestného správneho orgánu v zmysle cestného zákona zabezpečenie ochrany pozemných komunikácii na území mesta a pod.</t>
  </si>
  <si>
    <t xml:space="preserve">Podprogram 7.1: Výstavba a rekonštrukcia komunikácii </t>
  </si>
  <si>
    <t>Prvok 7.1.1.: Výstavba a rekonštrukcia ciest</t>
  </si>
  <si>
    <t>Zabezpečiť kvalitnú cestnú sieť v meste</t>
  </si>
  <si>
    <t>Výstup</t>
  </si>
  <si>
    <t>Prvok 7.1.2.: Výstavba a rekonštrukcia chodníkov</t>
  </si>
  <si>
    <t>Zabezpečiť rozšírenie siete chodníkov</t>
  </si>
  <si>
    <t>Prvok 7.1.3.: Výstavba a rekonštrukcia parkovísk</t>
  </si>
  <si>
    <t>Zabezpečiť modernú sieť parkovísk v meste</t>
  </si>
  <si>
    <t xml:space="preserve">Podprogram 7.2: Starostlivosť o miestne komunikácie </t>
  </si>
  <si>
    <t>Zabezpečiť dobrý technický stav ciest</t>
  </si>
  <si>
    <t>Tony asfaltobetónu použité na opravu výtlkov v danom roku</t>
  </si>
  <si>
    <t>Tony použitého posypového materiálu počas zimnej údržby v danom roku</t>
  </si>
  <si>
    <t xml:space="preserve">V rámci letnej údržby vysprávky a opravy výtlkov miestnych komunikácií, chodníkov a parkovísk s asfaltovou povrchovou úpravou, rep. štrkovou počas letného obdobia, čistenie a oprava priekop a rigolov, drobné opravy ciest, chodníkov a parkovísk. V rámci zimnej údržby pluhovanie a posyp MK, chodníkov a parkovísk pre zabezpečenie zjazdnosti a schodnosti a čistenie po zimnej údržbe. </t>
  </si>
  <si>
    <t xml:space="preserve">Podprogram 7.3.: Údržba a obnova dopravného značenia </t>
  </si>
  <si>
    <t>Zámer: Bezpečná a plynulá cestná premávka</t>
  </si>
  <si>
    <t>Zabezpečiť bezpečné dopravné značenie na miestnych komunikáciach</t>
  </si>
  <si>
    <t>Počet novopridaných zvislých dopravných značení v danom roku v ks</t>
  </si>
  <si>
    <t>Počet opravených zvislých dopravných značení v danom roku v ks</t>
  </si>
  <si>
    <t>Obnova, resp. oprava jestvujúceho zvislého a vodorovného dopravného značenia na miestnych komunikáciách a doplnenie nového dopravného značenia pre zabezpečenie bezpečnosti a plynulosti cestnej premávky a bezpečnosti chodcov v meste.</t>
  </si>
  <si>
    <t>Program 8: Doprava</t>
  </si>
  <si>
    <t>Zabezpečenie prepravy osôb na území mesta Kežmarok dopravcom SAD Poprad. Financuje sa preprava na základe Zmluvy o výkonoch vo verejnom záujme.</t>
  </si>
  <si>
    <t xml:space="preserve">Podprogram 8.1: Zabezpečenie výkonov MHD </t>
  </si>
  <si>
    <t>Zámer: Dopravná dostupnosť pre obyvateľov a návštevníkov mesta</t>
  </si>
  <si>
    <t>Zabezpečiť pružnú prepravu obyvateľov na území mesta ( km)</t>
  </si>
  <si>
    <t>Výkony v rámci MHD v danom roku km</t>
  </si>
  <si>
    <t>Prevádzka MHD v meste je zabezpečená na základe zmluvy o výkonoch vo verejnom záujme medzi mestom a dopravcom (SAD Poprad).  V rámci prepravy sa vyhodnocuje vyťaženosť jednotlivých spojov.</t>
  </si>
  <si>
    <t xml:space="preserve">Podprogram 8.2: Zastávky MHD </t>
  </si>
  <si>
    <t>Zámer: Čisté, udržiavané a označené zastávky MHD</t>
  </si>
  <si>
    <t>Zabezpečiť čistotu zastávok MHD</t>
  </si>
  <si>
    <t>Výstuo</t>
  </si>
  <si>
    <t>Počet udržiavaných zastávok MHD v danom roku ( ks)</t>
  </si>
  <si>
    <t>Zabezpečiť dobrý technický stav zastávok MHD</t>
  </si>
  <si>
    <t>Počet opravených zastávok MHD v danom roku (ks)</t>
  </si>
  <si>
    <t>Oprava poškodených zastávok MHD, obnova náterov, prestrešenia.</t>
  </si>
  <si>
    <t>Program 9: Vzdelávanie</t>
  </si>
  <si>
    <t>Základné školy sú financované v rámci preneseného výkonu štátnej správy, materské školy a ostatné školské subjekty sú financované v rámci originálneho výkonu samosprávy, pričom v oblasti súkromných a cirkevných subjektov má samospráva obmedzené právomoci.</t>
  </si>
  <si>
    <t>Prvok 9.1.1: MŠ Možiarska s jedálňou</t>
  </si>
  <si>
    <t>Oddelenie školstva</t>
  </si>
  <si>
    <t>Zabezpečiť kvalitnú výchovu a vzdelávanie pre deti v predškolskom veku</t>
  </si>
  <si>
    <t>Počet detí navštevujúcich MŠ v danom kalendárnom roku</t>
  </si>
  <si>
    <t>Výdavky sú rozpočtované podľa prepočítaného počtu detí.</t>
  </si>
  <si>
    <t>Prvok 9.1.2: MŠ Cintorínska s jedálňou</t>
  </si>
  <si>
    <t xml:space="preserve">Výdavky sú rozpočtované podľa prepočítaného počtu detí. </t>
  </si>
  <si>
    <t>Prvok 9.1.3: MŠ Kuzmányho s jedálňou</t>
  </si>
  <si>
    <t>Prvok 9.1.4: MŠ Severná s jedálňou</t>
  </si>
  <si>
    <t>Prvok 9.1.5: SMŠ Kušnierska s jedálňou</t>
  </si>
  <si>
    <t>Prvok 9.1.6: MŠ pri DDS s jedálňou</t>
  </si>
  <si>
    <t>Prvok 9.1.7: MŠ pri ZŠ Svätého kríža s jedálňou</t>
  </si>
  <si>
    <t>Prvok 9.2.1: ZŠ, Dr.Fischera 2 s jedálňou a ŠKD</t>
  </si>
  <si>
    <t>Zabezpečiť základné zdelávanie pre žiakov základných škôl</t>
  </si>
  <si>
    <t>Počet žiakov ZŠ v danom kalendárnom roku</t>
  </si>
  <si>
    <t xml:space="preserve">Výdavky sú rozpočtované podľa prepočítaného počtu žiakov. </t>
  </si>
  <si>
    <t>Prvok 9.2.2: ZŠ, Hradné námestie 38 s ŠKD</t>
  </si>
  <si>
    <t>Prvok 9.2.3: ZŠ, Nižná brána 8 s jedálňou a ŠKD</t>
  </si>
  <si>
    <t>Prvok 9.2.4: ZŠ Sv.Kríža s jedálňou a ŠKD</t>
  </si>
  <si>
    <t>Výdavky sú rozpočtované podľa prepočítaného počtu žiakov, z rozpočtu mesta je financovaná iba školská jedáleň a školský klub detí (ŠKD).</t>
  </si>
  <si>
    <t>Prvok 9.3.1: Centrum voľného času</t>
  </si>
  <si>
    <t>Zabezpečiť zmysluplné využitie voľného času pre deti a mládež</t>
  </si>
  <si>
    <t>Počet detí navštevujúcich CVČ v danom kalendárnom roku</t>
  </si>
  <si>
    <t>Prvok 9.3.2 : Školské stredisko záujmovej činnosti pri ZŠ, Hradné námestie 38</t>
  </si>
  <si>
    <t>Počet detí navštevujúcich ŠSZČ v danom kalendárnom roku</t>
  </si>
  <si>
    <t>Prvok 9.3.3 : Školské stredisko záujmovej činnosti pri ZŠ, Nižná brána 8</t>
  </si>
  <si>
    <t>Prvok 9.3.4 : Školské stredisko záujmovej činnosti pri ZŠ s MŠ Svätého kríža</t>
  </si>
  <si>
    <t>Prvok 9.4.1: Základná umelecká škola Antona Cígera</t>
  </si>
  <si>
    <t>Zabezpečiť kvalitné umelecké vzdelávanie pre deti v meste</t>
  </si>
  <si>
    <t>Počet žiakov navštevujúcich ZUŠ v danom kalendárnom roku</t>
  </si>
  <si>
    <t>Prvok 9.4.2: Základná umelecká škola, Dr.Daniela Fischera 2</t>
  </si>
  <si>
    <t>Podporiť aktivity mládeže v meste a v partnerských mestách</t>
  </si>
  <si>
    <t>Počet podujatí usporiadaných PaMM v danom roku</t>
  </si>
  <si>
    <t>Počet účastníkov podujatí usporiadaných PaMM v danom roku</t>
  </si>
  <si>
    <t>V podprograme sa rozpočtujú výdavky na aktivity mládeže. Rozpočet tohto podprogramu zahŕňa najmä vecné výdavky a výdavky na prepravné.</t>
  </si>
  <si>
    <t>Zámer : Zabezpečiť podmienky pre kvalitný výchovno-vzdelávací proces</t>
  </si>
  <si>
    <t>Zabezpečiť podmienky pre kvalitný výchovno-vzdelávací proces</t>
  </si>
  <si>
    <t>Počet pracovných stretnutí so zástupcami zriaďovateľov a riaditeľov škôl</t>
  </si>
  <si>
    <t>Personálne a vecné výdavky na chod školského úradu.</t>
  </si>
  <si>
    <t>Podporiť súťaživosť medzi školami a školskými zariadeniami</t>
  </si>
  <si>
    <t>Počet podporených subjektov</t>
  </si>
  <si>
    <t xml:space="preserve">Komentár k podprogramu : </t>
  </si>
  <si>
    <t>Podprogram 10.1:  Organizácia športových podujatí</t>
  </si>
  <si>
    <t>Zámer: Podpora príležitostného športovania v meste</t>
  </si>
  <si>
    <t>Podporiť príležitostné športovanie v meste</t>
  </si>
  <si>
    <t>Počet športových podujatí v danom roku</t>
  </si>
  <si>
    <t>V podprograme sa rozpočtujú výdavky na aktivity obyvateľov mesta. Zahŕňa výdavky na podujatie - Dni športu mesta, Olympiádu partnerských miest a vecné výdavky na ostatné podujatia - /ceny - poháre, sošky, medaily, diplomy.../</t>
  </si>
  <si>
    <t xml:space="preserve">Zámer: Úspechy jednotlivcov a kolektívov mesta prezentované verejnosti </t>
  </si>
  <si>
    <t>Správa telovýchovných zariadení mesta Kežmarok</t>
  </si>
  <si>
    <t>Projekt 10.2.2: Monografia "História športu kežmarského"</t>
  </si>
  <si>
    <t>Podprogram 10.3:  Mestský športový klub OZ</t>
  </si>
  <si>
    <t>Zámer: Rozvoj športu mesta, hlavné mládežníckeho.</t>
  </si>
  <si>
    <t>Mestský športový klub</t>
  </si>
  <si>
    <t>Podporiť aktívne športovanie obyvateľov mesta</t>
  </si>
  <si>
    <t>Počet oddielov MŠK v danom roku</t>
  </si>
  <si>
    <t>Počet športovcov v MŠK v danom roku</t>
  </si>
  <si>
    <t>V podprograme sa rozpočtujú výdavky na činnosť jednotlivých oddielov MŠK. Zahŕňa výdavky na prepravné, vyplatenie rozhodcov, MTZ oddielov a na mzdy aparátu MŠK.</t>
  </si>
  <si>
    <t>Podprogram 10.4:  Športoviská</t>
  </si>
  <si>
    <t>Prvok 10.4.1: Futbalový štadión</t>
  </si>
  <si>
    <t>Zabezpečiť priestory pre aktívne, pasívne i rekreačné športové vyžitie</t>
  </si>
  <si>
    <t>Prvok 10.4.2: Futbalový štadión 2</t>
  </si>
  <si>
    <t>Zabezpečiť priestory pre trénovanie mládeže a obyvateľov mesta</t>
  </si>
  <si>
    <t>Počet hodín za rok, v ktorých je štadión prístupný pre obyvateľov mesta a školskú mládež</t>
  </si>
  <si>
    <t>Prvok 10.4.3: Zimný štadión</t>
  </si>
  <si>
    <t>Zabezpečiť priestory pre verejné korčuľovanie</t>
  </si>
  <si>
    <t>Počet hodín využitia ľadovej plochy na verejné korčuľovanie v danom roku</t>
  </si>
  <si>
    <t>Návštevnosť verejného korčuľovania v počte predaných vstupeniek za rok</t>
  </si>
  <si>
    <t>Prvok 10.4.4: Viacúčelové ihrisko (sídlisko JUH)</t>
  </si>
  <si>
    <t>Zabezpečiť priestor pre športovanie mládeže na sídlisku JUH</t>
  </si>
  <si>
    <t>Priestor pre športovanie mládeže na sídlisku JUH zabezpečený</t>
  </si>
  <si>
    <t>Vytvorenie podmienok pre aktívne športovanie občanov mesta v krytých priestoroch</t>
  </si>
  <si>
    <t>Počet hodín využitia telocvične v športovej hale ročne</t>
  </si>
  <si>
    <t>Prvok 10.4.6: Iné športoviská pri futbalovom štadióne 2</t>
  </si>
  <si>
    <t>Zámer: Podpora rozvoja športových mestských líg v meste</t>
  </si>
  <si>
    <t>Prvok 10.5.1: Kežmarská volejbalová liga</t>
  </si>
  <si>
    <t>Oddelenie školstva - ref. športu, mládeže a kultúry</t>
  </si>
  <si>
    <t>Podporiť volejbalovú ligu v meste</t>
  </si>
  <si>
    <t>Počet zápasov odohraných v lige v danom kalendárnom roku</t>
  </si>
  <si>
    <t>V prvku sa rozpočtujú výdavky na podporu kežmarskej volejbalovej ligy. Zahŕňa výdavky na prenájom telocviční a na MTZ.</t>
  </si>
  <si>
    <t>Prvok 10.5.3: Mestská hokejbalová liga</t>
  </si>
  <si>
    <t>Podporiť mestskú hokejbalovú ligu</t>
  </si>
  <si>
    <t>V prvku sa rozpočtujú výdavky na podporu mestskej hokejbalovej ligy. Zahŕňa výdavky na prenájom ihriska a na MTZ.</t>
  </si>
  <si>
    <t>Prvok 10.5.4: Tatranská lyžiarska liga (TLL)</t>
  </si>
  <si>
    <t>Podporiť reprezentáciu mesta v zjazdovom lyžovaní detí</t>
  </si>
  <si>
    <t>Počet účastníkov TLL za mesto Kežmarok</t>
  </si>
  <si>
    <t>Zámer: Podpora ostatných športových klubov mimo MŠK</t>
  </si>
  <si>
    <t>Podporiť  činnosť športových klubov, ktoré nie sú členmi MŠK</t>
  </si>
  <si>
    <t>Počet podporených klubov mimo MŠK v danom roku</t>
  </si>
  <si>
    <t>V podprograme sa rozpočtujú výdavky na činnosť ostatných ŠK mesta, ktoré nie sú v MŠK. Dotácie sú rozdeľované v súlade s VZN č. 1/2010. Zahŕňa výdavky na prepravné a na MTZ ŠK.</t>
  </si>
  <si>
    <t>Podprogram 11.1: Starostlivosť o pamiatkové objekty</t>
  </si>
  <si>
    <t>Zabezpečiť údržbu a opravy pamiatkových objektov</t>
  </si>
  <si>
    <t>Počet  opravených pamiatkových objektov</t>
  </si>
  <si>
    <t>Zabezpečenie drobných opráv pamiatkových objektov.</t>
  </si>
  <si>
    <t>Podprogram 11.2:  Kultúrne podujatia</t>
  </si>
  <si>
    <t>Zámer: Ponuka kultúrnych podujatí rešpektujúca dopyt obyvateľov</t>
  </si>
  <si>
    <t>Prvok 11.2.1: Literárny Kežmarok</t>
  </si>
  <si>
    <t>Udržať tradíciu konania Literárneho Kežmarku</t>
  </si>
  <si>
    <t>Zrealizovaný Literárny Kežmarok v danom roku</t>
  </si>
  <si>
    <t>Počet sprievodných podujatí v danom roku</t>
  </si>
  <si>
    <t>Počet účastníkov sprievodných podujatí v danom roku</t>
  </si>
  <si>
    <t>Podporiť mladé talenty v literárnej tvorbe</t>
  </si>
  <si>
    <t>Počet súťažiacich celoslovenskej súťaže Literárny Kežmarok</t>
  </si>
  <si>
    <t>Počet zaslaných prác do celoslovenskej súťaže Literárny KK</t>
  </si>
  <si>
    <t>Prvok 11.2.2: Vianočné programy a privítanie Nového roka</t>
  </si>
  <si>
    <t>Približiť obyvateľom tradície vianočných a predvianočných zvykov a osláviť príchod Nového roku</t>
  </si>
  <si>
    <t>Počet podujatí s vianočnou a novoročnou tematikou v roku</t>
  </si>
  <si>
    <t>V záujme zachovávania tradícií  Vianočných sviatkov, príchodu Nového roku a  spríjemnenia predvianočného obdobia bude inštalovaná výstava „Vianoce pod Tatrami“ a organizované podujatia s vianočnou tematikou v podaní amatérskych aj profesionálnych účinkujúcich. Do prípravy programov budú zapojené aj  kežmarské školy a súbory, čím im bude daná možnosť prezentácie vlastnej činnosti. Finančné prostriedky sú plánované na ozvučenie, propagáciu, honoráre, občerstvenie a ostatné  materiálové výdaje.</t>
  </si>
  <si>
    <t>Prvok 11.2.3: Európske ľudové remeslo</t>
  </si>
  <si>
    <t>Kultúrne stredisko, Organizačný výbor EĽRO</t>
  </si>
  <si>
    <t>Zabezpečiť oživenie a šírenie tradície remeselnej výroby a ľudovej kultúry</t>
  </si>
  <si>
    <t>Počet remeselníkov v danom roku</t>
  </si>
  <si>
    <t>Počet folklórnych súborov v danom roku</t>
  </si>
  <si>
    <t>Počet vystúpení folklórnych súborov v danom roku</t>
  </si>
  <si>
    <t>Počet zahraničných účinkujúcich v danom roku</t>
  </si>
  <si>
    <t>Prvok 11.2.5: Iné kultúrne podujatia v meste</t>
  </si>
  <si>
    <t>Počet kultúrnych podujatí v danom roku</t>
  </si>
  <si>
    <t>Financujú sa tu podujatia v externých priestoroch mesta, na hrade, v kostoloch a pod. mimo priestorov kultúrneho strediska. Sú to koncerty Kežmarskej hudobnej jari a jesene /v kostoloch a ZUŠ/, programy na námestí a v hrade v rámci Kultúrneho leta – vystúpenia domácich a zahraničných folklórnych a tanečných súborov, dychovej hudby, premietanie filmov. Finančné prostriedky sú plánované na technické zabezpečenie, ozvučenie, honoráre za vystúpenia a moderovanie podujatí.</t>
  </si>
  <si>
    <t>Podprogram 11.3:  Kultúrna infraštruktúra</t>
  </si>
  <si>
    <t>Zámer: Kvalitná kultúrna infraštruktúra</t>
  </si>
  <si>
    <t>Prvok 11.3.1: Amfiteáter</t>
  </si>
  <si>
    <t>Zabezpečiť kultúrne podujatia na amfiteátri</t>
  </si>
  <si>
    <t>Počet kultúrnych podujatí na amfiteátri za rok</t>
  </si>
  <si>
    <t>Počet návštevníkov na amfiteátri za rok</t>
  </si>
  <si>
    <t>Prvok 11.3.2: Mestská knižnica</t>
  </si>
  <si>
    <t>Zabezpečiť prístupnosť literárnych diel pre obyvateľov mesta</t>
  </si>
  <si>
    <t>Počet návštevníkov za rok</t>
  </si>
  <si>
    <t>Celkový knižný fond knižnice v ks</t>
  </si>
  <si>
    <t>Počet exemplárov doplnených v danom roku</t>
  </si>
  <si>
    <t>Projekt 11.3.3: Rekonštrukcia domu Hlavné nám 64 na knižnicu</t>
  </si>
  <si>
    <t>Zrekonštruovaná nehnuteľnosť na knižnicu</t>
  </si>
  <si>
    <t>Zrekonštruovaný dom Hlavné námestie 64 na knižnicu</t>
  </si>
  <si>
    <t xml:space="preserve">Predmetom projektu je rekonštrukcia národnej kultúrnej pamiatky v centre mesta, ktorej využitie bude slúžiť na rozšírenie činnosti pamäťovej a fondovej inštitúcie – Mestskej knižnice v Kežmarku a na zachovanie kultúrneho dedičstva v regióne. Po realizácii predkladaného projektu bude knižnica poskytovať kvalitnejšie inovované služby, ktoré budú dostupné aj imobilným obyvateľom (bezbariérový vstup, rampy, prispôsobenie výťahu a pod.).
</t>
  </si>
  <si>
    <t>Prvok 11.3.4: Kino</t>
  </si>
  <si>
    <t>Zabezpečiť kvalitnú a atraktívnu ponuku filmových predstavení</t>
  </si>
  <si>
    <t>Počet predstavení za rok</t>
  </si>
  <si>
    <t>Prvok 11.3.5: Výstavná sieň</t>
  </si>
  <si>
    <t>Zabezpečiť širokú ponuku výstav umeleckých prác</t>
  </si>
  <si>
    <t>Počet výstav za rok</t>
  </si>
  <si>
    <t>Počet návštevníkov výstav za rok</t>
  </si>
  <si>
    <t>Zabezpečiť prezentáciu regionálnych umelcov a mladých talentov</t>
  </si>
  <si>
    <t>Počet výstav regionálnych umelcov za rok</t>
  </si>
  <si>
    <t>Počet výstav mladých autorov za rok</t>
  </si>
  <si>
    <t>Výstavná sieň poskytuje priestor na prezentáciu výtvarného umenia prostredníctvom organizovania výstav so zameraním predovšetkým na amatérskych aj profesionálnych umelcov regiónu a podporu mladých talentov. Finančné prostriedky sú plánované na energie, mzdu zriadenca, odvody do fondov, údržbu a opravy, poplatky za správu PCO.</t>
  </si>
  <si>
    <t>Prvok 11.3.6: Kultúrne stredisko</t>
  </si>
  <si>
    <t>Zabezpečiť kultúrne podujatia pre všetkých obyvateľov podľa ich potrieb a preferencií</t>
  </si>
  <si>
    <t>Počet kultúrnych podujatí v kultúrnom stredisku za rok</t>
  </si>
  <si>
    <t>Počet návštevníkov podujatí v kultúrnom stredisku za rok</t>
  </si>
  <si>
    <t>Zabezpečiť vhodné podmienky pre stretnutia obyvateľov a prezentácie</t>
  </si>
  <si>
    <t xml:space="preserve">Počet stretnutí do roka organizovaných v kultúrnom stredisku </t>
  </si>
  <si>
    <t>Počet prezentácií v kultúrnom stredisku za rok</t>
  </si>
  <si>
    <t>Prvok 11.3.7: Internetová čitáreň</t>
  </si>
  <si>
    <t>Zabezpečiť rozširovanie si vedomostí obyvateľov mesta prostredníctvom internetu</t>
  </si>
  <si>
    <t>Počet návštevníkov internetovej študovne za rok</t>
  </si>
  <si>
    <t>Zámer: Podpora kultúrnych klubov</t>
  </si>
  <si>
    <t>Podporiť  opakovanú činnosť kultúrnych klubov</t>
  </si>
  <si>
    <t>Počet podporených klubov  v danom roku</t>
  </si>
  <si>
    <t>V podprograme sa rozpočtujú výdavky na činnosť  kultúrnych klubov. Dotácie sú rozdeľované v súlade s VZN č. 2/2010. Zahŕňa výdavky na prepravné a na MTZ.</t>
  </si>
  <si>
    <t>Výdavky na výsadbu a údržbu verejnej zelene, mestských lesov, detských ihrísk, drobnej architektúry, úpravu verejných priestranstiev, cintorínov.</t>
  </si>
  <si>
    <t xml:space="preserve">Podprogram 12.1.: Verejná zeleň </t>
  </si>
  <si>
    <t>Prvok 12.1.1.: Výsadba zelene</t>
  </si>
  <si>
    <t>Zabezpečiť dreviny na verejných priestranstvách a v parkoch</t>
  </si>
  <si>
    <t>Prvok 12.1.2.: Revitalizácia a údržba zelene</t>
  </si>
  <si>
    <t>Zabezpečiť kvalitnú údržbu a starostlivosť o zeleň na verejných priestranstvách</t>
  </si>
  <si>
    <t>Výmera udržiavanej zelene v m2</t>
  </si>
  <si>
    <t>Prvok 12.1.3: Lesopark</t>
  </si>
  <si>
    <t>Zabezpečiť správu a údržbu lesoparku</t>
  </si>
  <si>
    <t>Výmera lesoparku v m2</t>
  </si>
  <si>
    <t>Podprogram 12.2: Mestské lesy</t>
  </si>
  <si>
    <t>Zabezpečiť ochranu mestských lesov, reprodukciu a  efektívne hospodárenie</t>
  </si>
  <si>
    <t>Výmera chránených mestských lesov v hektároch</t>
  </si>
  <si>
    <t>Komentár k podprogramu:</t>
  </si>
  <si>
    <t xml:space="preserve">Podprogram 12.3.: Detské ihriská </t>
  </si>
  <si>
    <t>Zámer: Bezpečný priestor pre detské hry</t>
  </si>
  <si>
    <t>Zabezpečiť bezpečnosť a hygienu na detských ihriskách</t>
  </si>
  <si>
    <t xml:space="preserve">Podprogram 12.4.: Drobná oddychová architektúra mesta </t>
  </si>
  <si>
    <t>Zámer: Príjemné miesta na oddych</t>
  </si>
  <si>
    <t>Zabezpečiť pohodlie a komfort pri oddychu v meste</t>
  </si>
  <si>
    <t>Podprogram 12.6.: Vianočné osvetlenie</t>
  </si>
  <si>
    <t>Zabezpečiť tradičné prežitie Vianoc v meste</t>
  </si>
  <si>
    <t>Svetelná výzdoba zabezpečená</t>
  </si>
  <si>
    <t xml:space="preserve">Podprogram 12.7.: Cintorínske služby </t>
  </si>
  <si>
    <t>Zámer: Dôstojné miesto pre posledný odpočinok</t>
  </si>
  <si>
    <t>Zabezpečiť údržbu a zveľadenie cintorínov v meste</t>
  </si>
  <si>
    <t>Výmera cintorínov</t>
  </si>
  <si>
    <t>Program 13 : Sociálne služby</t>
  </si>
  <si>
    <t>Podprogram 13.1 : Starostlivosť o seniorov</t>
  </si>
  <si>
    <t>Prvok 13.1.1 : Zariadenie pre seniorov</t>
  </si>
  <si>
    <t>riaditeľka Zariadenia pre seniorov (ZPS)</t>
  </si>
  <si>
    <t>Zabezpečiť kvalitnú a dostupnú starostlivosť v zariadení</t>
  </si>
  <si>
    <t>Počet seniorov v Zariadení pre seniorov</t>
  </si>
  <si>
    <t>Prvok 13.1.2: Denné centrum (Klub dôchodcov)</t>
  </si>
  <si>
    <t>Oddelenie sociálnych veci</t>
  </si>
  <si>
    <t xml:space="preserve">Podporiť zmysluplné trávenie voľného času dôchodcov </t>
  </si>
  <si>
    <t>Počet aktívnych členov denných centier (klubov dôchodcov)</t>
  </si>
  <si>
    <t>Výdavky na vecné zabezpečenie budovy denného centra (klubu dôchodcov) a čiastočná participácia mesta na výdavkoch na voľno-časové aktivity.</t>
  </si>
  <si>
    <t>Prvok 13.1.3 : Zabezpečenie stravy seniorom</t>
  </si>
  <si>
    <t>Oddelenie sociálnych vecí</t>
  </si>
  <si>
    <t>Zabezpečiť cenovo prístupné stravovanie seniorom</t>
  </si>
  <si>
    <t>Počet stravujúcich sa seniorov v zariadení mesta ku koncu roka</t>
  </si>
  <si>
    <t>Strava seniorov (mimo klientov Zariadenia pre seniorov) je z veľkej časti financovaná príjmom od seniorov. Seniorom s nízkou výškou dôchodku mesto prispieva na časť výdavkov na obed, výška príspevku je závislá od výšky dôchodku.</t>
  </si>
  <si>
    <t>Podprogram 13.2 : Starostlivosť o znevýhodnených občanov</t>
  </si>
  <si>
    <t>Zámer:       Znevýhodnení občania integrovaní do spoločnosti</t>
  </si>
  <si>
    <t>Prvok 13.2.1 : Starostlivosť o občanov bez prístrešia</t>
  </si>
  <si>
    <t>Zabezpečiť  bezpečné prenocovanie bezprístrešných občanov</t>
  </si>
  <si>
    <t xml:space="preserve">Počet bezprístrešných občanov v priestoroch na prenocovanie v danom roku </t>
  </si>
  <si>
    <t>Prvok 13.2.2 : Starostlivosť o mentálne a telesne postihnutých (Stacionár)</t>
  </si>
  <si>
    <t>Zabezpečiť  komplexnú starostlivosť o mentálne a telesne postihnutých</t>
  </si>
  <si>
    <t>Prvok 13.2.3 : Terénna sociálna práca  (pre občanov na hranici biedy)</t>
  </si>
  <si>
    <t>Stabilizovať životnú úroveň rodín na okraji spoločnosti</t>
  </si>
  <si>
    <t>Prvok 13.2.4 : Jednorázová dávka v hmotnej núdzi</t>
  </si>
  <si>
    <t>Zabezpečiť pomoc v krízových sociálnych situáciach pre občanov mesta</t>
  </si>
  <si>
    <t>Počet oprávnených žiadateľov, ktorým bola poskytnutá dávka</t>
  </si>
  <si>
    <t>Jednorázová dávka sa poskytuje ako jednorázová pomoc (finančná alebo vecná) na preklenutie ťažkej sociálnej situácie žiadateľa zhoršenej vplyvom mimoriadnej sociálnej udalosti - náhle úmrtie jedného z rodičov, liečba člena rodiny, škody spôsobenie prírodným živlom - zatopenie domu, pivníc, poškodenie strechy.</t>
  </si>
  <si>
    <t xml:space="preserve">Podprogram 13.3 : Pomoc deťom z detských domovov </t>
  </si>
  <si>
    <t>Zámer: Harmonický vzťah detí z detských domovov s pôvodnou rodinou</t>
  </si>
  <si>
    <t>Prvok 13.3.1: Príspevky na dopravu z detských domovov</t>
  </si>
  <si>
    <t>Podporiť stretavanie sa rodičov s ich deťmi umiestnenými v detských domovoch</t>
  </si>
  <si>
    <t>Predpokladaný počet podporených ciest na návštevy do DD</t>
  </si>
  <si>
    <t xml:space="preserve">Prvok 13.3.2 : Príspevky na úpravu rodinných pomerov (deti z DD) </t>
  </si>
  <si>
    <t>Zabezpečiť bezproblémový návrat detí z DD do pôvodnej rodiny</t>
  </si>
  <si>
    <t>Predpokladaný počet návratov v danom roku</t>
  </si>
  <si>
    <t>Podprogram 13.4: Opatrovateľská služba</t>
  </si>
  <si>
    <t>Prvok 13.4.1: Dom opatrovateľskej služby</t>
  </si>
  <si>
    <t>Zabezpečiť pomoc seniorom v dome opatrovateľskej služby</t>
  </si>
  <si>
    <t>Úhrada prevádzkových nákladov priestorov pre opatrovateľky v dome opatrovateľskej služby.</t>
  </si>
  <si>
    <t>Prvok 13.4.2: Ambulantná opatrovateľská služba</t>
  </si>
  <si>
    <t>Podprogram 13.5: Osobitný príjemca prídavku na dieťa  a dávky v hmot. núdzi</t>
  </si>
  <si>
    <t xml:space="preserve">               - vecná forma</t>
  </si>
  <si>
    <t>Podporiť zlepšenie sociálnej situácie rodín, prevencia proti neplneniu vyživovacej povinnosti rodičov a zadlžovaniu sa voči dodavateľom el. energie, tepla atď.</t>
  </si>
  <si>
    <t xml:space="preserve">Predpokladaný počet vyplatených prídavkov na dieťa a dávok v hmotnej núdzi osobitným príjemcom za kalendárny rok </t>
  </si>
  <si>
    <t>Zabezpečiť doučovanie detí zo sociálne slabých rodín a voľno-časové aktivity</t>
  </si>
  <si>
    <t>Priemerný počet detí, ktoré sa doučujú v danom roku</t>
  </si>
  <si>
    <t>Podprogram 14.1: Výstavba nájomných bytov</t>
  </si>
  <si>
    <t>Dostupné byty pre obyvateľov so stabilnými príjmami</t>
  </si>
  <si>
    <t>Počet ukončených a odovzdaných nových bytov v danom roku</t>
  </si>
  <si>
    <t>Počet bytov v príprave na výstavbu v danom roku</t>
  </si>
  <si>
    <t>Výdavky na výstavbu bytových domov, výstavbu infraštruktúry za účelom prilákania výstavby bytov, splátky úverov na výstavbu bytových domov.</t>
  </si>
  <si>
    <t>Zabezpečiť  opravy a údržbu bytových domov</t>
  </si>
  <si>
    <t>Počet bytov v majetku mesta</t>
  </si>
  <si>
    <t>Z tejto položky sú hradené výdavky na správu a údržbu bytov, ktoré sú zabezpečované dodávateľským spôsobom. Výdavky na administratívu s tým spojenú sú hradené v rámci programu Administratíva.</t>
  </si>
  <si>
    <t xml:space="preserve">Podprogram 14.3.: Bytová politika </t>
  </si>
  <si>
    <t>Zabezpečiť účelné využívanie financií zo štátneho fondu rozvoja bývania v meste</t>
  </si>
  <si>
    <t>Počet vybavených žiadateľov za rok</t>
  </si>
  <si>
    <t>Zabezpečenie agendy ŠFRB pre okres Kežmarok po personálnej aj vecnej stránke.</t>
  </si>
  <si>
    <t>V podprograme sa financuje podpora zdravotníctva na území mesta. Z veľkej časti je financovaná príjmom od zdravotníckych subjektov.</t>
  </si>
  <si>
    <t>Podprogram 15.1:  Dotácie pre zdravotníctvo</t>
  </si>
  <si>
    <t>Udržať lôžkovú časť nemocnice na území mesta</t>
  </si>
  <si>
    <t>Počet ukončených hospitalizácií  v nemocnici v danom roku</t>
  </si>
  <si>
    <t>Z dôvodu nedostatočného financovania nemocnice zdravotnými poisťovňami je potrebné udržať konkurencieschopnosť nemocnice aj zdrojmi z mestského rozpočtu. Celé výdavky sú však prefinancované nájmom od nemocnice a spoločnosti Dialcorp.</t>
  </si>
  <si>
    <t>Zabezpečiť  údržbu strediska zdravotníckych služieb</t>
  </si>
  <si>
    <t>Výmera priestorov strediska zdravotníckych služieb v m2</t>
  </si>
  <si>
    <t>Zabezpečiť efektívny výkon kompetencií mesta</t>
  </si>
  <si>
    <r>
      <t xml:space="preserve">Zámer: </t>
    </r>
    <r>
      <rPr>
        <i/>
        <sz val="12"/>
        <rFont val="Arial"/>
        <family val="2"/>
      </rPr>
      <t>Dostupná a kvalitná zdravotná starostlivosť v meste</t>
    </r>
  </si>
  <si>
    <r>
      <t xml:space="preserve">Rozpočet podprogramu </t>
    </r>
    <r>
      <rPr>
        <sz val="11"/>
        <rFont val="Arial"/>
        <family val="2"/>
      </rPr>
      <t>(v EUR)</t>
    </r>
  </si>
  <si>
    <r>
      <t>Podprogram 15.2</t>
    </r>
    <r>
      <rPr>
        <b/>
        <sz val="10"/>
        <rFont val="Arial"/>
        <family val="2"/>
      </rPr>
      <t xml:space="preserve">.: </t>
    </r>
    <r>
      <rPr>
        <b/>
        <i/>
        <sz val="12"/>
        <rFont val="Arial"/>
        <family val="2"/>
      </rPr>
      <t>Stredisko zdravotníckych služieb</t>
    </r>
  </si>
  <si>
    <r>
      <t xml:space="preserve">Zámer: </t>
    </r>
    <r>
      <rPr>
        <i/>
        <sz val="12"/>
        <rFont val="Arial"/>
        <family val="2"/>
      </rPr>
      <t>Dostupné byty pre obyvateľov so stabilnými príjmami</t>
    </r>
  </si>
  <si>
    <r>
      <t xml:space="preserve">Podprogram 14.2. </t>
    </r>
    <r>
      <rPr>
        <b/>
        <i/>
        <sz val="12"/>
        <rFont val="Arial"/>
        <family val="2"/>
      </rPr>
      <t>Správa, opravy a údržba nájomných bytov</t>
    </r>
  </si>
  <si>
    <r>
      <t xml:space="preserve">Zámer: </t>
    </r>
    <r>
      <rPr>
        <i/>
        <sz val="12"/>
        <rFont val="Arial"/>
        <family val="2"/>
      </rPr>
      <t>Kvalitné sociálne služby pre všetky skupiny obyvateľstva</t>
    </r>
  </si>
  <si>
    <r>
      <t xml:space="preserve">Rozpočet prvku </t>
    </r>
    <r>
      <rPr>
        <sz val="11"/>
        <rFont val="Arial"/>
        <family val="2"/>
      </rPr>
      <t>(v EUR)</t>
    </r>
  </si>
  <si>
    <r>
      <t xml:space="preserve">Zámer: </t>
    </r>
    <r>
      <rPr>
        <i/>
        <sz val="11"/>
        <rFont val="Arial"/>
        <family val="2"/>
      </rPr>
      <t>Komplexná pomoc pre ľudí, ktorí sa nevedia o seba postarať</t>
    </r>
  </si>
  <si>
    <r>
      <t xml:space="preserve">Zámer:  </t>
    </r>
    <r>
      <rPr>
        <i/>
        <sz val="12"/>
        <rFont val="Arial"/>
        <family val="2"/>
      </rPr>
      <t xml:space="preserve">Účelné využítie poskytovanej pomoci,ktorú majú občania zo strany štátu </t>
    </r>
  </si>
  <si>
    <r>
      <t>Podprogram 13.9 :</t>
    </r>
    <r>
      <rPr>
        <b/>
        <i/>
        <sz val="12"/>
        <rFont val="Arial"/>
        <family val="2"/>
      </rPr>
      <t xml:space="preserve"> Komunitné centrum</t>
    </r>
  </si>
  <si>
    <r>
      <t xml:space="preserve">Zámer: </t>
    </r>
    <r>
      <rPr>
        <i/>
        <sz val="12"/>
        <rFont val="Arial"/>
        <family val="2"/>
      </rPr>
      <t>Kežmarok, mesto s príjemným a zdravím prostredím</t>
    </r>
  </si>
  <si>
    <r>
      <t xml:space="preserve">Zámer: </t>
    </r>
    <r>
      <rPr>
        <i/>
        <sz val="12"/>
        <rFont val="Arial"/>
        <family val="2"/>
      </rPr>
      <t>Kežmarok - kultúrne centrum euroregiónu Tatry</t>
    </r>
  </si>
  <si>
    <r>
      <t xml:space="preserve">Zámer: </t>
    </r>
    <r>
      <rPr>
        <i/>
        <sz val="12"/>
        <rFont val="Arial"/>
        <family val="2"/>
      </rPr>
      <t>Zreštaurované pamiatky pre budúce generácie</t>
    </r>
  </si>
  <si>
    <r>
      <t xml:space="preserve">Rozpočet projektu </t>
    </r>
    <r>
      <rPr>
        <sz val="11"/>
        <rFont val="Arial"/>
        <family val="2"/>
      </rPr>
      <t>(v EUR)</t>
    </r>
  </si>
  <si>
    <r>
      <t>Podprogram 11.4 :</t>
    </r>
    <r>
      <rPr>
        <b/>
        <i/>
        <sz val="12"/>
        <rFont val="Arial"/>
        <family val="2"/>
      </rPr>
      <t xml:space="preserve"> Podpora kultúrnych klubov</t>
    </r>
  </si>
  <si>
    <r>
      <t xml:space="preserve">Zámer: </t>
    </r>
    <r>
      <rPr>
        <i/>
        <sz val="12"/>
        <rFont val="Arial"/>
        <family val="2"/>
      </rPr>
      <t>Zdraví a športujúci Kežmarčania</t>
    </r>
  </si>
  <si>
    <t>Podprogram 10.2:  Prezentácia úspechov športovcov</t>
  </si>
  <si>
    <r>
      <t xml:space="preserve">Zámer: </t>
    </r>
    <r>
      <rPr>
        <i/>
        <sz val="12"/>
        <rFont val="Arial"/>
        <family val="2"/>
      </rPr>
      <t>Kvalitné a bezpečné mestské športoviská</t>
    </r>
  </si>
  <si>
    <r>
      <t>Podprogram 10.5 :</t>
    </r>
    <r>
      <rPr>
        <b/>
        <i/>
        <sz val="12"/>
        <rFont val="Arial"/>
        <family val="2"/>
      </rPr>
      <t xml:space="preserve"> Mestské ligy</t>
    </r>
  </si>
  <si>
    <r>
      <t>Podprogram 10.6 :</t>
    </r>
    <r>
      <rPr>
        <b/>
        <i/>
        <sz val="12"/>
        <rFont val="Arial"/>
        <family val="2"/>
      </rPr>
      <t xml:space="preserve"> Podpora športových klubov mimo MŠK</t>
    </r>
  </si>
  <si>
    <r>
      <t xml:space="preserve">Zámer: </t>
    </r>
    <r>
      <rPr>
        <i/>
        <sz val="12"/>
        <rFont val="Arial"/>
        <family val="2"/>
      </rPr>
      <t>Kvalitný vzdelávací systém s úspešne integrovanými minoritnými skupinám</t>
    </r>
  </si>
  <si>
    <r>
      <t>Podprogram 9.1:</t>
    </r>
    <r>
      <rPr>
        <b/>
        <i/>
        <sz val="12"/>
        <rFont val="Arial"/>
        <family val="2"/>
      </rPr>
      <t xml:space="preserve"> Materské školy a súvisiace služby</t>
    </r>
  </si>
  <si>
    <r>
      <t xml:space="preserve">Zámer: </t>
    </r>
    <r>
      <rPr>
        <i/>
        <sz val="12"/>
        <rFont val="Arial"/>
        <family val="2"/>
      </rPr>
      <t>MŠ ako školské zariadenia vychádzajúce v ústrety potrebám detí a rodičov</t>
    </r>
  </si>
  <si>
    <r>
      <t>Podprogram 9.2:</t>
    </r>
    <r>
      <rPr>
        <b/>
        <i/>
        <sz val="12"/>
        <rFont val="Arial"/>
        <family val="2"/>
      </rPr>
      <t xml:space="preserve"> Základné vzdelávanie a súvisiace služby</t>
    </r>
  </si>
  <si>
    <r>
      <t xml:space="preserve">Zámer: </t>
    </r>
    <r>
      <rPr>
        <i/>
        <sz val="12"/>
        <rFont val="Arial"/>
        <family val="2"/>
      </rPr>
      <t>Kežmarok - mesto s moderným a kvalitným základným vzdelávaním.</t>
    </r>
  </si>
  <si>
    <r>
      <t>Podprogram 9.3 :</t>
    </r>
    <r>
      <rPr>
        <b/>
        <i/>
        <sz val="12"/>
        <rFont val="Arial"/>
        <family val="2"/>
      </rPr>
      <t xml:space="preserve"> Voľnočasové vzdelávanie a aktivity</t>
    </r>
  </si>
  <si>
    <r>
      <t xml:space="preserve">Zámer: </t>
    </r>
    <r>
      <rPr>
        <i/>
        <sz val="12"/>
        <rFont val="Arial"/>
        <family val="2"/>
      </rPr>
      <t>Aktívne a zmysluplne využívaný voľný čas detí</t>
    </r>
  </si>
  <si>
    <r>
      <t>Podprogram 9.4 :</t>
    </r>
    <r>
      <rPr>
        <b/>
        <i/>
        <sz val="12"/>
        <rFont val="Arial"/>
        <family val="2"/>
      </rPr>
      <t xml:space="preserve"> Základné umelecké školy</t>
    </r>
  </si>
  <si>
    <r>
      <t xml:space="preserve">Zámer: </t>
    </r>
    <r>
      <rPr>
        <i/>
        <sz val="12"/>
        <rFont val="Arial"/>
        <family val="2"/>
      </rPr>
      <t>Kežmarok - mesto podporujúce mladé umelecké talenty</t>
    </r>
  </si>
  <si>
    <r>
      <t>Podprogram 9.5 :</t>
    </r>
    <r>
      <rPr>
        <b/>
        <i/>
        <sz val="12"/>
        <rFont val="Arial"/>
        <family val="2"/>
      </rPr>
      <t xml:space="preserve"> Parlament mládeže mesta Kežmarok</t>
    </r>
  </si>
  <si>
    <r>
      <t xml:space="preserve">Zámer: </t>
    </r>
    <r>
      <rPr>
        <i/>
        <sz val="12"/>
        <rFont val="Arial"/>
        <family val="2"/>
      </rPr>
      <t>Aktívna participácia mladých ľudí na veciach verejných</t>
    </r>
  </si>
  <si>
    <r>
      <t>Podprogram 9.8 :</t>
    </r>
    <r>
      <rPr>
        <b/>
        <i/>
        <sz val="12"/>
        <rFont val="Arial"/>
        <family val="2"/>
      </rPr>
      <t xml:space="preserve"> Spločný školský úrad</t>
    </r>
  </si>
  <si>
    <r>
      <t>Podprogram 9.10 :</t>
    </r>
    <r>
      <rPr>
        <b/>
        <i/>
        <sz val="12"/>
        <rFont val="Arial"/>
        <family val="2"/>
      </rPr>
      <t xml:space="preserve"> Účelovo viazané prostriedky pre školstvo</t>
    </r>
  </si>
  <si>
    <r>
      <t xml:space="preserve">Zámer: </t>
    </r>
    <r>
      <rPr>
        <i/>
        <sz val="12"/>
        <rFont val="Arial"/>
        <family val="2"/>
      </rPr>
      <t>Dostupný a kvalitný systém integrovanej MHD pre všetkých</t>
    </r>
  </si>
  <si>
    <r>
      <t xml:space="preserve">Zámer: </t>
    </r>
    <r>
      <rPr>
        <i/>
        <sz val="12"/>
        <rFont val="Arial"/>
        <family val="2"/>
      </rPr>
      <t>Kvalitné a udržiavané komunikácie</t>
    </r>
  </si>
  <si>
    <r>
      <t xml:space="preserve">Zámer: </t>
    </r>
    <r>
      <rPr>
        <i/>
        <sz val="12"/>
        <rFont val="Arial"/>
        <family val="2"/>
      </rPr>
      <t>Kežmarok - Čisté mesto</t>
    </r>
  </si>
  <si>
    <r>
      <t xml:space="preserve">Rozpočet pojektu </t>
    </r>
    <r>
      <rPr>
        <sz val="11"/>
        <rFont val="Arial"/>
        <family val="2"/>
      </rPr>
      <t>(v EUR)</t>
    </r>
  </si>
  <si>
    <r>
      <t xml:space="preserve">Zámer: </t>
    </r>
    <r>
      <rPr>
        <i/>
        <sz val="12"/>
        <rFont val="Arial"/>
        <family val="2"/>
      </rPr>
      <t>Kežmarok - bezpečné mesto</t>
    </r>
  </si>
  <si>
    <r>
      <t xml:space="preserve">Zámer: </t>
    </r>
    <r>
      <rPr>
        <i/>
        <sz val="12"/>
        <rFont val="Arial"/>
        <family val="2"/>
      </rPr>
      <t>Mesto bez kriminality</t>
    </r>
  </si>
  <si>
    <r>
      <t>Rozpočet podprogramu</t>
    </r>
    <r>
      <rPr>
        <sz val="11"/>
        <rFont val="Arial"/>
        <family val="2"/>
      </rPr>
      <t xml:space="preserve"> (v EUR)</t>
    </r>
  </si>
  <si>
    <r>
      <t xml:space="preserve">Zámer: </t>
    </r>
    <r>
      <rPr>
        <i/>
        <sz val="12"/>
        <rFont val="Arial"/>
        <family val="2"/>
      </rPr>
      <t>Mesto bez túlavých psov</t>
    </r>
  </si>
  <si>
    <r>
      <t xml:space="preserve">Zámer: </t>
    </r>
    <r>
      <rPr>
        <i/>
        <sz val="12"/>
        <rFont val="Arial"/>
        <family val="2"/>
      </rPr>
      <t>Rýchle a dostupné služby pre obyvateľov mesta.</t>
    </r>
  </si>
  <si>
    <r>
      <t xml:space="preserve">Zámer: </t>
    </r>
    <r>
      <rPr>
        <i/>
        <sz val="12"/>
        <rFont val="Arial"/>
        <family val="2"/>
      </rPr>
      <t>Efektívna  a flexibilná samospráva</t>
    </r>
  </si>
  <si>
    <r>
      <t xml:space="preserve">Zámer: </t>
    </r>
    <r>
      <rPr>
        <i/>
        <sz val="12"/>
        <rFont val="Arial"/>
        <family val="2"/>
      </rPr>
      <t>Profesionálne právne služby pre efektívne fungovanie mesta.</t>
    </r>
  </si>
  <si>
    <r>
      <t xml:space="preserve">Zámer: </t>
    </r>
    <r>
      <rPr>
        <i/>
        <sz val="12"/>
        <rFont val="Arial"/>
        <family val="2"/>
      </rPr>
      <t>Kežmarok - popredné turistické centrum</t>
    </r>
  </si>
  <si>
    <r>
      <t xml:space="preserve">Zámer: </t>
    </r>
    <r>
      <rPr>
        <i/>
        <sz val="12"/>
        <rFont val="Arial"/>
        <family val="2"/>
      </rPr>
      <t>Trvalo udržateľný rozvoj mesta Kežmarok</t>
    </r>
  </si>
  <si>
    <r>
      <t xml:space="preserve">Zámer: </t>
    </r>
    <r>
      <rPr>
        <i/>
        <sz val="12"/>
        <rFont val="Arial"/>
        <family val="2"/>
      </rPr>
      <t>Transparentné, efektívne, moderné riadenie mesta Kežmarok</t>
    </r>
  </si>
  <si>
    <r>
      <t xml:space="preserve">Prvok 1.1.1: </t>
    </r>
    <r>
      <rPr>
        <b/>
        <i/>
        <sz val="12"/>
        <rFont val="Arial"/>
        <family val="2"/>
      </rPr>
      <t>Výkon funkcie primátora mesta</t>
    </r>
  </si>
  <si>
    <r>
      <t xml:space="preserve">Prvok 1.1.2: </t>
    </r>
    <r>
      <rPr>
        <b/>
        <i/>
        <sz val="12"/>
        <rFont val="Arial"/>
        <family val="2"/>
      </rPr>
      <t>Výkon funkcie prednostu</t>
    </r>
  </si>
  <si>
    <r>
      <t xml:space="preserve">Prvok 1.1.3: </t>
    </r>
    <r>
      <rPr>
        <b/>
        <i/>
        <sz val="12"/>
        <rFont val="Arial"/>
        <family val="2"/>
      </rPr>
      <t>Výkon funkcie poslancov a členov komisií</t>
    </r>
  </si>
  <si>
    <r>
      <t xml:space="preserve">Prvok 1.2.2: </t>
    </r>
    <r>
      <rPr>
        <sz val="12"/>
        <rFont val="Arial"/>
        <family val="2"/>
      </rPr>
      <t>Územné plánovanie</t>
    </r>
  </si>
  <si>
    <r>
      <t xml:space="preserve">Zámer: </t>
    </r>
    <r>
      <rPr>
        <i/>
        <sz val="12"/>
        <rFont val="Arial"/>
        <family val="2"/>
      </rPr>
      <t>Samospráva, ktorá neporušuje právne predpisy</t>
    </r>
  </si>
  <si>
    <r>
      <t xml:space="preserve">Zámer: </t>
    </r>
    <r>
      <rPr>
        <i/>
        <sz val="12"/>
        <rFont val="Arial"/>
        <family val="2"/>
      </rPr>
      <t>Zodpovedná a efektívna daňová politika</t>
    </r>
  </si>
  <si>
    <r>
      <t xml:space="preserve">Zámer: </t>
    </r>
    <r>
      <rPr>
        <i/>
        <sz val="12"/>
        <rFont val="Arial"/>
        <family val="2"/>
      </rPr>
      <t>Zodpovedná rozpočtová politika</t>
    </r>
  </si>
  <si>
    <r>
      <t xml:space="preserve">Prvok 1.5.1: </t>
    </r>
    <r>
      <rPr>
        <b/>
        <i/>
        <sz val="12"/>
        <rFont val="Arial"/>
        <family val="2"/>
      </rPr>
      <t>Rozpočtová politika</t>
    </r>
  </si>
  <si>
    <r>
      <t>Prvok 1.5.2:</t>
    </r>
    <r>
      <rPr>
        <b/>
        <i/>
        <sz val="12"/>
        <rFont val="Arial"/>
        <family val="2"/>
      </rPr>
      <t xml:space="preserve"> Audit</t>
    </r>
  </si>
  <si>
    <r>
      <t>Prvok 1.5.3:</t>
    </r>
    <r>
      <rPr>
        <i/>
        <sz val="12"/>
        <rFont val="Arial"/>
        <family val="2"/>
      </rPr>
      <t xml:space="preserve"> Účtovníctvo</t>
    </r>
  </si>
  <si>
    <r>
      <t xml:space="preserve">Zámer: </t>
    </r>
    <r>
      <rPr>
        <i/>
        <sz val="12"/>
        <rFont val="Arial"/>
        <family val="2"/>
      </rPr>
      <t>Interaktívne mesto</t>
    </r>
  </si>
  <si>
    <t>Podstatnú časť správy daní tvorí správa dane z nehnuteľnosti a správa poplatku za komunálne odpady. Okrem toho zabezpečuje ekonomické oddelenie správu dane za psa a dane za ubytovanie. Priamo vo výdavkoch na tento podprogram sa rozpočtujú iba výdavky na exekúcie voči neplatičom a známky pre psov. Výdavky zahŕňajúce mzdy, poistné, tovary a služby sú rozpočtované v rámci programu Administratíva.</t>
  </si>
  <si>
    <t>Vydanie 2. dielu monografie - najstaršie dejiny</t>
  </si>
  <si>
    <r>
      <t>Založenie parkových trávnikov (m</t>
    </r>
    <r>
      <rPr>
        <i/>
        <vertAlign val="superscript"/>
        <sz val="9"/>
        <rFont val="Arial"/>
        <family val="2"/>
      </rPr>
      <t>2</t>
    </r>
    <r>
      <rPr>
        <i/>
        <sz val="9"/>
        <rFont val="Arial"/>
        <family val="2"/>
      </rPr>
      <t>)</t>
    </r>
  </si>
  <si>
    <t>Množstvo uloženého odpadu na skládku v danom roku v tonách</t>
  </si>
  <si>
    <t>m2 nových alebo zrekonštruovaných chodníkov v danom roku</t>
  </si>
  <si>
    <t>m2 nových alebo zrekonštruovaných parkovísk v danom roku</t>
  </si>
  <si>
    <t>m2 nových alebo zrekonštruovaných ciest v danom roku</t>
  </si>
  <si>
    <t>Účelovo viazané prostriedky sú tvorené rezervou a kapitálovými výdavkami. Okrem toho sú poskytované finančné prostriedky pre rozvojové projekty v oblasti školstva.</t>
  </si>
  <si>
    <t>Prezentácia výrazných športových úspechov jednotlivcov a kolektívov  mesta v monografii "História športu kežmarského"</t>
  </si>
  <si>
    <t>Monografia vydaná</t>
  </si>
  <si>
    <t>Výdavky na spracovanie monografie "Histórie športi kežmarského"  sú presunuté z rokov 2010 a 2011, nakoľko zatiaľ neboli dokončené všetky práce na spracovaní.</t>
  </si>
  <si>
    <r>
      <t>Komentár k projektu:</t>
    </r>
    <r>
      <rPr>
        <i/>
        <sz val="11"/>
        <rFont val="Arial"/>
        <family val="2"/>
      </rPr>
      <t xml:space="preserve">  </t>
    </r>
  </si>
  <si>
    <r>
      <t>Komentár k podprogramu:</t>
    </r>
    <r>
      <rPr>
        <i/>
        <sz val="11"/>
        <rFont val="Arial"/>
        <family val="2"/>
      </rPr>
      <t xml:space="preserve">  </t>
    </r>
  </si>
  <si>
    <r>
      <t xml:space="preserve">Komentár k prvku: </t>
    </r>
    <r>
      <rPr>
        <i/>
        <sz val="11"/>
        <rFont val="Arial"/>
        <family val="2"/>
      </rPr>
      <t xml:space="preserve">  </t>
    </r>
  </si>
  <si>
    <t xml:space="preserve">Počet klientov v zariadení ku koncu kalendárneho roka </t>
  </si>
  <si>
    <t xml:space="preserve">Vybudovanie nového osvetlenia na ulici Strelnica a uloženie kábla na ulici Tvarožianska. </t>
  </si>
  <si>
    <t>Dokončenie rekonštrukcie II. etapy Štúrovej ulice vrátane chodníka a odvodnenia.</t>
  </si>
  <si>
    <t>Príprava a začatie 1. časti cyklochodníka zo sídliska Sever do Pradiarne.</t>
  </si>
  <si>
    <t>Z finančných dôvodov plánované rozšírenie parkovacích plôch nebude realizované.</t>
  </si>
  <si>
    <r>
      <rPr>
        <b/>
        <i/>
        <sz val="11"/>
        <rFont val="Arial"/>
        <family val="2"/>
      </rPr>
      <t>Komentár k prvku</t>
    </r>
    <r>
      <rPr>
        <i/>
        <sz val="11"/>
        <rFont val="Arial"/>
        <family val="2"/>
      </rPr>
      <t xml:space="preserve">: </t>
    </r>
  </si>
  <si>
    <t xml:space="preserve">Zabezpečenie nových kamier na monitorovanie ulíc z dôvodu zvýšenia bezpečnosti na problémových miestach. </t>
  </si>
  <si>
    <t>Z tejto položky sú hradené výdavky na správu a údržbu majetku, ktoré sú zabezpečované dodávateľským splôsobom a poistenie majetku. Okrem toho sú z tejto položky financované geometrické plány, znalecké posudky, správa nebytových priestorov, energie, trhovisko. Výdavky na zamestnancov, ktorí zabezpečujú evidenciu majetku a koordináciu prác spojených s jeho správou a údržbou sú hradené v rámci programu Administratíva.</t>
  </si>
  <si>
    <t xml:space="preserve">V rozpočte sú zahrnuté výdavky na zabezpečenie stráženia objektov v areáli bývalých kasární a nevyhnutné prevádzkové výdavky (prevažne energie). Plánovaný rozpis výdavkov: stráženie vlastnými zamestnancami (mzdy, odvody),  elektrická energia (verejné osvetlenie, dve prečerpávacie stanice kanalizácie, vykurovanie budovy štábu), voda, stočné za splaškovú a dažďovú vodu. </t>
  </si>
  <si>
    <t>Počet platiacich divákov na majstrovských zápasoch za rok</t>
  </si>
  <si>
    <t>Počet hodín využívania areálu futbalového štadiónu 1</t>
  </si>
  <si>
    <t xml:space="preserve">Kvalitnou prípravou futbalového štadióna chceme zachovať atraktívnosť športovanie pre všetky vekové kategórie. Plánované výdavky sa týkajú nákladov na materiál, energie,služby, údržbu, odpisy a mzdy zamestnancov, podieľajúcich sa na správe a údržbe štadióna. V roku 2012 plánujeme v rámci údržby opravu práčovne tak, aby spĺňala bezpečnostné predpisy a zároveň nákup nového zariadenia práčovne, ktorá slúži športovcom. V roku 2012 je naplánovaná výmena podlahy na chodbách a schodišti v prevádzkovej budove. V roku 2013 plánujeme komplexne doriešiť archív. </t>
  </si>
  <si>
    <t xml:space="preserve">Futbalový štadión 2 je určený hlavne mládeži, školám a obyvateľom mesta Kežmarok, aby sa šport stal súčasťou ich životného štýlu. V roku 2012 plánujeme spevnenie plochy pred šatňami. V ďalších rokoch plánujeme dobudovanie chodníka k tribúne, dobudovanie striedačiek, zábradlia a lavičiek na tribúne. </t>
  </si>
  <si>
    <t>Zimný štadión je momentálne mimo prevádzky, zabezpečuje sa temperovanie strojovne a jej zariadení. Okrem toho sa uhrádza poistenie majetku.</t>
  </si>
  <si>
    <t>Prvok 10.4.5: Mestská športová hala</t>
  </si>
  <si>
    <t>Mestská športová hala</t>
  </si>
  <si>
    <t>Mestá športová hala poskytuje svoje priestory hlavne jednotlivým zložkám mestského športového klubu, ale aj školám a verejnosti. V roku 2012 plánujeme dokončenie rekonštrukcie palubovky a opravu vrátnice. Ďalej plánujeme opravu podlahy a schodištia bočného vstupu. V bežných výdavkoch sú okrem toho plánované materiálové výdavky, výdavky na energie, služby, mzdy správcu, kuričov, údržbárov a upratovačky.</t>
  </si>
  <si>
    <t>Zabezpečiť priestory pre športové aktivity lukostrelcov</t>
  </si>
  <si>
    <t>Priestory pre lukostrelcov sú zabezpečené</t>
  </si>
  <si>
    <t>V rámci areálu futbalového štadióna 2 je vyčlenená plocha určená pre lukostrelcov. V roku 2013 plánujeme vybudovanie bezpečnostnej deliacej steny medzi časťami využívanými futbalistami a lukostrelcami.</t>
  </si>
  <si>
    <t>Zabezpečiť prevádzku športovísk, ktoré prevádzkuje STZ</t>
  </si>
  <si>
    <t>Počet športovísk spravovaných STZ</t>
  </si>
  <si>
    <t>Výdavky na riadenie prevádzky športovísk a administratívu.</t>
  </si>
  <si>
    <t>Prvok 10.4.8: Správa štadiónov - réžijné výdavky STZ</t>
  </si>
  <si>
    <t>Správa štadiónov - réžijné výdavky STZ</t>
  </si>
  <si>
    <t>Literárny Kežmarok je celoslovenská literárna súťaž v písaní poézie a prózy žiakov základných a stredných škôl na Slovensku a slovenských žiakov žijúcich v zahraničí so sprievodnými kultúrno-spoločenskými a vzdelávacími podujatiami /slávnostné otvorenie LK, kultúrny program a seminár venovaný významnej osobnosti literárneho života, besedy/. V r.2012 sa bude konať 47. ročník LK. Finančné prostriedky budú použité na propagáciu, ubytovanie, cestovné, občerstvenie účastníkov, porotné, zakúpenie cien víťazom, spotrebný materiál a poštovné .</t>
  </si>
  <si>
    <t>EĽRO – festival remesiel  s medzinárodnou účasťou je najväčším kultúrno-spoločenským podujatím mesta a so živou prezentáciou remesiel patrí k ojedinelým v Európe v takomto rozsahu. Jeho súčasťou sú kultúrne programy, v ktorých účinkujú domáce a zahraničné folklórne súbory, skupiny historického šermu, sokoliari, divadelné a tanečné  súbory. Vo večerných hodinách  ponúka návštevníkom koncerty vážnej aj populárnej hudby, vystúpenia spevákov, tanečníkov, ohňostroj a tanečnú zábavu. Celkový počet účinkujúcich včítane remeselníkov prevyšuje 1 000 osôb. V roku 2012 sa uskutoční už jeho 22.ročník. Podujatie je financované z vlastných zdrojov – zo vstupného, sponzorských príspevkov, grantov, ktoré prostriedky sú použité na propagáciu, organizáciu, výstavbu areálu, kultúrne programy, stravovanie, ubytovanie, ozvučenie. Príspevok mesta z prenájmu reklamnej plochy počas podujatia bude použitý na propagáciu a rozvoj podujatia.</t>
  </si>
  <si>
    <t>Zabezpečiť dostatok príležitostí na kultúrne vyžitie v meste</t>
  </si>
  <si>
    <t>Amfiteáter je využívaný v letnom období na rôzne kultúrne podujatia, festivaly a tiež športové podujatia organizované mestom a školami. Finančné prostriedky sú v rozpočte určené na revízie plynu, el. vedenia,  údržbu amfiteátra, spotrebu energií a vody.</t>
  </si>
  <si>
    <t xml:space="preserve">Knižnica slúži pre potreby obyvateľov mesta a jeho okolia poskytovaním výpožičných služieb, informatickou výchovou a organizovaním kultúrno-výchovných podujatí. V rozpočte je počítané s nákladmi na nákup literatúry, energie, mzdy zamestnancov, odvody do fondov, údržbu a poistenie majetku. </t>
  </si>
  <si>
    <t>Kino ISKRA premietaním filmov poskytuje priestor pre využívanie voľného času obyvateľom mesta i jeho návštevníkom. Premieta sa 6 dní v týždni a okrem toho sa premietajú 2-krát v mesiaci filmy v rámci filmového klubu. Fin. prostriedky sú rozpočtované na mzdy, odvody do fondov, energie, údržbu, revízie zariadení a digitalizáciu kinotechniky.</t>
  </si>
  <si>
    <t>V kultúrnom stredisku je zriadená internetová študovňa s 8 počítačmi, ktorú navštevujú čitatelia knižnice i návštevníci mesta za účelom vzdelávania, získavania nových vedomostí a poznatkov. Služby sú rozšírené aj o počítačové kurzy dôchodcov. Z rozpočtu sú financované energie a spotrebný materiál.</t>
  </si>
  <si>
    <t>Údržba a čistenie dažďovej kanalizácie, čistenie a oprava uličných vpustí vrátane doplnenia nových uličných vpustí dodávateľským spôsobom.</t>
  </si>
  <si>
    <t xml:space="preserve">V rozpočte  kalkulované:
- účasť na veľtrhoch, reprint knihy SKM, brožúra SKM, propagačné predmety, spolufinancovanie účasti na mediálnom dni, výstavách, prípadne spolufinancovanie projektu.
</t>
  </si>
  <si>
    <t xml:space="preserve">V rozpočte je zahrnuté:
- cestovné výdavky pracovníkov oddelenia v zahraničí,     
- doprava zástupcov mesta do partnerských miest na organizované podujatia,        
- dopravné výdavky na športové podujatia do partn. miest,                                      
- poistné poslancov a zamestnancov pri zahr. služ. cestách,    
- služby pre zahraničné návštevy (ubytovanie hostí EĽRO),    
- tlmočnícke a prekladateľské služby – dohody,     
- repre – výdavky na vybrané podujatia a spoluúčasť v projektoch.           
- dary pre významné zahraničné návštevy 
- 10 .rokov od podpísania zmluvy s LESNEVEN
</t>
  </si>
  <si>
    <r>
      <rPr>
        <b/>
        <i/>
        <sz val="11"/>
        <rFont val="Arial"/>
        <family val="2"/>
      </rPr>
      <t>Komentár k prvku:</t>
    </r>
    <r>
      <rPr>
        <i/>
        <sz val="11"/>
        <rFont val="Arial"/>
        <family val="2"/>
      </rPr>
      <t xml:space="preserve"> </t>
    </r>
  </si>
  <si>
    <t xml:space="preserve">Rozpočet zahŕňa:
- označenie Cyklotrasa Vrbov, 
- 3D reklama (pri semafóroch) Vitajte v Kežmarku,   
-  výdavky spojené s účasťou na veľtrhoch (grafika na panely a pod.), 
- oslava Svetového dňa CR, 
- nákup mapy Kežmarok,    
- vydanie mapy Okolie Kežmarku – pre voľnú distribúciu pre návštevníkov KIA,
- reprint jazykovej mutácie Historická cesta, 
- rekonštrukcia, výmena tabule Historická cesta (na námestí), 
- propagačné predmety,
- spolufinancovanie projektov.
</t>
  </si>
  <si>
    <t>Výdavky KTV tvoria výdavky za dodávateľské služby spoločnosti rEhit sro, za cenu práce redaktoriek KTV, vrátane ich materiálnych výdavkov a poplatkov za telefóny a za služby súvisace s prevádzkou web vysielaní a za hudobnú produkciu.</t>
  </si>
  <si>
    <t xml:space="preserve"> - vydanie II. dielu Monografie mesta Kežmarok ( 1500 ks) - najstaršie dejiny po 19. storočie</t>
  </si>
  <si>
    <r>
      <t>Realizáciou projektu sa zrekonštruuje miestna komunikácia na ul. Dr. Alexandra o dĺžke 383,2 m, kde sa vybuduje aj dažďová kanalizácia (354,7 m), ktorá odľahčí jestvujúcu splaškovú kanalizáciu. V miestach prechodu pre peších sa osadí bezbariérový obrubník. Celkovo sa vybuduje 72 parkovacích miest. Na chodníky sa položí zámková dlažba (1429,5 m). V rámci ver. osvetlenia sa namontuje 36 nových svietidiel a zrekonštruujú sa 2 autobusové zastávky s bezbariérovým obrubníkom. Výsadbou stromovej aleje (52 ks), založením parkových trávnikov na ploche 1774 m</t>
    </r>
    <r>
      <rPr>
        <i/>
        <vertAlign val="superscript"/>
        <sz val="10"/>
        <rFont val="Arial"/>
        <family val="2"/>
      </rPr>
      <t>2</t>
    </r>
    <r>
      <rPr>
        <i/>
        <sz val="10"/>
        <rFont val="Arial"/>
        <family val="2"/>
      </rPr>
      <t xml:space="preserve"> a osadením drobnej architektúry (12 lavičiek, 32 odpadkových košov) sa skvalitní estetická a rekreačná funkcia CMZ. Zastrešením verejného WC sa vytvorí javiskové pódium.
</t>
    </r>
  </si>
  <si>
    <r>
      <t>Realizáciou projektu sa zefektívni súčasný systém separovaného zberu zložiek komunálneho odpadu v regióne a dosiahne sa súlad s POH SR a legislatívou SR v oblasti odpadového hospodárstva. Zavedením efektívneho systému separovaného zberu sa zvýši miera separácie jednotlivých zložiek komunálneho odpadu, ušetria sa verejné finančné prostriedky, ktoré boli neefektívne používané na zneškodňovanie komunálneho odpadu na skládkach nachádzajúcich sa v regióne. Znížením množstva ukladaného komunálneho odpadu na skládkach dôjde k zamedzeniu úniku CO</t>
    </r>
    <r>
      <rPr>
        <i/>
        <vertAlign val="subscript"/>
        <sz val="10"/>
        <rFont val="Arial"/>
        <family val="2"/>
      </rPr>
      <t>2</t>
    </r>
    <r>
      <rPr>
        <i/>
        <sz val="10"/>
        <rFont val="Arial"/>
        <family val="2"/>
      </rPr>
      <t xml:space="preserve"> do ovzdušia a tým k zlepšeniu životného prostredia regiónu. Vytriedené suroviny budú odovzdané konečným zhodnocovateľom. 
Predmetom projektu je zakúpenie zberných nádob na BRO s objemom 240 l (1700 ks), kontajnerov na sklo (17 ks), na papier (17 ks), na kovoobaly (17 ks), na plasty (40 ks), závesných kontajnerov (5 m3 – 3 ks, 7 m3 – 10 ks, 10 m3 – 4 ks) a závesných zatvorených kontajnerov (3 ks). V dôsledku rozmiestnenia týchto kontajnerov v rámci bytovej výstavby v meste Kežmarok, vytvoríme lepšie podmienky pre občanov a zakúpením zberného vozidla a  doplňujúcich obslužných zariadení, ktoré budú umiestnené v areáli technických služieb, zefektívnime separovaný zber jednotlivých zložiek komunálneho odpadu. Zároveň projekt rieši výstavbu novej haly na dotriedenie skla a výstavbu betónových boxov na dočasné skladovanie separovaného zberného odpadu. Množstvo vyseparovaného odpadu ročne bude približne 1750 t/rok s propagačné aktivity projektu budú zamerané na zvýšenie environmentálneho povedomia a informovanosti cieľovej skupiny obyvateľov. 
</t>
    </r>
  </si>
  <si>
    <t>Varovanie pred hrozbou zabezpečené na 100%</t>
  </si>
  <si>
    <t xml:space="preserve">Elektrická energia, plyn, telefónne poplatky - pevná telef. linka, nákup všeobecného a špeciálneho materiálu, revízie, školenia, kurzy. </t>
  </si>
  <si>
    <r>
      <rPr>
        <b/>
        <i/>
        <sz val="11"/>
        <rFont val="Arial"/>
        <family val="2"/>
      </rPr>
      <t>Komentár k podprogramu</t>
    </r>
    <r>
      <rPr>
        <i/>
        <sz val="11"/>
        <rFont val="Arial"/>
        <family val="2"/>
      </rPr>
      <t xml:space="preserve"> :  </t>
    </r>
  </si>
  <si>
    <r>
      <rPr>
        <b/>
        <i/>
        <sz val="11"/>
        <rFont val="Arial"/>
        <family val="2"/>
      </rPr>
      <t>Komentár k podprogramu</t>
    </r>
    <r>
      <rPr>
        <i/>
        <sz val="11"/>
        <rFont val="Arial"/>
        <family val="2"/>
      </rPr>
      <t xml:space="preserve"> : </t>
    </r>
  </si>
  <si>
    <r>
      <rPr>
        <b/>
        <i/>
        <sz val="11"/>
        <rFont val="Arial"/>
        <family val="2"/>
      </rPr>
      <t>Komentár k podprogramu:</t>
    </r>
    <r>
      <rPr>
        <i/>
        <sz val="11"/>
        <rFont val="Arial"/>
        <family val="2"/>
      </rPr>
      <t xml:space="preserve"> </t>
    </r>
  </si>
  <si>
    <r>
      <rPr>
        <b/>
        <i/>
        <sz val="11"/>
        <rFont val="Arial"/>
        <family val="2"/>
      </rPr>
      <t>Komentár k podprogramu</t>
    </r>
    <r>
      <rPr>
        <i/>
        <sz val="11"/>
        <rFont val="Arial"/>
        <family val="2"/>
      </rPr>
      <t xml:space="preserve">: </t>
    </r>
  </si>
  <si>
    <t>V programe sa rozpočtujú výdavky na podporu znevýhodnených obyvateľov mesta. Rozpočtová organizácia mesta Zariadenie pre seniorov poskytuje pobytové sociálne služby seniorom. Ostatné sociálne služby zabezpečuje oddelenie sociálnych vecí mestského úradu. Financovanie výdavkov je rozdelené medzi štátny rozpočet, mesto a klientov.</t>
  </si>
  <si>
    <t>V Zariadení pre seniorov sa zabezpečuje celoročný pobyt seniorov, poskytuje sa pomoc pri odkázanosti na pomoc inej fyzickej osoby, sociálne poradenstvo, sociálna rehabilitácia, ošetrovateľská starostlivosť, ubytovanie, stravovanie, upratovanie, pranie, žehlenie a údržba bielizne a šatstva, osobné vybavenie. Dotácia zo štátneho rozpočtu je od roku 2012 výrazne znížená, čo má za následok vyššiu spoluúčasť klientov.</t>
  </si>
  <si>
    <t>Prechodne zabezpečiť prenocovanie občanov bez prístrešia, zabrániť potulovaniu na priestranstvách - napr. areál SAD, ŽSR, nemocnice atď. Finančné prostriedky sa využijú prevažne na úhradu elek. energie.</t>
  </si>
  <si>
    <t>Finančné prostriedky sa využívajú na mzdy a odvody zamestnancov, tovary a služby, ktoré zabezpečujú komplexnú starostlivosť klientom a úhradu prevádzkových nákladov.  Dotácia zo štátneho rozpočtu je od roku 2012 výrazne znížená, čo má za následok vyššiu spoluúčasť klientov. Úbytok klientov v zariadení je spôsobený tým, že takmer všetci školopovinní klienti od 1.9. 2011 prešli do Špeciálnej základnej školy.</t>
  </si>
  <si>
    <t>Priemerný počet občanov na hranici biedy, ktorým sa poskytuje sociálne poradenstvo a sociálna pomoc počas roka</t>
  </si>
  <si>
    <t>Komplexná starostlivosť o rodiny alebo jednotlivcov žijúcich na okraji spoločnosti. Na výkon činnosti sú finančné prostriedky poskytované prevažne z Fondu sociálneho rozvoja.</t>
  </si>
  <si>
    <t>Umožniť 4x ročne stretnutie členov rodiny s deťmi, ktoré sú umiestnené v DD. Prispieť na úhradu cestovného vo výške 50% ceny lístka.</t>
  </si>
  <si>
    <t>Po návrate dieťaťa z DD vytvoriť podmienky pre spokojný život - zakúpenie ošatenia a základného nábytku - posteľ, skriňa, základné hygienické potreby a pod..</t>
  </si>
  <si>
    <t>Počet opatrovaných v dome opatrovateľskej služby ku koncu roka</t>
  </si>
  <si>
    <t>Zabezpečiť pomoc dôchodcom v prirodzenom prostredí</t>
  </si>
  <si>
    <t>Počet opatrovaných dôchodcov ku koncu roka</t>
  </si>
  <si>
    <t xml:space="preserve">Opatrovateľky zabezpečujú pomoc dôchodcom pri sebaobslužných úkonoch a pri domácich prácach. Sprevádzanie dôchodcov na lekárske vyšetrenia a pod. Financujú sa mzdy a odvody opatrovateliek, ochranné pracovné pomôcky opatrovateliek, príspevky do DDP a príspevok na stravné lístky. </t>
  </si>
  <si>
    <t xml:space="preserve">Výkon osobitného príjemcu je zabezpečovaný v rámci oddelenia sociálnych vecí mestského úradu. Prídavok na deti a dávka v hmotnej núdzi sa občanovi poskytuje kombinovane. Prioritne vecnou formou - nákup potravín, školských potrieb a úhrada nákladov v domácnosti - nájom, inkaso atď., zvyšok sa vyplatí klientovi v hotovosti. </t>
  </si>
  <si>
    <t>Percento rozhodnutí vydaných v zákonom stanovených lehotách v %</t>
  </si>
  <si>
    <t>Prvok 6.2.4.: Zvoz a uloženie stavebnej sute</t>
  </si>
  <si>
    <t>Zber a doprava stavebnej sute k zhodnocovateľovi.</t>
  </si>
  <si>
    <t xml:space="preserve">Správa lesoparku, budovanie a udržiavanie zariadení lesoparku (oddychových miest, informačných tabúľ, ohnísk, prístreškov, lavičiek), údržba chodníkov, čistenie lesoparku, studničiek, tokov, kosenie. </t>
  </si>
  <si>
    <t>Hospodárenie v mestských lesoch zabezpečuje mestská spoločnosť Lesy mesta Kežmarok, s.r.o..</t>
  </si>
  <si>
    <t>Prvok 6.2.4.: Zvoz a uloženie biologického odpadu</t>
  </si>
  <si>
    <t>Zabezpečiť zber a triedenie stavebnej sute</t>
  </si>
  <si>
    <t>Zabezpečiť zber a triedenie biologického odpadu</t>
  </si>
  <si>
    <t>Zber a doprava biologického odpadu k zhodnocovateľovi.</t>
  </si>
  <si>
    <t>Program 12: Verejné priestranstvá mesta</t>
  </si>
  <si>
    <t>Počet novovysadeních stromov</t>
  </si>
  <si>
    <t>Počet detských ihrísk na verejných priestranstvách</t>
  </si>
  <si>
    <t>Počet lavičiek na verejných priestranstvách</t>
  </si>
  <si>
    <r>
      <t xml:space="preserve">Komentár k podprogramu: </t>
    </r>
    <r>
      <rPr>
        <i/>
        <sz val="11"/>
        <rFont val="Arial"/>
        <family val="2"/>
      </rPr>
      <t>Obnova svetelnej výzdoby.</t>
    </r>
  </si>
  <si>
    <t>Rozpočet tohto podprogramu zahŕňa mzdu, odvody, ostatné mzdové vyrovnania, režijné výdavky na činnosť hlavného kontrolóra, ktoré sa nerozpočtujú samostatne, ale v rámci programu Administratíva z dôvodu, že nemajú vplyv na výsledky kontrolnej činnosti. Tvoria stabilnú zložku v rozpočte, určenú právnymi predpismi a pomernými nákladmi na réžiu. Ako výsledok kontrolnej činnosti sa predpokladá zníženie počtu kontrolných zistení, zníženie počtu kontrol smerujúcich k plneniu opatrení prijatých na nápravu nedostatkov a príčin ich  vzniku, následné znižovanie počtu odstraňovaných nedostatkov.</t>
  </si>
  <si>
    <t>Noviny Kežmarok vychádzajú každý druhý týždeň, s prestávkou v letnom období. Plánovaný počet čísiel je 24. Slúžia k informovanosti obyvateľov o diani v meste. Prostriedky z rozpočtu mesta sú určené na mzdy redaktorov a odvody do fondov, energie, zákonné sociálne výdavky a časť výdavkov na tlač novín.</t>
  </si>
  <si>
    <t>Stavebný úrad zabezpečuje prenesený výkon štátnej správy i pre mesto Sp. St. Ves a 38 obcí okresu. Výdavky súvisia priamo s transferom zo štátneho rozpočtu podľa výnosu Ministerstva dopravy, výstavby a RR podľa počtu obyvateľov a z príspevku od obcí, pre ktoré stavebný úrad zabezpečuje prenesený výkon štátnej správy.</t>
  </si>
  <si>
    <t>Výdavky na mzdy, odvody, poistné, energie (tepelná, elektrická, plyn), vodu, poštovné a telekomunikačné služby, všeobecný materiál, výstroj, výzbroj, špeciálny materiál, rovnošaty, pohonné látky, mazivá a oleje, servis, údržba, opravy a poistenie vozidiel, údržba výpočtovej techniky, údržba špeciálnych strojov, prístrojov a zariadení, stravné lístky, školenia, kurzy a semináre, poplatky, údržba spojená s prevádzkou PCO, tlač prevenčných letákov, prednášky kriminálnej prevencie (Povedz drogám nie, Dopravná výchova, Bezpečný prechod cez cestu). Nákup motorového vozidla vo výške 26 000 € je čiastočne krytý predajom starého motorového vozidla vo výške 6 000,- €.</t>
  </si>
  <si>
    <t>Priemerné výdavky na elektrickú energiu jedného svetelného bodu v danom roku</t>
  </si>
  <si>
    <t>Priemerné výdavky na odvoz jednej tony odpadu v danom roku v eurách</t>
  </si>
  <si>
    <t>Výdavky na vývoz komunálneho odpadu na skládku, obnova zberných nádob, úprava plochy pod kontajnermi.</t>
  </si>
  <si>
    <t>Výdavky na uloženie jednej tony odpadu na skládku v danom roku v eurách</t>
  </si>
  <si>
    <r>
      <t xml:space="preserve">Komentár k prvku: </t>
    </r>
    <r>
      <rPr>
        <i/>
        <sz val="10"/>
        <rFont val="Arial"/>
        <family val="2"/>
      </rPr>
      <t>Výdavky na uloženie odpadu na skládke.</t>
    </r>
  </si>
  <si>
    <t>Výdavky na odstraňovanie zistených čiernych skládok.</t>
  </si>
  <si>
    <t>Výdavky na vývoz objemného odpadu a zber, uskladnenie a odovzdanie nebezpečného odpadu spracovateľom.</t>
  </si>
  <si>
    <t>Výdavky na jednu tonu zozbieraného odpadu na separáciu v eurách</t>
  </si>
  <si>
    <t>Výdavky na jednu tonu vyseparovanej stavebnej sute</t>
  </si>
  <si>
    <t>Výdavky na jednu tonu vyseparovaného biologického odpadu</t>
  </si>
  <si>
    <t>Výdavky na čistenie chodníkov po zime, čistenie odpadkových košov, okopávanie obrubníkov, zametanie, hrabanie lístia a upratovanie.</t>
  </si>
  <si>
    <t>Priemerné čisté výdavky na 1 km najazdených MHD v eurách</t>
  </si>
  <si>
    <t>Výdavky v prepočte na jedného športovca MŠK v eurách</t>
  </si>
  <si>
    <t>V prvku sa rozpočtujú výdavky na prepravu detí na 3 kolá TLL.</t>
  </si>
  <si>
    <t>Viacúčelové ihrisko využíva hlavne mládež kežmarského sídliska, pretože je vybudované v jeho centre a aktívni športovci hokejbalu na tréningy. Jeho prevádzkovaním podnecujeme záujem o športové aktivity detí a mládeže. Výdavky na viacúčelové ihrisko zahŕňajú hlavne výdavky na jeho prevádzku a údržbu.</t>
  </si>
  <si>
    <t xml:space="preserve">Kultúrne stredisko poskytuje širokú škálu kultúrnych programov pre deti, mládež a dospelých občanov mesta, ale aj jeho návštevníkov /koncerty populárnej i vážnej hudby, divadlá, rozprávky, výchovné koncerty, vystúpenia folklórnych a tanečných súborov, súťaže v speve, tanci, prednese poézie, prózy/, pripravuje slávnostné programy pre občanov /Deň matiek, Popoludnie úcty k starším/. Priestory kult. strediska slúžia aj pre krúžky a súbory, ktoré sa tu pravidelne schádzajú za účelom nácviku, tiež aj pre občianske a spoločenské aktivity obyvateľov, stretnutia, prezentácie tovarov a služieb. V rozpočte sú plánované prostriedky na správu dvoch budov, mzdy, odvody do fondov, energie, opravy, DDHM, ostatné sociálne výdavky, poistenie majetku, revízie zariadení, poplatky za správu PCO, odpisy majetku. Sú tu zahrnutí aj  zamestnanci  úseku riadenia a ekonomiky kultúrneho strediska, ktorých činnosť sčasti súvisí s prevádzkou iných kultúrnych zariadení a Novín Kežmarok. V roku 2012 okrem toho plánujeme výmenu okien, maľovanie priestorov a obnovu parkiet a v roku 2013 opravu fasády objektu č. 47. </t>
  </si>
  <si>
    <t xml:space="preserve">Výdavky na realizáciu výsadby drevín realizovaných z rozpočtu mesta. </t>
  </si>
  <si>
    <t xml:space="preserve">Výdavky na kosenie trávnikov, strihanie živých plotov, orezy, výruby drevín, kvetinové záhony. </t>
  </si>
  <si>
    <t xml:space="preserve">Výdavky na výmenu piesku, čistenie a údržbu piesku v pieskoviskách, nákup, oprava a údržba prvkov na detských ihriskách. </t>
  </si>
  <si>
    <t xml:space="preserve">Výdavky na opravu a nákup nových lavičiek a odpadkových košov umiestnených na verejných priestranstvách. </t>
  </si>
  <si>
    <t>Výdavky na údržbu cintorínov spočívajúcu v kosení trávnikov, hrabaní a odvoze lístia, zametania chodníkov, odpratávaní snehu, údržby drevín. Výstavba oplotenia v časti kolumbária na starom cintoríne.</t>
  </si>
  <si>
    <t>Prevádzkové výdavky sú uhrádzané z rozpočtu mesta - el. energia, teplo, voda atď. Činnosť je zabezpečovaná prostredníctvom terénnej sociálnej práce.</t>
  </si>
  <si>
    <t>Priemerné výdavky na m2 výstavby nájomných bytov v danom roku v eurách</t>
  </si>
  <si>
    <t>Z tejto položky sú  hradené výdavky na správu a údržbu strediska zdravotníckych služieb, ktoré sú zabezpečované dodávateľským spôsobom. Výdavky na administratívu s tým spojenú sú hradené v rámci programu Administratíva.V rozpočte je zahrnutá správa, poistenie, revízie, údržba, opravy, výdavky na neobsadené priestory. V roku 2012 uvažujeme okrem toho so zateplením a vymaľovaním prednej fasády a vybudovanie bezbariérového hygienického nezávadného vstupu do polikliniky (plošina pre telesne postihnutých a posuvné vchodové dvere), v ďalších rokoch uvažujeme s opravou alebo rekonštrukciou elektrorozvodov, rozvodov vody, kanalizácie, zateplením a vymaľovaním ďalších častí fasády.</t>
  </si>
  <si>
    <t>Počet zamestnancov úradu na 1000 obyvateľov (bez volených predstaviteľov)</t>
  </si>
  <si>
    <t xml:space="preserve">V programe sa rozpočtujú výdavky najmä na riadenie mestského úradu. Rozpočtujú sa tu najmä mzdy, platy, služobné príjmy a ostatné osobné vyrovnania.  
V rozpočtovom objeme je premietnutá výška tarifných platov, predpokladané zvýšenie tarifných platov v r. 2012  (výlučne z dôvodu postupu do vyšších platových stupňov zameswtnancov a zo zákonných dôvodov pri volených predstaviteľoch), príplatky podľa platných mzdových predpisov a Kolektívnej zmluvy aparátu mestského úradu a tiež mzdové výdavky volených predstaviteľov (primátor, viceprimátor, hlavný kontrolór). 
K tomu sa pripočítava poistné a príspevok do poisťovní - výška sa odvodzuje od celkového objemu miezd (34,95 % z hrubých miezd – poistné na dôchodkové, invalidné, nemocenské, úrazové, fond zamestnanosti, rezervný fond  a zdravotné poistenie) a z prostriedkov na DDP.
V administratíve sú započítané aj niektoré úkony vrámci preneseného výkonu štátnej správy, konkrétne úkony v oblasti dopravy a životného prostredia.
Ďalej sú v rámci tohto programu rozpočtované výdavky na vecné a materiálne zabezpečenie prevádzky mestského úradu, ako aj služby poskytované pre potreby aparátu mestského úradu (vrátane primátora, viceprimátora a hlavného kontrolóra). V rámci administratívy sú hradené aj bankové poplatky a daň z úrokov a leasing služobného motorového vozidla.
</t>
  </si>
  <si>
    <t>Príjmy z transakcií s fin. aktívami a pasívami</t>
  </si>
  <si>
    <t>Prijaté úvery, pôžičky a návratné fin. výpomoci</t>
  </si>
  <si>
    <t>Príjmy</t>
  </si>
  <si>
    <t>Zmena 09</t>
  </si>
  <si>
    <t>SPOLU Príjmy</t>
  </si>
  <si>
    <t>Výdavky</t>
  </si>
  <si>
    <t>Názov programu</t>
  </si>
  <si>
    <t>Program 4:   Služby občanom</t>
  </si>
  <si>
    <t>Spolu výdavky</t>
  </si>
  <si>
    <t>Saldo celkového rozpočtu</t>
  </si>
  <si>
    <t>Kežmarok, 1.12. 2011</t>
  </si>
  <si>
    <t>Vysporiadanie haly v areáli Technických služieb, s.r.o. Kežmarok</t>
  </si>
  <si>
    <t>Percento PC staníc na MsÚ, ktoré majú operačnú pamäť (RAM) 2 MB</t>
  </si>
</sst>
</file>

<file path=xl/styles.xml><?xml version="1.0" encoding="utf-8"?>
<styleSheet xmlns="http://schemas.openxmlformats.org/spreadsheetml/2006/main">
  <numFmts count="16">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0.0"/>
    <numFmt numFmtId="165" formatCode="#,##0.000"/>
    <numFmt numFmtId="166" formatCode="#,##0.0000"/>
    <numFmt numFmtId="167" formatCode="#,##0.00000"/>
    <numFmt numFmtId="168" formatCode="0.0%"/>
    <numFmt numFmtId="169" formatCode="0.0000"/>
    <numFmt numFmtId="170" formatCode="0.0"/>
    <numFmt numFmtId="171" formatCode="0.000"/>
  </numFmts>
  <fonts count="152">
    <font>
      <sz val="10"/>
      <name val="Arial CE"/>
      <family val="0"/>
    </font>
    <font>
      <sz val="11"/>
      <color indexed="8"/>
      <name val="Calibri"/>
      <family val="2"/>
    </font>
    <font>
      <sz val="8"/>
      <name val="Arial CE"/>
      <family val="2"/>
    </font>
    <font>
      <b/>
      <sz val="10"/>
      <name val="Arial CE"/>
      <family val="2"/>
    </font>
    <font>
      <sz val="10"/>
      <name val="Arial"/>
      <family val="2"/>
    </font>
    <font>
      <b/>
      <sz val="16"/>
      <name val="Arial CE"/>
      <family val="2"/>
    </font>
    <font>
      <b/>
      <sz val="9"/>
      <name val="Arial CE"/>
      <family val="2"/>
    </font>
    <font>
      <sz val="8"/>
      <name val="Arial"/>
      <family val="2"/>
    </font>
    <font>
      <b/>
      <sz val="9"/>
      <name val="Arial"/>
      <family val="2"/>
    </font>
    <font>
      <i/>
      <sz val="7"/>
      <name val="Arial CE"/>
      <family val="2"/>
    </font>
    <font>
      <i/>
      <sz val="8"/>
      <name val="Arial CE"/>
      <family val="2"/>
    </font>
    <font>
      <i/>
      <sz val="7"/>
      <name val="Arial"/>
      <family val="2"/>
    </font>
    <font>
      <sz val="7"/>
      <name val="Arial"/>
      <family val="2"/>
    </font>
    <font>
      <i/>
      <sz val="9"/>
      <name val="Arial CE"/>
      <family val="2"/>
    </font>
    <font>
      <u val="single"/>
      <sz val="10"/>
      <name val="Arial CE"/>
      <family val="2"/>
    </font>
    <font>
      <sz val="9"/>
      <name val="Arial CE"/>
      <family val="2"/>
    </font>
    <font>
      <b/>
      <u val="single"/>
      <sz val="10"/>
      <name val="Arial CE"/>
      <family val="2"/>
    </font>
    <font>
      <i/>
      <sz val="10"/>
      <name val="Arial CE"/>
      <family val="2"/>
    </font>
    <font>
      <b/>
      <sz val="11"/>
      <name val="Arial CE"/>
      <family val="0"/>
    </font>
    <font>
      <b/>
      <sz val="10"/>
      <name val="Arial"/>
      <family val="2"/>
    </font>
    <font>
      <b/>
      <sz val="12"/>
      <name val="Arial CE"/>
      <family val="0"/>
    </font>
    <font>
      <b/>
      <sz val="8"/>
      <name val="Arial CE"/>
      <family val="0"/>
    </font>
    <font>
      <sz val="12"/>
      <name val="Arial CE"/>
      <family val="0"/>
    </font>
    <font>
      <sz val="7"/>
      <name val="Arial CE"/>
      <family val="0"/>
    </font>
    <font>
      <i/>
      <u val="single"/>
      <sz val="10"/>
      <name val="Arial CE"/>
      <family val="2"/>
    </font>
    <font>
      <u val="single"/>
      <sz val="8"/>
      <name val="Arial CE"/>
      <family val="2"/>
    </font>
    <font>
      <b/>
      <u val="single"/>
      <sz val="11"/>
      <name val="Arial CE"/>
      <family val="2"/>
    </font>
    <font>
      <b/>
      <sz val="14"/>
      <name val="Arial"/>
      <family val="2"/>
    </font>
    <font>
      <b/>
      <sz val="11"/>
      <name val="Arial"/>
      <family val="2"/>
    </font>
    <font>
      <sz val="11"/>
      <name val="Arial"/>
      <family val="2"/>
    </font>
    <font>
      <i/>
      <sz val="9"/>
      <name val="Arial"/>
      <family val="2"/>
    </font>
    <font>
      <sz val="12"/>
      <name val="Arial"/>
      <family val="2"/>
    </font>
    <font>
      <i/>
      <sz val="12"/>
      <name val="Arial"/>
      <family val="2"/>
    </font>
    <font>
      <b/>
      <sz val="12"/>
      <name val="Arial"/>
      <family val="2"/>
    </font>
    <font>
      <b/>
      <i/>
      <sz val="12"/>
      <name val="Arial"/>
      <family val="2"/>
    </font>
    <font>
      <sz val="14"/>
      <name val="Arial"/>
      <family val="2"/>
    </font>
    <font>
      <i/>
      <sz val="11"/>
      <name val="Arial"/>
      <family val="2"/>
    </font>
    <font>
      <sz val="11"/>
      <name val="Calibri"/>
      <family val="2"/>
    </font>
    <font>
      <b/>
      <i/>
      <sz val="11"/>
      <name val="Arial"/>
      <family val="2"/>
    </font>
    <font>
      <i/>
      <sz val="10"/>
      <name val="Arial"/>
      <family val="2"/>
    </font>
    <font>
      <b/>
      <sz val="8"/>
      <name val="Arial"/>
      <family val="2"/>
    </font>
    <font>
      <b/>
      <i/>
      <sz val="10"/>
      <name val="Arial"/>
      <family val="2"/>
    </font>
    <font>
      <sz val="9"/>
      <name val="Arial"/>
      <family val="2"/>
    </font>
    <font>
      <i/>
      <vertAlign val="superscript"/>
      <sz val="9"/>
      <name val="Arial"/>
      <family val="2"/>
    </font>
    <font>
      <i/>
      <sz val="8"/>
      <name val="Arial"/>
      <family val="2"/>
    </font>
    <font>
      <i/>
      <vertAlign val="superscript"/>
      <sz val="10"/>
      <name val="Arial"/>
      <family val="2"/>
    </font>
    <font>
      <i/>
      <vertAlign val="subscript"/>
      <sz val="10"/>
      <name val="Arial"/>
      <family val="2"/>
    </font>
    <font>
      <b/>
      <sz val="14"/>
      <name val="Arial CE"/>
      <family val="0"/>
    </font>
    <font>
      <sz val="11"/>
      <name val="Arial CE"/>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0"/>
      <color indexed="10"/>
      <name val="Arial CE"/>
      <family val="0"/>
    </font>
    <font>
      <sz val="10"/>
      <color indexed="10"/>
      <name val="Arial"/>
      <family val="2"/>
    </font>
    <font>
      <b/>
      <sz val="10"/>
      <color indexed="10"/>
      <name val="Arial CE"/>
      <family val="2"/>
    </font>
    <font>
      <sz val="8"/>
      <color indexed="10"/>
      <name val="Arial CE"/>
      <family val="2"/>
    </font>
    <font>
      <sz val="11"/>
      <color indexed="10"/>
      <name val="Arial CE"/>
      <family val="2"/>
    </font>
    <font>
      <b/>
      <u val="single"/>
      <sz val="11"/>
      <color indexed="10"/>
      <name val="Arial CE"/>
      <family val="2"/>
    </font>
    <font>
      <b/>
      <u val="single"/>
      <sz val="10"/>
      <color indexed="10"/>
      <name val="Arial CE"/>
      <family val="2"/>
    </font>
    <font>
      <b/>
      <u val="single"/>
      <sz val="9"/>
      <color indexed="10"/>
      <name val="Arial CE"/>
      <family val="2"/>
    </font>
    <font>
      <b/>
      <sz val="9"/>
      <color indexed="10"/>
      <name val="Arial CE"/>
      <family val="2"/>
    </font>
    <font>
      <b/>
      <sz val="8"/>
      <color indexed="10"/>
      <name val="Arial CE"/>
      <family val="2"/>
    </font>
    <font>
      <i/>
      <u val="single"/>
      <sz val="10"/>
      <color indexed="10"/>
      <name val="Arial CE"/>
      <family val="2"/>
    </font>
    <font>
      <i/>
      <sz val="10"/>
      <color indexed="10"/>
      <name val="Arial CE"/>
      <family val="2"/>
    </font>
    <font>
      <b/>
      <sz val="10"/>
      <color indexed="10"/>
      <name val="Arial"/>
      <family val="2"/>
    </font>
    <font>
      <sz val="7"/>
      <color indexed="10"/>
      <name val="Arial CE"/>
      <family val="0"/>
    </font>
    <font>
      <i/>
      <sz val="7"/>
      <color indexed="10"/>
      <name val="Arial CE"/>
      <family val="0"/>
    </font>
    <font>
      <sz val="10"/>
      <color indexed="10"/>
      <name val="Calibri"/>
      <family val="2"/>
    </font>
    <font>
      <i/>
      <sz val="10"/>
      <color indexed="10"/>
      <name val="Arial"/>
      <family val="2"/>
    </font>
    <font>
      <b/>
      <sz val="10"/>
      <color indexed="10"/>
      <name val="Calibri"/>
      <family val="2"/>
    </font>
    <font>
      <i/>
      <sz val="11"/>
      <color indexed="10"/>
      <name val="Arial"/>
      <family val="2"/>
    </font>
    <font>
      <i/>
      <sz val="10"/>
      <color indexed="10"/>
      <name val="Calibri"/>
      <family val="2"/>
    </font>
    <font>
      <b/>
      <sz val="9"/>
      <color indexed="10"/>
      <name val="Calibri"/>
      <family val="2"/>
    </font>
    <font>
      <sz val="9"/>
      <color indexed="10"/>
      <name val="Calibri"/>
      <family val="2"/>
    </font>
    <font>
      <b/>
      <i/>
      <sz val="11"/>
      <color indexed="10"/>
      <name val="Arial"/>
      <family val="2"/>
    </font>
    <font>
      <i/>
      <sz val="11"/>
      <color indexed="10"/>
      <name val="Calibri"/>
      <family val="2"/>
    </font>
    <font>
      <b/>
      <i/>
      <sz val="10"/>
      <color indexed="10"/>
      <name val="Arial"/>
      <family val="2"/>
    </font>
    <font>
      <b/>
      <sz val="12"/>
      <color indexed="10"/>
      <name val="Arial"/>
      <family val="2"/>
    </font>
    <font>
      <sz val="11"/>
      <color indexed="10"/>
      <name val="Arial"/>
      <family val="2"/>
    </font>
    <font>
      <b/>
      <sz val="11"/>
      <color indexed="10"/>
      <name val="Arial"/>
      <family val="2"/>
    </font>
    <font>
      <sz val="12"/>
      <color indexed="10"/>
      <name val="Arial"/>
      <family val="2"/>
    </font>
    <font>
      <sz val="8"/>
      <color indexed="10"/>
      <name val="Arial"/>
      <family val="2"/>
    </font>
    <font>
      <i/>
      <sz val="9"/>
      <color indexed="10"/>
      <name val="Arial"/>
      <family val="2"/>
    </font>
    <font>
      <sz val="14"/>
      <color indexed="10"/>
      <name val="Arial"/>
      <family val="2"/>
    </font>
    <font>
      <i/>
      <sz val="11"/>
      <color indexed="10"/>
      <name val="Arial Narrow"/>
      <family val="2"/>
    </font>
    <font>
      <i/>
      <sz val="10"/>
      <color indexed="10"/>
      <name val="Arial Narrow"/>
      <family val="2"/>
    </font>
    <font>
      <sz val="10"/>
      <name val="Calibri"/>
      <family val="2"/>
    </font>
    <font>
      <i/>
      <sz val="11"/>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0"/>
      <color rgb="FFFF0000"/>
      <name val="Arial CE"/>
      <family val="0"/>
    </font>
    <font>
      <sz val="10"/>
      <color rgb="FFFF0000"/>
      <name val="Arial"/>
      <family val="2"/>
    </font>
    <font>
      <b/>
      <sz val="10"/>
      <color rgb="FFFF0000"/>
      <name val="Arial CE"/>
      <family val="2"/>
    </font>
    <font>
      <sz val="8"/>
      <color rgb="FFFF0000"/>
      <name val="Arial CE"/>
      <family val="2"/>
    </font>
    <font>
      <sz val="11"/>
      <color rgb="FFFF0000"/>
      <name val="Arial CE"/>
      <family val="2"/>
    </font>
    <font>
      <b/>
      <u val="single"/>
      <sz val="11"/>
      <color rgb="FFFF0000"/>
      <name val="Arial CE"/>
      <family val="2"/>
    </font>
    <font>
      <b/>
      <u val="single"/>
      <sz val="10"/>
      <color rgb="FFFF0000"/>
      <name val="Arial CE"/>
      <family val="2"/>
    </font>
    <font>
      <b/>
      <u val="single"/>
      <sz val="9"/>
      <color rgb="FFFF0000"/>
      <name val="Arial CE"/>
      <family val="2"/>
    </font>
    <font>
      <b/>
      <sz val="9"/>
      <color rgb="FFFF0000"/>
      <name val="Arial CE"/>
      <family val="2"/>
    </font>
    <font>
      <b/>
      <sz val="8"/>
      <color rgb="FFFF0000"/>
      <name val="Arial CE"/>
      <family val="2"/>
    </font>
    <font>
      <i/>
      <u val="single"/>
      <sz val="10"/>
      <color rgb="FFFF0000"/>
      <name val="Arial CE"/>
      <family val="2"/>
    </font>
    <font>
      <i/>
      <sz val="10"/>
      <color rgb="FFFF0000"/>
      <name val="Arial CE"/>
      <family val="2"/>
    </font>
    <font>
      <b/>
      <sz val="10"/>
      <color rgb="FFFF0000"/>
      <name val="Arial"/>
      <family val="2"/>
    </font>
    <font>
      <sz val="7"/>
      <color rgb="FFFF0000"/>
      <name val="Arial CE"/>
      <family val="0"/>
    </font>
    <font>
      <i/>
      <sz val="7"/>
      <color rgb="FFFF0000"/>
      <name val="Arial CE"/>
      <family val="0"/>
    </font>
    <font>
      <sz val="10"/>
      <color rgb="FFFF0000"/>
      <name val="Calibri"/>
      <family val="2"/>
    </font>
    <font>
      <i/>
      <sz val="10"/>
      <color rgb="FFFF0000"/>
      <name val="Arial"/>
      <family val="2"/>
    </font>
    <font>
      <b/>
      <sz val="10"/>
      <color rgb="FFFF0000"/>
      <name val="Calibri"/>
      <family val="2"/>
    </font>
    <font>
      <i/>
      <sz val="11"/>
      <color rgb="FFFF0000"/>
      <name val="Arial"/>
      <family val="2"/>
    </font>
    <font>
      <i/>
      <sz val="10"/>
      <color rgb="FFFF0000"/>
      <name val="Calibri"/>
      <family val="2"/>
    </font>
    <font>
      <b/>
      <sz val="9"/>
      <color rgb="FFFF0000"/>
      <name val="Calibri"/>
      <family val="2"/>
    </font>
    <font>
      <sz val="9"/>
      <color rgb="FFFF0000"/>
      <name val="Calibri"/>
      <family val="2"/>
    </font>
    <font>
      <b/>
      <i/>
      <sz val="11"/>
      <color rgb="FFFF0000"/>
      <name val="Arial"/>
      <family val="2"/>
    </font>
    <font>
      <i/>
      <sz val="11"/>
      <color rgb="FFFF0000"/>
      <name val="Calibri"/>
      <family val="2"/>
    </font>
    <font>
      <b/>
      <i/>
      <sz val="10"/>
      <color rgb="FFFF0000"/>
      <name val="Arial"/>
      <family val="2"/>
    </font>
    <font>
      <b/>
      <sz val="12"/>
      <color rgb="FFFF0000"/>
      <name val="Arial"/>
      <family val="2"/>
    </font>
    <font>
      <sz val="11"/>
      <color rgb="FFFF0000"/>
      <name val="Arial"/>
      <family val="2"/>
    </font>
    <font>
      <b/>
      <sz val="11"/>
      <color rgb="FFFF0000"/>
      <name val="Arial"/>
      <family val="2"/>
    </font>
    <font>
      <sz val="12"/>
      <color rgb="FFFF0000"/>
      <name val="Arial"/>
      <family val="2"/>
    </font>
    <font>
      <sz val="8"/>
      <color rgb="FFFF0000"/>
      <name val="Arial"/>
      <family val="2"/>
    </font>
    <font>
      <i/>
      <sz val="9"/>
      <color rgb="FFFF0000"/>
      <name val="Arial"/>
      <family val="2"/>
    </font>
    <font>
      <sz val="14"/>
      <color rgb="FFFF0000"/>
      <name val="Arial"/>
      <family val="2"/>
    </font>
    <font>
      <i/>
      <sz val="11"/>
      <color rgb="FFFF0000"/>
      <name val="Arial Narrow"/>
      <family val="2"/>
    </font>
    <font>
      <i/>
      <sz val="10"/>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indexed="65"/>
        <bgColor indexed="64"/>
      </patternFill>
    </fill>
    <fill>
      <patternFill patternType="solid">
        <fgColor indexed="46"/>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9"/>
        <bgColor indexed="64"/>
      </patternFill>
    </fill>
    <fill>
      <patternFill patternType="solid">
        <fgColor rgb="FFFFFF0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style="thin"/>
    </border>
    <border>
      <left/>
      <right/>
      <top/>
      <bottom style="thin"/>
    </border>
    <border>
      <left/>
      <right style="medium"/>
      <top/>
      <bottom style="thin"/>
    </border>
    <border>
      <left style="medium"/>
      <right style="thin"/>
      <top style="thin"/>
      <bottom style="thin"/>
    </border>
    <border>
      <left style="thin"/>
      <right style="medium"/>
      <top style="thin"/>
      <bottom style="thin"/>
    </border>
    <border>
      <left style="medium"/>
      <right style="thin"/>
      <top style="thin"/>
      <bottom style="double"/>
    </border>
    <border>
      <left style="medium"/>
      <right style="thin"/>
      <top/>
      <bottom style="thin"/>
    </border>
    <border>
      <left style="medium"/>
      <right style="thin"/>
      <top style="thin"/>
      <bottom style="medium"/>
    </border>
    <border>
      <left style="medium"/>
      <right style="medium"/>
      <top style="thin"/>
      <bottom style="double"/>
    </border>
    <border>
      <left style="medium"/>
      <right style="medium"/>
      <top/>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thin"/>
      <top style="medium"/>
      <bottom style="thin"/>
    </border>
    <border>
      <left style="medium"/>
      <right style="medium"/>
      <top style="medium"/>
      <bottom style="thin"/>
    </border>
    <border>
      <left/>
      <right style="thin"/>
      <top style="medium"/>
      <bottom style="thin"/>
    </border>
    <border>
      <left/>
      <right/>
      <top style="medium"/>
      <bottom style="thin"/>
    </border>
    <border>
      <left/>
      <right style="medium"/>
      <top style="medium"/>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medium"/>
      <top/>
      <bottom style="medium"/>
    </border>
    <border>
      <left style="thin"/>
      <right style="thin"/>
      <top/>
      <bottom style="medium"/>
    </border>
    <border>
      <left/>
      <right style="thin"/>
      <top/>
      <bottom style="medium"/>
    </border>
    <border>
      <left style="thin"/>
      <right style="medium"/>
      <top/>
      <bottom style="medium"/>
    </border>
    <border>
      <left style="thin"/>
      <right style="thin"/>
      <top style="medium"/>
      <bottom style="medium"/>
    </border>
    <border>
      <left style="thin"/>
      <right style="thin"/>
      <top/>
      <bottom style="thin"/>
    </border>
    <border>
      <left style="thin"/>
      <right style="thin"/>
      <top style="thin"/>
      <bottom/>
    </border>
    <border>
      <left/>
      <right style="medium"/>
      <top style="thin"/>
      <bottom style="medium"/>
    </border>
    <border>
      <left style="thin"/>
      <right/>
      <top style="medium"/>
      <bottom style="thin"/>
    </border>
    <border>
      <left style="thin"/>
      <right/>
      <top>
        <color indexed="63"/>
      </top>
      <bottom style="thin"/>
    </border>
    <border>
      <left style="medium"/>
      <right style="thin"/>
      <top/>
      <bottom style="medium"/>
    </border>
    <border>
      <left style="thin"/>
      <right style="medium"/>
      <top style="medium"/>
      <bottom style="thin"/>
    </border>
    <border>
      <left/>
      <right style="medium"/>
      <top style="thin"/>
      <bottom style="thin"/>
    </border>
    <border>
      <left>
        <color indexed="63"/>
      </left>
      <right style="thin"/>
      <top style="thin"/>
      <bottom style="thin"/>
    </border>
    <border>
      <left style="thin"/>
      <right/>
      <top style="thin"/>
      <bottom style="medium"/>
    </border>
    <border>
      <left style="thin"/>
      <right/>
      <top/>
      <bottom style="medium"/>
    </border>
    <border>
      <left/>
      <right/>
      <top style="thin"/>
      <bottom style="thin"/>
    </border>
    <border>
      <left style="medium"/>
      <right style="thin"/>
      <top style="medium"/>
      <bottom style="medium"/>
    </border>
    <border>
      <left/>
      <right/>
      <top style="medium"/>
      <bottom/>
    </border>
    <border>
      <left style="thin"/>
      <right style="medium"/>
      <top style="thin"/>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thin">
        <color indexed="8"/>
      </bottom>
    </border>
    <border>
      <left style="medium"/>
      <right style="thin"/>
      <top style="thin"/>
      <bottom>
        <color indexed="63"/>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right>
        <color indexed="63"/>
      </right>
      <top style="medium"/>
      <bottom style="medium"/>
    </border>
    <border>
      <left style="medium"/>
      <right/>
      <top style="medium"/>
      <bottom style="thin"/>
    </border>
    <border>
      <left style="thin">
        <color indexed="8"/>
      </left>
      <right style="medium">
        <color indexed="8"/>
      </right>
      <top style="medium">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medium">
        <color indexed="8"/>
      </right>
      <top style="thin">
        <color indexed="8"/>
      </top>
      <bottom style="thin">
        <color indexed="8"/>
      </bottom>
    </border>
    <border>
      <left style="thin">
        <color indexed="8"/>
      </left>
      <right/>
      <top style="medium">
        <color indexed="8"/>
      </top>
      <bottom style="thin">
        <color indexed="8"/>
      </bottom>
    </border>
    <border>
      <left/>
      <right/>
      <top style="medium">
        <color indexed="8"/>
      </top>
      <bottom style="thin">
        <color indexed="8"/>
      </bottom>
    </border>
    <border>
      <left/>
      <right style="medium">
        <color indexed="8"/>
      </right>
      <top style="medium">
        <color indexed="8"/>
      </top>
      <bottom style="thin">
        <color indexed="8"/>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11" borderId="0" applyNumberFormat="0" applyBorder="0" applyAlignment="0" applyProtection="0"/>
    <xf numFmtId="0" fontId="101" fillId="12" borderId="0" applyNumberFormat="0" applyBorder="0" applyAlignment="0" applyProtection="0"/>
    <xf numFmtId="0" fontId="101" fillId="13"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2" fillId="17" borderId="0" applyNumberFormat="0" applyBorder="0" applyAlignment="0" applyProtection="0"/>
    <xf numFmtId="0" fontId="102" fillId="18" borderId="0" applyNumberFormat="0" applyBorder="0" applyAlignment="0" applyProtection="0"/>
    <xf numFmtId="0" fontId="10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3" fillId="20" borderId="0" applyNumberFormat="0" applyBorder="0" applyAlignment="0" applyProtection="0"/>
    <xf numFmtId="0" fontId="10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2" applyNumberFormat="0" applyFill="0" applyAlignment="0" applyProtection="0"/>
    <xf numFmtId="0" fontId="106" fillId="0" borderId="3" applyNumberFormat="0" applyFill="0" applyAlignment="0" applyProtection="0"/>
    <xf numFmtId="0" fontId="107" fillId="0" borderId="4" applyNumberFormat="0" applyFill="0" applyAlignment="0" applyProtection="0"/>
    <xf numFmtId="0" fontId="107" fillId="0" borderId="0" applyNumberFormat="0" applyFill="0" applyBorder="0" applyAlignment="0" applyProtection="0"/>
    <xf numFmtId="0" fontId="108" fillId="22" borderId="0" applyNumberFormat="0" applyBorder="0" applyAlignment="0" applyProtection="0"/>
    <xf numFmtId="0" fontId="4" fillId="0" borderId="0">
      <alignment/>
      <protection/>
    </xf>
    <xf numFmtId="0" fontId="0" fillId="0" borderId="0">
      <alignment/>
      <protection/>
    </xf>
    <xf numFmtId="0" fontId="4" fillId="0" borderId="0">
      <alignment/>
      <protection/>
    </xf>
    <xf numFmtId="0" fontId="101" fillId="0" borderId="0">
      <alignment/>
      <protection/>
    </xf>
    <xf numFmtId="0" fontId="0" fillId="0" borderId="0">
      <alignment/>
      <protection/>
    </xf>
    <xf numFmtId="9" fontId="0" fillId="0" borderId="0" applyFont="0" applyFill="0" applyBorder="0" applyAlignment="0" applyProtection="0"/>
    <xf numFmtId="0" fontId="0" fillId="23" borderId="5" applyNumberFormat="0" applyFont="0" applyAlignment="0" applyProtection="0"/>
    <xf numFmtId="0" fontId="109" fillId="0" borderId="6" applyNumberFormat="0" applyFill="0" applyAlignment="0" applyProtection="0"/>
    <xf numFmtId="0" fontId="110" fillId="0" borderId="7" applyNumberFormat="0" applyFill="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3" fillId="24" borderId="8" applyNumberFormat="0" applyAlignment="0" applyProtection="0"/>
    <xf numFmtId="0" fontId="114" fillId="25" borderId="8" applyNumberFormat="0" applyAlignment="0" applyProtection="0"/>
    <xf numFmtId="0" fontId="115" fillId="25" borderId="9" applyNumberFormat="0" applyAlignment="0" applyProtection="0"/>
    <xf numFmtId="0" fontId="116" fillId="0" borderId="0" applyNumberFormat="0" applyFill="0" applyBorder="0" applyAlignment="0" applyProtection="0"/>
    <xf numFmtId="0" fontId="117" fillId="26" borderId="0" applyNumberFormat="0" applyBorder="0" applyAlignment="0" applyProtection="0"/>
    <xf numFmtId="0" fontId="102" fillId="27" borderId="0" applyNumberFormat="0" applyBorder="0" applyAlignment="0" applyProtection="0"/>
    <xf numFmtId="0" fontId="102" fillId="28" borderId="0" applyNumberFormat="0" applyBorder="0" applyAlignment="0" applyProtection="0"/>
    <xf numFmtId="0" fontId="102" fillId="29" borderId="0" applyNumberFormat="0" applyBorder="0" applyAlignment="0" applyProtection="0"/>
    <xf numFmtId="0" fontId="102" fillId="30" borderId="0" applyNumberFormat="0" applyBorder="0" applyAlignment="0" applyProtection="0"/>
    <xf numFmtId="0" fontId="102" fillId="31" borderId="0" applyNumberFormat="0" applyBorder="0" applyAlignment="0" applyProtection="0"/>
    <xf numFmtId="0" fontId="102" fillId="32" borderId="0" applyNumberFormat="0" applyBorder="0" applyAlignment="0" applyProtection="0"/>
  </cellStyleXfs>
  <cellXfs count="648">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10" xfId="0" applyFont="1" applyBorder="1" applyAlignment="1">
      <alignment/>
    </xf>
    <xf numFmtId="0" fontId="0" fillId="0" borderId="0" xfId="0" applyFont="1" applyAlignment="1">
      <alignment/>
    </xf>
    <xf numFmtId="0" fontId="2" fillId="0" borderId="11" xfId="0" applyFont="1" applyBorder="1" applyAlignment="1">
      <alignment/>
    </xf>
    <xf numFmtId="3" fontId="0" fillId="0" borderId="0" xfId="0" applyNumberFormat="1" applyFont="1" applyAlignment="1">
      <alignmen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1" borderId="15" xfId="0" applyFont="1" applyFill="1" applyBorder="1" applyAlignment="1">
      <alignment/>
    </xf>
    <xf numFmtId="0" fontId="3" fillId="1" borderId="16" xfId="0" applyFont="1" applyFill="1" applyBorder="1" applyAlignment="1">
      <alignment/>
    </xf>
    <xf numFmtId="0" fontId="3" fillId="1" borderId="17" xfId="0" applyFont="1" applyFill="1" applyBorder="1" applyAlignment="1">
      <alignment/>
    </xf>
    <xf numFmtId="0" fontId="3" fillId="1" borderId="18" xfId="0" applyFont="1" applyFill="1" applyBorder="1" applyAlignment="1">
      <alignment/>
    </xf>
    <xf numFmtId="0" fontId="3" fillId="1" borderId="10" xfId="0" applyFont="1" applyFill="1" applyBorder="1" applyAlignment="1">
      <alignment/>
    </xf>
    <xf numFmtId="0" fontId="3" fillId="1" borderId="19" xfId="0" applyFont="1" applyFill="1" applyBorder="1" applyAlignment="1">
      <alignment/>
    </xf>
    <xf numFmtId="3" fontId="3" fillId="0" borderId="20" xfId="0" applyNumberFormat="1" applyFont="1" applyBorder="1" applyAlignment="1">
      <alignment horizontal="center"/>
    </xf>
    <xf numFmtId="3" fontId="3" fillId="0" borderId="18" xfId="0" applyNumberFormat="1" applyFont="1" applyBorder="1" applyAlignment="1">
      <alignment horizontal="center"/>
    </xf>
    <xf numFmtId="3" fontId="3" fillId="0" borderId="21" xfId="0" applyNumberFormat="1" applyFont="1" applyBorder="1" applyAlignment="1">
      <alignment horizontal="center"/>
    </xf>
    <xf numFmtId="3" fontId="3" fillId="0" borderId="22" xfId="0" applyNumberFormat="1" applyFont="1" applyBorder="1" applyAlignment="1">
      <alignment horizontal="center"/>
    </xf>
    <xf numFmtId="0" fontId="3" fillId="0" borderId="10" xfId="0" applyNumberFormat="1" applyFont="1" applyBorder="1" applyAlignment="1">
      <alignment horizontal="center"/>
    </xf>
    <xf numFmtId="0" fontId="3" fillId="1" borderId="16" xfId="0" applyFont="1" applyFill="1" applyBorder="1" applyAlignment="1">
      <alignment horizontal="center"/>
    </xf>
    <xf numFmtId="3" fontId="5" fillId="0" borderId="0" xfId="0" applyNumberFormat="1" applyFont="1" applyBorder="1" applyAlignment="1">
      <alignment horizontal="center"/>
    </xf>
    <xf numFmtId="3" fontId="3" fillId="0" borderId="23" xfId="0" applyNumberFormat="1" applyFont="1" applyBorder="1" applyAlignment="1">
      <alignment horizontal="center"/>
    </xf>
    <xf numFmtId="3" fontId="3" fillId="0" borderId="24" xfId="0" applyNumberFormat="1" applyFont="1" applyBorder="1" applyAlignment="1">
      <alignment horizontal="center"/>
    </xf>
    <xf numFmtId="3" fontId="3" fillId="0" borderId="25" xfId="0" applyNumberFormat="1" applyFont="1" applyBorder="1" applyAlignment="1">
      <alignment horizontal="center"/>
    </xf>
    <xf numFmtId="3" fontId="3" fillId="0" borderId="26" xfId="0" applyNumberFormat="1" applyFont="1" applyBorder="1" applyAlignment="1">
      <alignment horizontal="center"/>
    </xf>
    <xf numFmtId="0" fontId="3" fillId="33" borderId="10" xfId="0" applyNumberFormat="1" applyFont="1" applyFill="1" applyBorder="1" applyAlignment="1">
      <alignment horizontal="center"/>
    </xf>
    <xf numFmtId="0" fontId="0" fillId="0" borderId="0" xfId="0" applyFont="1" applyAlignment="1" applyProtection="1">
      <alignment/>
      <protection locked="0"/>
    </xf>
    <xf numFmtId="3" fontId="118" fillId="0" borderId="0" xfId="0" applyNumberFormat="1" applyFont="1" applyAlignment="1">
      <alignment/>
    </xf>
    <xf numFmtId="0" fontId="119" fillId="0" borderId="0" xfId="44" applyFont="1" applyFill="1">
      <alignment/>
      <protection/>
    </xf>
    <xf numFmtId="3" fontId="118" fillId="0" borderId="0" xfId="0" applyNumberFormat="1" applyFont="1" applyBorder="1" applyAlignment="1">
      <alignment/>
    </xf>
    <xf numFmtId="3" fontId="120" fillId="0" borderId="0" xfId="0" applyNumberFormat="1" applyFont="1" applyBorder="1" applyAlignment="1">
      <alignment horizontal="center"/>
    </xf>
    <xf numFmtId="0" fontId="118" fillId="0" borderId="0" xfId="0" applyFont="1" applyAlignment="1">
      <alignment/>
    </xf>
    <xf numFmtId="0" fontId="120" fillId="0" borderId="0" xfId="0" applyFont="1" applyBorder="1" applyAlignment="1">
      <alignment horizontal="center"/>
    </xf>
    <xf numFmtId="0" fontId="120" fillId="34" borderId="0" xfId="0" applyFont="1" applyFill="1" applyBorder="1" applyAlignment="1">
      <alignment/>
    </xf>
    <xf numFmtId="3" fontId="120" fillId="34" borderId="0" xfId="0" applyNumberFormat="1" applyFont="1" applyFill="1" applyBorder="1" applyAlignment="1">
      <alignment horizontal="center"/>
    </xf>
    <xf numFmtId="3" fontId="120" fillId="34" borderId="0" xfId="0" applyNumberFormat="1" applyFont="1" applyFill="1" applyAlignment="1">
      <alignment horizontal="center"/>
    </xf>
    <xf numFmtId="0" fontId="120" fillId="34" borderId="0" xfId="0" applyFont="1" applyFill="1" applyAlignment="1">
      <alignment/>
    </xf>
    <xf numFmtId="3" fontId="120" fillId="0" borderId="0" xfId="0" applyNumberFormat="1" applyFont="1" applyAlignment="1">
      <alignment horizontal="center"/>
    </xf>
    <xf numFmtId="3" fontId="118" fillId="0" borderId="0" xfId="0" applyNumberFormat="1" applyFont="1" applyAlignment="1">
      <alignment/>
    </xf>
    <xf numFmtId="0" fontId="121" fillId="0" borderId="0" xfId="0" applyFont="1" applyAlignment="1">
      <alignment/>
    </xf>
    <xf numFmtId="0" fontId="118" fillId="0" borderId="0" xfId="0" applyFont="1" applyAlignment="1" applyProtection="1">
      <alignment/>
      <protection locked="0"/>
    </xf>
    <xf numFmtId="0" fontId="122" fillId="0" borderId="0" xfId="0" applyFont="1" applyAlignment="1">
      <alignment/>
    </xf>
    <xf numFmtId="0" fontId="123" fillId="0" borderId="0" xfId="0" applyFont="1" applyBorder="1" applyAlignment="1">
      <alignment/>
    </xf>
    <xf numFmtId="3" fontId="124" fillId="0" borderId="0" xfId="0" applyNumberFormat="1" applyFont="1" applyBorder="1" applyAlignment="1">
      <alignment/>
    </xf>
    <xf numFmtId="3" fontId="124" fillId="0" borderId="0" xfId="0" applyNumberFormat="1" applyFont="1" applyBorder="1" applyAlignment="1" applyProtection="1">
      <alignment/>
      <protection locked="0"/>
    </xf>
    <xf numFmtId="3" fontId="125" fillId="0" borderId="0" xfId="0" applyNumberFormat="1" applyFont="1" applyBorder="1" applyAlignment="1" applyProtection="1">
      <alignment/>
      <protection locked="0"/>
    </xf>
    <xf numFmtId="3" fontId="120" fillId="0" borderId="0" xfId="0" applyNumberFormat="1" applyFont="1" applyAlignment="1">
      <alignment/>
    </xf>
    <xf numFmtId="3" fontId="120" fillId="0" borderId="0" xfId="0" applyNumberFormat="1" applyFont="1" applyAlignment="1" applyProtection="1">
      <alignment/>
      <protection locked="0"/>
    </xf>
    <xf numFmtId="3" fontId="126" fillId="0" borderId="0" xfId="0" applyNumberFormat="1" applyFont="1" applyAlignment="1" applyProtection="1">
      <alignment/>
      <protection locked="0"/>
    </xf>
    <xf numFmtId="0" fontId="127" fillId="0" borderId="0" xfId="0" applyFont="1" applyAlignment="1">
      <alignment/>
    </xf>
    <xf numFmtId="0" fontId="128" fillId="0" borderId="0" xfId="0" applyFont="1" applyAlignment="1">
      <alignment/>
    </xf>
    <xf numFmtId="3" fontId="120" fillId="0" borderId="0" xfId="0" applyNumberFormat="1" applyFont="1" applyBorder="1" applyAlignment="1">
      <alignment/>
    </xf>
    <xf numFmtId="3" fontId="120" fillId="0" borderId="0" xfId="0" applyNumberFormat="1" applyFont="1" applyBorder="1" applyAlignment="1" applyProtection="1">
      <alignment/>
      <protection locked="0"/>
    </xf>
    <xf numFmtId="3" fontId="126" fillId="0" borderId="0" xfId="0" applyNumberFormat="1" applyFont="1" applyBorder="1" applyAlignment="1" applyProtection="1">
      <alignment/>
      <protection locked="0"/>
    </xf>
    <xf numFmtId="3" fontId="129" fillId="0" borderId="0" xfId="0" applyNumberFormat="1" applyFont="1" applyBorder="1" applyAlignment="1">
      <alignment/>
    </xf>
    <xf numFmtId="3" fontId="129" fillId="33" borderId="0" xfId="0" applyNumberFormat="1" applyFont="1" applyFill="1" applyBorder="1" applyAlignment="1" applyProtection="1">
      <alignment/>
      <protection locked="0"/>
    </xf>
    <xf numFmtId="0" fontId="121" fillId="0" borderId="0" xfId="0" applyFont="1" applyAlignment="1">
      <alignment/>
    </xf>
    <xf numFmtId="3" fontId="121" fillId="0" borderId="0" xfId="0" applyNumberFormat="1" applyFont="1" applyAlignment="1">
      <alignment/>
    </xf>
    <xf numFmtId="0" fontId="118" fillId="0" borderId="0" xfId="0" applyFont="1" applyAlignment="1">
      <alignment/>
    </xf>
    <xf numFmtId="0" fontId="120" fillId="35" borderId="27" xfId="44" applyFont="1" applyFill="1" applyBorder="1">
      <alignment/>
      <protection/>
    </xf>
    <xf numFmtId="0" fontId="120" fillId="35" borderId="28" xfId="44" applyFont="1" applyFill="1" applyBorder="1">
      <alignment/>
      <protection/>
    </xf>
    <xf numFmtId="3" fontId="120" fillId="35" borderId="29" xfId="44" applyNumberFormat="1" applyFont="1" applyFill="1" applyBorder="1" applyAlignment="1">
      <alignment horizontal="right"/>
      <protection/>
    </xf>
    <xf numFmtId="3" fontId="120" fillId="35" borderId="30" xfId="44" applyNumberFormat="1" applyFont="1" applyFill="1" applyBorder="1" applyAlignment="1">
      <alignment horizontal="right"/>
      <protection/>
    </xf>
    <xf numFmtId="3" fontId="130" fillId="35" borderId="28" xfId="44" applyNumberFormat="1" applyFont="1" applyFill="1" applyBorder="1">
      <alignment/>
      <protection/>
    </xf>
    <xf numFmtId="3" fontId="130" fillId="35" borderId="31" xfId="44" applyNumberFormat="1" applyFont="1" applyFill="1" applyBorder="1">
      <alignment/>
      <protection/>
    </xf>
    <xf numFmtId="3" fontId="130" fillId="35" borderId="32" xfId="44" applyNumberFormat="1" applyFont="1" applyFill="1" applyBorder="1">
      <alignment/>
      <protection/>
    </xf>
    <xf numFmtId="3" fontId="120" fillId="36" borderId="26" xfId="44" applyNumberFormat="1" applyFont="1" applyFill="1" applyBorder="1" applyAlignment="1">
      <alignment horizontal="right"/>
      <protection/>
    </xf>
    <xf numFmtId="3" fontId="120" fillId="36" borderId="33" xfId="44" applyNumberFormat="1" applyFont="1" applyFill="1" applyBorder="1" applyAlignment="1">
      <alignment horizontal="right"/>
      <protection/>
    </xf>
    <xf numFmtId="3" fontId="120" fillId="36" borderId="34" xfId="44" applyNumberFormat="1" applyFont="1" applyFill="1" applyBorder="1" applyAlignment="1">
      <alignment horizontal="right"/>
      <protection/>
    </xf>
    <xf numFmtId="3" fontId="120" fillId="36" borderId="35" xfId="44" applyNumberFormat="1" applyFont="1" applyFill="1" applyBorder="1" applyAlignment="1">
      <alignment horizontal="right"/>
      <protection/>
    </xf>
    <xf numFmtId="3" fontId="118" fillId="0" borderId="36" xfId="44" applyNumberFormat="1" applyFont="1" applyFill="1" applyBorder="1">
      <alignment/>
      <protection/>
    </xf>
    <xf numFmtId="3" fontId="119" fillId="0" borderId="37" xfId="44" applyNumberFormat="1" applyFont="1" applyFill="1" applyBorder="1">
      <alignment/>
      <protection/>
    </xf>
    <xf numFmtId="0" fontId="119" fillId="0" borderId="38" xfId="44" applyFont="1" applyFill="1" applyBorder="1">
      <alignment/>
      <protection/>
    </xf>
    <xf numFmtId="3" fontId="119" fillId="0" borderId="39" xfId="44" applyNumberFormat="1" applyFont="1" applyFill="1" applyBorder="1">
      <alignment/>
      <protection/>
    </xf>
    <xf numFmtId="0" fontId="120" fillId="0" borderId="0" xfId="0" applyFont="1" applyAlignment="1">
      <alignment/>
    </xf>
    <xf numFmtId="0" fontId="131" fillId="0" borderId="0" xfId="0" applyFont="1" applyAlignment="1">
      <alignment/>
    </xf>
    <xf numFmtId="0" fontId="132" fillId="0" borderId="0" xfId="0" applyFont="1" applyAlignment="1">
      <alignment/>
    </xf>
    <xf numFmtId="0" fontId="3" fillId="0" borderId="10" xfId="0" applyFont="1" applyBorder="1" applyAlignment="1">
      <alignment horizontal="center"/>
    </xf>
    <xf numFmtId="0" fontId="3" fillId="33" borderId="10" xfId="0" applyFont="1" applyFill="1" applyBorder="1" applyAlignment="1">
      <alignment horizontal="center"/>
    </xf>
    <xf numFmtId="3" fontId="7" fillId="37" borderId="18" xfId="44" applyNumberFormat="1" applyFont="1" applyFill="1" applyBorder="1" applyProtection="1">
      <alignment/>
      <protection locked="0"/>
    </xf>
    <xf numFmtId="3" fontId="7" fillId="37" borderId="10" xfId="44" applyNumberFormat="1" applyFont="1" applyFill="1" applyBorder="1" applyProtection="1">
      <alignment/>
      <protection locked="0"/>
    </xf>
    <xf numFmtId="3" fontId="7" fillId="37" borderId="11" xfId="44" applyNumberFormat="1" applyFont="1" applyFill="1" applyBorder="1" applyProtection="1">
      <alignment/>
      <protection locked="0"/>
    </xf>
    <xf numFmtId="3" fontId="7" fillId="33" borderId="25" xfId="44" applyNumberFormat="1" applyFont="1" applyFill="1" applyBorder="1">
      <alignment/>
      <protection/>
    </xf>
    <xf numFmtId="3" fontId="8" fillId="33" borderId="25" xfId="44" applyNumberFormat="1" applyFont="1" applyFill="1" applyBorder="1" applyProtection="1">
      <alignment/>
      <protection/>
    </xf>
    <xf numFmtId="3" fontId="8" fillId="33" borderId="18" xfId="44" applyNumberFormat="1" applyFont="1" applyFill="1" applyBorder="1" applyProtection="1">
      <alignment/>
      <protection locked="0"/>
    </xf>
    <xf numFmtId="3" fontId="8" fillId="33" borderId="10" xfId="44" applyNumberFormat="1" applyFont="1" applyFill="1" applyBorder="1" applyProtection="1">
      <alignment/>
      <protection locked="0"/>
    </xf>
    <xf numFmtId="3" fontId="8" fillId="33" borderId="11" xfId="44" applyNumberFormat="1" applyFont="1" applyFill="1" applyBorder="1" applyProtection="1">
      <alignment/>
      <protection locked="0"/>
    </xf>
    <xf numFmtId="3" fontId="8" fillId="33" borderId="19" xfId="44" applyNumberFormat="1" applyFont="1" applyFill="1" applyBorder="1" applyProtection="1">
      <alignment/>
      <protection locked="0"/>
    </xf>
    <xf numFmtId="0" fontId="6" fillId="0" borderId="18" xfId="44" applyFont="1" applyBorder="1" applyAlignment="1">
      <alignment horizontal="left"/>
      <protection/>
    </xf>
    <xf numFmtId="0" fontId="6" fillId="0" borderId="10" xfId="44" applyFont="1" applyFill="1" applyBorder="1" applyAlignment="1">
      <alignment/>
      <protection/>
    </xf>
    <xf numFmtId="0" fontId="9" fillId="0" borderId="10" xfId="0" applyFont="1" applyBorder="1" applyAlignment="1" applyProtection="1">
      <alignment/>
      <protection locked="0"/>
    </xf>
    <xf numFmtId="3" fontId="10" fillId="0" borderId="10" xfId="0" applyNumberFormat="1" applyFont="1" applyBorder="1" applyAlignment="1" applyProtection="1">
      <alignment/>
      <protection locked="0"/>
    </xf>
    <xf numFmtId="3" fontId="10" fillId="33" borderId="10" xfId="0" applyNumberFormat="1" applyFont="1" applyFill="1" applyBorder="1" applyAlignment="1" applyProtection="1">
      <alignment/>
      <protection locked="0"/>
    </xf>
    <xf numFmtId="0" fontId="2" fillId="0" borderId="18" xfId="44" applyFont="1" applyBorder="1" applyAlignment="1">
      <alignment horizontal="left"/>
      <protection/>
    </xf>
    <xf numFmtId="0" fontId="2" fillId="0" borderId="10" xfId="44" applyFont="1" applyFill="1" applyBorder="1" applyAlignment="1">
      <alignment/>
      <protection/>
    </xf>
    <xf numFmtId="3" fontId="7" fillId="33" borderId="25" xfId="44" applyNumberFormat="1" applyFont="1" applyFill="1" applyBorder="1" applyProtection="1">
      <alignment/>
      <protection/>
    </xf>
    <xf numFmtId="3" fontId="7" fillId="37" borderId="19" xfId="44" applyNumberFormat="1" applyFont="1" applyFill="1" applyBorder="1" applyProtection="1">
      <alignment/>
      <protection locked="0"/>
    </xf>
    <xf numFmtId="3" fontId="8" fillId="33" borderId="25" xfId="44" applyNumberFormat="1" applyFont="1" applyFill="1" applyBorder="1">
      <alignment/>
      <protection/>
    </xf>
    <xf numFmtId="3" fontId="8" fillId="33" borderId="18" xfId="44" applyNumberFormat="1" applyFont="1" applyFill="1" applyBorder="1">
      <alignment/>
      <protection/>
    </xf>
    <xf numFmtId="3" fontId="8" fillId="33" borderId="10" xfId="44" applyNumberFormat="1" applyFont="1" applyFill="1" applyBorder="1">
      <alignment/>
      <protection/>
    </xf>
    <xf numFmtId="3" fontId="8" fillId="33" borderId="11" xfId="44" applyNumberFormat="1" applyFont="1" applyFill="1" applyBorder="1">
      <alignment/>
      <protection/>
    </xf>
    <xf numFmtId="3" fontId="8" fillId="33" borderId="18" xfId="44" applyNumberFormat="1" applyFont="1" applyFill="1" applyBorder="1" applyProtection="1">
      <alignment/>
      <protection/>
    </xf>
    <xf numFmtId="3" fontId="8" fillId="33" borderId="10" xfId="44" applyNumberFormat="1" applyFont="1" applyFill="1" applyBorder="1" applyProtection="1">
      <alignment/>
      <protection/>
    </xf>
    <xf numFmtId="3" fontId="8" fillId="33" borderId="19" xfId="44" applyNumberFormat="1" applyFont="1" applyFill="1" applyBorder="1" applyProtection="1">
      <alignment/>
      <protection/>
    </xf>
    <xf numFmtId="3" fontId="8" fillId="33" borderId="22" xfId="44" applyNumberFormat="1" applyFont="1" applyFill="1" applyBorder="1" applyProtection="1">
      <alignment/>
      <protection locked="0"/>
    </xf>
    <xf numFmtId="3" fontId="8" fillId="33" borderId="35" xfId="44" applyNumberFormat="1" applyFont="1" applyFill="1" applyBorder="1" applyProtection="1">
      <alignment/>
      <protection locked="0"/>
    </xf>
    <xf numFmtId="3" fontId="7" fillId="37" borderId="21" xfId="44" applyNumberFormat="1" applyFont="1" applyFill="1" applyBorder="1" applyProtection="1">
      <alignment/>
      <protection locked="0"/>
    </xf>
    <xf numFmtId="3" fontId="11" fillId="37" borderId="10" xfId="44" applyNumberFormat="1" applyFont="1" applyFill="1" applyBorder="1" applyProtection="1">
      <alignment/>
      <protection locked="0"/>
    </xf>
    <xf numFmtId="3" fontId="8" fillId="33" borderId="34" xfId="44" applyNumberFormat="1" applyFont="1" applyFill="1" applyBorder="1" applyProtection="1">
      <alignment/>
      <protection locked="0"/>
    </xf>
    <xf numFmtId="3" fontId="11" fillId="33" borderId="25" xfId="44" applyNumberFormat="1" applyFont="1" applyFill="1" applyBorder="1" applyProtection="1">
      <alignment/>
      <protection/>
    </xf>
    <xf numFmtId="3" fontId="11" fillId="37" borderId="18" xfId="44" applyNumberFormat="1" applyFont="1" applyFill="1" applyBorder="1" applyProtection="1">
      <alignment/>
      <protection locked="0"/>
    </xf>
    <xf numFmtId="3" fontId="11" fillId="37" borderId="19" xfId="44" applyNumberFormat="1" applyFont="1" applyFill="1" applyBorder="1" applyProtection="1">
      <alignment/>
      <protection locked="0"/>
    </xf>
    <xf numFmtId="3" fontId="8" fillId="33" borderId="25" xfId="44" applyNumberFormat="1" applyFont="1" applyFill="1" applyBorder="1" applyProtection="1">
      <alignment/>
      <protection locked="0"/>
    </xf>
    <xf numFmtId="3" fontId="13" fillId="0" borderId="10" xfId="0" applyNumberFormat="1" applyFont="1" applyBorder="1" applyAlignment="1" applyProtection="1">
      <alignment/>
      <protection locked="0"/>
    </xf>
    <xf numFmtId="3" fontId="14" fillId="0" borderId="10" xfId="0" applyNumberFormat="1" applyFont="1" applyBorder="1" applyAlignment="1">
      <alignment/>
    </xf>
    <xf numFmtId="3" fontId="0" fillId="0" borderId="10" xfId="0" applyNumberFormat="1" applyFont="1" applyBorder="1" applyAlignment="1">
      <alignment/>
    </xf>
    <xf numFmtId="3" fontId="3" fillId="0" borderId="10" xfId="0" applyNumberFormat="1" applyFont="1" applyBorder="1" applyAlignment="1">
      <alignment/>
    </xf>
    <xf numFmtId="3" fontId="10" fillId="0" borderId="10" xfId="0" applyNumberFormat="1" applyFont="1" applyBorder="1" applyAlignment="1">
      <alignment/>
    </xf>
    <xf numFmtId="0" fontId="10" fillId="0" borderId="10" xfId="0" applyFont="1" applyBorder="1" applyAlignment="1" applyProtection="1">
      <alignment/>
      <protection locked="0"/>
    </xf>
    <xf numFmtId="3" fontId="13" fillId="33" borderId="10" xfId="0" applyNumberFormat="1" applyFont="1" applyFill="1" applyBorder="1" applyAlignment="1" applyProtection="1">
      <alignment/>
      <protection locked="0"/>
    </xf>
    <xf numFmtId="3" fontId="0"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3" fontId="0" fillId="33" borderId="10" xfId="0" applyNumberFormat="1" applyFont="1" applyFill="1" applyBorder="1" applyAlignment="1" applyProtection="1">
      <alignment/>
      <protection locked="0"/>
    </xf>
    <xf numFmtId="3" fontId="13" fillId="0" borderId="10" xfId="0" applyNumberFormat="1" applyFont="1" applyBorder="1" applyAlignment="1" applyProtection="1">
      <alignment/>
      <protection/>
    </xf>
    <xf numFmtId="3" fontId="16" fillId="0" borderId="40" xfId="0" applyNumberFormat="1" applyFont="1" applyBorder="1" applyAlignment="1">
      <alignment/>
    </xf>
    <xf numFmtId="3" fontId="17" fillId="0" borderId="41" xfId="0" applyNumberFormat="1" applyFont="1" applyBorder="1" applyAlignment="1">
      <alignment/>
    </xf>
    <xf numFmtId="3" fontId="17" fillId="0" borderId="10" xfId="0" applyNumberFormat="1" applyFont="1" applyBorder="1" applyAlignment="1">
      <alignment/>
    </xf>
    <xf numFmtId="0" fontId="3" fillId="33" borderId="10" xfId="0" applyFont="1" applyFill="1" applyBorder="1" applyAlignment="1" applyProtection="1">
      <alignment horizontal="center"/>
      <protection locked="0"/>
    </xf>
    <xf numFmtId="0" fontId="3" fillId="0" borderId="10" xfId="0" applyFont="1" applyBorder="1" applyAlignment="1" applyProtection="1">
      <alignment horizontal="center"/>
      <protection locked="0"/>
    </xf>
    <xf numFmtId="0" fontId="3" fillId="33" borderId="10" xfId="0" applyNumberFormat="1" applyFont="1" applyFill="1" applyBorder="1" applyAlignment="1" applyProtection="1">
      <alignment horizontal="center"/>
      <protection locked="0"/>
    </xf>
    <xf numFmtId="3" fontId="0" fillId="0" borderId="10" xfId="0" applyNumberFormat="1" applyFont="1" applyBorder="1" applyAlignment="1">
      <alignment/>
    </xf>
    <xf numFmtId="3" fontId="3" fillId="0" borderId="10" xfId="0" applyNumberFormat="1" applyFont="1" applyBorder="1" applyAlignment="1">
      <alignment/>
    </xf>
    <xf numFmtId="3" fontId="0" fillId="0" borderId="42" xfId="0" applyNumberFormat="1" applyFont="1" applyBorder="1" applyAlignment="1">
      <alignment/>
    </xf>
    <xf numFmtId="49" fontId="6" fillId="38" borderId="29" xfId="44" applyNumberFormat="1" applyFont="1" applyFill="1" applyBorder="1" applyAlignment="1">
      <alignment horizontal="center" vertical="center" wrapText="1"/>
      <protection/>
    </xf>
    <xf numFmtId="3" fontId="0" fillId="0" borderId="0" xfId="0" applyNumberFormat="1" applyFont="1" applyAlignment="1">
      <alignment/>
    </xf>
    <xf numFmtId="49" fontId="6" fillId="38" borderId="26" xfId="44" applyNumberFormat="1" applyFont="1" applyFill="1" applyBorder="1" applyAlignment="1">
      <alignment horizontal="center" vertical="center" wrapText="1"/>
      <protection/>
    </xf>
    <xf numFmtId="49" fontId="6" fillId="38" borderId="33" xfId="44" applyNumberFormat="1" applyFont="1" applyFill="1" applyBorder="1" applyAlignment="1">
      <alignment horizontal="center" vertical="center" wrapText="1"/>
      <protection/>
    </xf>
    <xf numFmtId="49" fontId="6" fillId="38" borderId="34" xfId="44" applyNumberFormat="1" applyFont="1" applyFill="1" applyBorder="1" applyAlignment="1">
      <alignment horizontal="center" vertical="center" wrapText="1"/>
      <protection/>
    </xf>
    <xf numFmtId="49" fontId="6" fillId="38" borderId="43" xfId="44" applyNumberFormat="1" applyFont="1" applyFill="1" applyBorder="1" applyAlignment="1">
      <alignment horizontal="center" vertical="center" wrapText="1"/>
      <protection/>
    </xf>
    <xf numFmtId="3" fontId="8" fillId="33" borderId="19" xfId="44" applyNumberFormat="1" applyFont="1" applyFill="1" applyBorder="1">
      <alignment/>
      <protection/>
    </xf>
    <xf numFmtId="0" fontId="9" fillId="0" borderId="18" xfId="44" applyFont="1" applyBorder="1" applyAlignment="1">
      <alignment horizontal="left"/>
      <protection/>
    </xf>
    <xf numFmtId="0" fontId="9" fillId="0" borderId="10" xfId="44" applyFont="1" applyFill="1" applyBorder="1" applyAlignment="1">
      <alignment/>
      <protection/>
    </xf>
    <xf numFmtId="3" fontId="11" fillId="37" borderId="11" xfId="44" applyNumberFormat="1" applyFont="1" applyFill="1" applyBorder="1" applyProtection="1">
      <alignment/>
      <protection locked="0"/>
    </xf>
    <xf numFmtId="0" fontId="3" fillId="0" borderId="27" xfId="44" applyFont="1" applyBorder="1" applyAlignment="1">
      <alignment horizontal="left"/>
      <protection/>
    </xf>
    <xf numFmtId="0" fontId="3" fillId="0" borderId="28" xfId="44" applyFont="1" applyBorder="1" applyAlignment="1">
      <alignment horizontal="left"/>
      <protection/>
    </xf>
    <xf numFmtId="3" fontId="19" fillId="33" borderId="29" xfId="44" applyNumberFormat="1" applyFont="1" applyFill="1" applyBorder="1">
      <alignment/>
      <protection/>
    </xf>
    <xf numFmtId="3" fontId="19" fillId="33" borderId="27" xfId="44" applyNumberFormat="1" applyFont="1" applyFill="1" applyBorder="1">
      <alignment/>
      <protection/>
    </xf>
    <xf numFmtId="3" fontId="19" fillId="33" borderId="28" xfId="44" applyNumberFormat="1" applyFont="1" applyFill="1" applyBorder="1">
      <alignment/>
      <protection/>
    </xf>
    <xf numFmtId="3" fontId="19" fillId="33" borderId="44" xfId="44" applyNumberFormat="1" applyFont="1" applyFill="1" applyBorder="1">
      <alignment/>
      <protection/>
    </xf>
    <xf numFmtId="0" fontId="2" fillId="0" borderId="21" xfId="44" applyFont="1" applyBorder="1" applyAlignment="1">
      <alignment horizontal="left"/>
      <protection/>
    </xf>
    <xf numFmtId="0" fontId="2" fillId="0" borderId="41" xfId="44" applyFont="1" applyFill="1" applyBorder="1" applyAlignment="1">
      <alignment/>
      <protection/>
    </xf>
    <xf numFmtId="0" fontId="6" fillId="0" borderId="41" xfId="44" applyFont="1" applyFill="1" applyBorder="1" applyAlignment="1">
      <alignment/>
      <protection/>
    </xf>
    <xf numFmtId="3" fontId="19" fillId="33" borderId="30" xfId="44" applyNumberFormat="1" applyFont="1" applyFill="1" applyBorder="1">
      <alignment/>
      <protection/>
    </xf>
    <xf numFmtId="3" fontId="7" fillId="37" borderId="41" xfId="44" applyNumberFormat="1" applyFont="1" applyFill="1" applyBorder="1" applyProtection="1">
      <alignment/>
      <protection locked="0"/>
    </xf>
    <xf numFmtId="3" fontId="7" fillId="37" borderId="45" xfId="44" applyNumberFormat="1" applyFont="1" applyFill="1" applyBorder="1" applyProtection="1">
      <alignment/>
      <protection locked="0"/>
    </xf>
    <xf numFmtId="3" fontId="7" fillId="37" borderId="46" xfId="44" applyNumberFormat="1" applyFont="1" applyFill="1" applyBorder="1" applyProtection="1">
      <alignment/>
      <protection locked="0"/>
    </xf>
    <xf numFmtId="3" fontId="7" fillId="37" borderId="37" xfId="44" applyNumberFormat="1" applyFont="1" applyFill="1" applyBorder="1" applyProtection="1">
      <alignment/>
      <protection locked="0"/>
    </xf>
    <xf numFmtId="3" fontId="7" fillId="37" borderId="39" xfId="44" applyNumberFormat="1" applyFont="1" applyFill="1" applyBorder="1" applyProtection="1">
      <alignment/>
      <protection locked="0"/>
    </xf>
    <xf numFmtId="3" fontId="12" fillId="37" borderId="18" xfId="44" applyNumberFormat="1" applyFont="1" applyFill="1" applyBorder="1" applyProtection="1">
      <alignment/>
      <protection locked="0"/>
    </xf>
    <xf numFmtId="3" fontId="19" fillId="33" borderId="47" xfId="44" applyNumberFormat="1" applyFont="1" applyFill="1" applyBorder="1" applyProtection="1">
      <alignment/>
      <protection/>
    </xf>
    <xf numFmtId="3" fontId="8" fillId="33" borderId="19" xfId="44" applyNumberFormat="1" applyFont="1" applyFill="1" applyBorder="1" applyProtection="1">
      <alignment/>
      <protection/>
    </xf>
    <xf numFmtId="3" fontId="7" fillId="37" borderId="19" xfId="44" applyNumberFormat="1" applyFont="1" applyFill="1" applyBorder="1" applyProtection="1">
      <alignment/>
      <protection locked="0"/>
    </xf>
    <xf numFmtId="3" fontId="12" fillId="37" borderId="19" xfId="44" applyNumberFormat="1" applyFont="1" applyFill="1" applyBorder="1" applyProtection="1">
      <alignment/>
      <protection locked="0"/>
    </xf>
    <xf numFmtId="3" fontId="7" fillId="37" borderId="48" xfId="44" applyNumberFormat="1" applyFont="1" applyFill="1" applyBorder="1" applyProtection="1">
      <alignment/>
      <protection locked="0"/>
    </xf>
    <xf numFmtId="3" fontId="8" fillId="33" borderId="35" xfId="44" applyNumberFormat="1" applyFont="1" applyFill="1" applyBorder="1" applyProtection="1">
      <alignment/>
      <protection locked="0"/>
    </xf>
    <xf numFmtId="0" fontId="23" fillId="0" borderId="10" xfId="44" applyFont="1" applyFill="1" applyBorder="1" applyAlignment="1">
      <alignment/>
      <protection/>
    </xf>
    <xf numFmtId="0" fontId="23" fillId="0" borderId="18" xfId="44" applyFont="1" applyBorder="1" applyAlignment="1">
      <alignment horizontal="left"/>
      <protection/>
    </xf>
    <xf numFmtId="3" fontId="19" fillId="33" borderId="32" xfId="44" applyNumberFormat="1" applyFont="1" applyFill="1" applyBorder="1">
      <alignment/>
      <protection/>
    </xf>
    <xf numFmtId="3" fontId="8" fillId="33" borderId="48" xfId="44" applyNumberFormat="1" applyFont="1" applyFill="1" applyBorder="1" applyProtection="1">
      <alignment/>
      <protection locked="0"/>
    </xf>
    <xf numFmtId="3" fontId="11" fillId="33" borderId="25" xfId="44" applyNumberFormat="1" applyFont="1" applyFill="1" applyBorder="1">
      <alignment/>
      <protection/>
    </xf>
    <xf numFmtId="3" fontId="8" fillId="33" borderId="49" xfId="44" applyNumberFormat="1" applyFont="1" applyFill="1" applyBorder="1" applyProtection="1">
      <alignment/>
      <protection locked="0"/>
    </xf>
    <xf numFmtId="3" fontId="19" fillId="33" borderId="27" xfId="44" applyNumberFormat="1" applyFont="1" applyFill="1" applyBorder="1" applyProtection="1">
      <alignment/>
      <protection/>
    </xf>
    <xf numFmtId="3" fontId="19" fillId="33" borderId="28" xfId="44" applyNumberFormat="1" applyFont="1" applyFill="1" applyBorder="1" applyProtection="1">
      <alignment/>
      <protection/>
    </xf>
    <xf numFmtId="0" fontId="2" fillId="0" borderId="22" xfId="44" applyFont="1" applyBorder="1" applyAlignment="1">
      <alignment horizontal="left"/>
      <protection/>
    </xf>
    <xf numFmtId="0" fontId="2" fillId="0" borderId="34" xfId="44" applyFont="1" applyFill="1" applyBorder="1" applyAlignment="1">
      <alignment/>
      <protection/>
    </xf>
    <xf numFmtId="3" fontId="7" fillId="33" borderId="26" xfId="44" applyNumberFormat="1" applyFont="1" applyFill="1" applyBorder="1">
      <alignment/>
      <protection/>
    </xf>
    <xf numFmtId="3" fontId="7" fillId="37" borderId="22" xfId="44" applyNumberFormat="1" applyFont="1" applyFill="1" applyBorder="1" applyProtection="1">
      <alignment/>
      <protection locked="0"/>
    </xf>
    <xf numFmtId="3" fontId="7" fillId="37" borderId="34" xfId="44" applyNumberFormat="1" applyFont="1" applyFill="1" applyBorder="1" applyProtection="1">
      <alignment/>
      <protection locked="0"/>
    </xf>
    <xf numFmtId="3" fontId="7" fillId="37" borderId="50" xfId="44" applyNumberFormat="1" applyFont="1" applyFill="1" applyBorder="1" applyProtection="1">
      <alignment/>
      <protection locked="0"/>
    </xf>
    <xf numFmtId="0" fontId="3" fillId="35" borderId="18" xfId="44" applyFont="1" applyFill="1" applyBorder="1">
      <alignment/>
      <protection/>
    </xf>
    <xf numFmtId="0" fontId="3" fillId="35" borderId="10" xfId="44" applyFont="1" applyFill="1" applyBorder="1">
      <alignment/>
      <protection/>
    </xf>
    <xf numFmtId="3" fontId="3" fillId="35" borderId="25" xfId="44" applyNumberFormat="1" applyFont="1" applyFill="1" applyBorder="1" applyAlignment="1">
      <alignment horizontal="right"/>
      <protection/>
    </xf>
    <xf numFmtId="3" fontId="3" fillId="35" borderId="18" xfId="44" applyNumberFormat="1" applyFont="1" applyFill="1" applyBorder="1" applyAlignment="1">
      <alignment horizontal="right"/>
      <protection/>
    </xf>
    <xf numFmtId="3" fontId="3" fillId="35" borderId="10" xfId="44" applyNumberFormat="1" applyFont="1" applyFill="1" applyBorder="1" applyAlignment="1">
      <alignment horizontal="right"/>
      <protection/>
    </xf>
    <xf numFmtId="3" fontId="3" fillId="35" borderId="11" xfId="44" applyNumberFormat="1" applyFont="1" applyFill="1" applyBorder="1" applyAlignment="1">
      <alignment horizontal="right"/>
      <protection/>
    </xf>
    <xf numFmtId="0" fontId="3" fillId="36" borderId="22" xfId="44" applyFont="1" applyFill="1" applyBorder="1">
      <alignment/>
      <protection/>
    </xf>
    <xf numFmtId="0" fontId="3" fillId="36" borderId="34" xfId="44" applyFont="1" applyFill="1" applyBorder="1">
      <alignment/>
      <protection/>
    </xf>
    <xf numFmtId="3" fontId="3" fillId="36" borderId="26" xfId="44" applyNumberFormat="1" applyFont="1" applyFill="1" applyBorder="1" applyAlignment="1">
      <alignment horizontal="right"/>
      <protection/>
    </xf>
    <xf numFmtId="3" fontId="3" fillId="36" borderId="33" xfId="44" applyNumberFormat="1" applyFont="1" applyFill="1" applyBorder="1" applyAlignment="1">
      <alignment horizontal="right"/>
      <protection/>
    </xf>
    <xf numFmtId="3" fontId="3" fillId="36" borderId="34" xfId="44" applyNumberFormat="1" applyFont="1" applyFill="1" applyBorder="1" applyAlignment="1">
      <alignment horizontal="right"/>
      <protection/>
    </xf>
    <xf numFmtId="3" fontId="3" fillId="36" borderId="50" xfId="44" applyNumberFormat="1" applyFont="1" applyFill="1" applyBorder="1" applyAlignment="1">
      <alignment horizontal="right"/>
      <protection/>
    </xf>
    <xf numFmtId="0" fontId="0" fillId="0" borderId="46" xfId="44" applyFont="1" applyBorder="1">
      <alignment/>
      <protection/>
    </xf>
    <xf numFmtId="0" fontId="0" fillId="0" borderId="37" xfId="44" applyFont="1" applyBorder="1">
      <alignment/>
      <protection/>
    </xf>
    <xf numFmtId="3" fontId="0" fillId="0" borderId="36" xfId="44" applyNumberFormat="1" applyFont="1" applyFill="1" applyBorder="1">
      <alignment/>
      <protection/>
    </xf>
    <xf numFmtId="3" fontId="4" fillId="0" borderId="38" xfId="44" applyNumberFormat="1" applyFont="1" applyFill="1" applyBorder="1">
      <alignment/>
      <protection/>
    </xf>
    <xf numFmtId="3" fontId="4" fillId="0" borderId="37" xfId="44" applyNumberFormat="1" applyFont="1" applyFill="1" applyBorder="1">
      <alignment/>
      <protection/>
    </xf>
    <xf numFmtId="3" fontId="4" fillId="0" borderId="51" xfId="44" applyNumberFormat="1" applyFont="1" applyFill="1" applyBorder="1">
      <alignment/>
      <protection/>
    </xf>
    <xf numFmtId="3" fontId="0" fillId="33" borderId="42" xfId="0" applyNumberFormat="1" applyFont="1" applyFill="1" applyBorder="1" applyAlignment="1" applyProtection="1">
      <alignment/>
      <protection locked="0"/>
    </xf>
    <xf numFmtId="3" fontId="0" fillId="0" borderId="42" xfId="0" applyNumberFormat="1" applyFont="1" applyBorder="1" applyAlignment="1" applyProtection="1">
      <alignment/>
      <protection locked="0"/>
    </xf>
    <xf numFmtId="3" fontId="0" fillId="33" borderId="10" xfId="0" applyNumberFormat="1" applyFont="1" applyFill="1" applyBorder="1" applyAlignment="1" applyProtection="1">
      <alignment/>
      <protection locked="0"/>
    </xf>
    <xf numFmtId="3" fontId="0" fillId="0" borderId="10" xfId="0" applyNumberFormat="1" applyFont="1" applyBorder="1" applyAlignment="1" applyProtection="1">
      <alignment/>
      <protection locked="0"/>
    </xf>
    <xf numFmtId="3" fontId="8" fillId="33" borderId="10" xfId="44" applyNumberFormat="1" applyFont="1" applyFill="1" applyBorder="1" applyProtection="1">
      <alignment/>
      <protection locked="0"/>
    </xf>
    <xf numFmtId="3" fontId="11" fillId="37" borderId="10" xfId="44" applyNumberFormat="1" applyFont="1" applyFill="1" applyBorder="1" applyProtection="1">
      <alignment/>
      <protection locked="0"/>
    </xf>
    <xf numFmtId="0" fontId="14" fillId="0" borderId="0" xfId="0" applyFont="1" applyBorder="1" applyAlignment="1">
      <alignment/>
    </xf>
    <xf numFmtId="0" fontId="2" fillId="0" borderId="0" xfId="0" applyFont="1" applyBorder="1" applyAlignment="1">
      <alignment/>
    </xf>
    <xf numFmtId="3" fontId="3" fillId="33" borderId="52" xfId="0" applyNumberFormat="1" applyFont="1" applyFill="1" applyBorder="1" applyAlignment="1" applyProtection="1">
      <alignment/>
      <protection locked="0"/>
    </xf>
    <xf numFmtId="3" fontId="3" fillId="0" borderId="52" xfId="0" applyNumberFormat="1" applyFont="1" applyBorder="1" applyAlignment="1" applyProtection="1">
      <alignment/>
      <protection locked="0"/>
    </xf>
    <xf numFmtId="3" fontId="6" fillId="0" borderId="52" xfId="0" applyNumberFormat="1" applyFont="1" applyBorder="1" applyAlignment="1" applyProtection="1">
      <alignment/>
      <protection locked="0"/>
    </xf>
    <xf numFmtId="3" fontId="17" fillId="33" borderId="41" xfId="0" applyNumberFormat="1" applyFont="1" applyFill="1" applyBorder="1" applyAlignment="1" applyProtection="1">
      <alignment/>
      <protection locked="0"/>
    </xf>
    <xf numFmtId="3" fontId="17" fillId="0" borderId="41" xfId="0" applyNumberFormat="1" applyFont="1" applyBorder="1" applyAlignment="1" applyProtection="1">
      <alignment/>
      <protection locked="0"/>
    </xf>
    <xf numFmtId="0" fontId="9" fillId="0" borderId="10" xfId="0" applyFont="1" applyBorder="1" applyAlignment="1">
      <alignment/>
    </xf>
    <xf numFmtId="3" fontId="19" fillId="33" borderId="29" xfId="44" applyNumberFormat="1" applyFont="1" applyFill="1" applyBorder="1" applyProtection="1">
      <alignment/>
      <protection/>
    </xf>
    <xf numFmtId="3" fontId="17" fillId="33" borderId="10" xfId="0" applyNumberFormat="1" applyFont="1" applyFill="1" applyBorder="1" applyAlignment="1" applyProtection="1">
      <alignment/>
      <protection locked="0"/>
    </xf>
    <xf numFmtId="0" fontId="14" fillId="0" borderId="0" xfId="0" applyFont="1" applyAlignment="1">
      <alignment/>
    </xf>
    <xf numFmtId="0" fontId="24" fillId="0" borderId="0" xfId="0" applyFont="1" applyAlignment="1">
      <alignment/>
    </xf>
    <xf numFmtId="0" fontId="2" fillId="0" borderId="10" xfId="44" applyFont="1" applyFill="1" applyBorder="1" applyAlignment="1">
      <alignment/>
      <protection/>
    </xf>
    <xf numFmtId="3" fontId="8" fillId="33" borderId="25" xfId="44" applyNumberFormat="1" applyFont="1" applyFill="1" applyBorder="1" applyProtection="1">
      <alignment/>
      <protection/>
    </xf>
    <xf numFmtId="3" fontId="8" fillId="33" borderId="18" xfId="44" applyNumberFormat="1" applyFont="1" applyFill="1" applyBorder="1" applyProtection="1">
      <alignment/>
      <protection/>
    </xf>
    <xf numFmtId="3" fontId="8" fillId="33" borderId="10" xfId="44" applyNumberFormat="1" applyFont="1" applyFill="1" applyBorder="1" applyProtection="1">
      <alignment/>
      <protection/>
    </xf>
    <xf numFmtId="3" fontId="3" fillId="35" borderId="25" xfId="44" applyNumberFormat="1" applyFont="1" applyFill="1" applyBorder="1" applyAlignment="1" applyProtection="1">
      <alignment horizontal="right"/>
      <protection locked="0"/>
    </xf>
    <xf numFmtId="3" fontId="3" fillId="35" borderId="18" xfId="44" applyNumberFormat="1" applyFont="1" applyFill="1" applyBorder="1" applyAlignment="1" applyProtection="1">
      <alignment horizontal="right"/>
      <protection locked="0"/>
    </xf>
    <xf numFmtId="3" fontId="3" fillId="35" borderId="10" xfId="44" applyNumberFormat="1" applyFont="1" applyFill="1" applyBorder="1" applyAlignment="1" applyProtection="1">
      <alignment horizontal="right"/>
      <protection locked="0"/>
    </xf>
    <xf numFmtId="3" fontId="3" fillId="35" borderId="19" xfId="44" applyNumberFormat="1" applyFont="1" applyFill="1" applyBorder="1" applyAlignment="1" applyProtection="1">
      <alignment horizontal="right"/>
      <protection locked="0"/>
    </xf>
    <xf numFmtId="3" fontId="8" fillId="33" borderId="18" xfId="44" applyNumberFormat="1" applyFont="1" applyFill="1" applyBorder="1">
      <alignment/>
      <protection/>
    </xf>
    <xf numFmtId="3" fontId="8" fillId="33" borderId="10" xfId="44" applyNumberFormat="1" applyFont="1" applyFill="1" applyBorder="1">
      <alignment/>
      <protection/>
    </xf>
    <xf numFmtId="3" fontId="8" fillId="33" borderId="19" xfId="44" applyNumberFormat="1" applyFont="1" applyFill="1" applyBorder="1">
      <alignment/>
      <protection/>
    </xf>
    <xf numFmtId="3" fontId="8" fillId="33" borderId="37" xfId="44" applyNumberFormat="1" applyFont="1" applyFill="1" applyBorder="1" applyProtection="1">
      <alignment/>
      <protection locked="0"/>
    </xf>
    <xf numFmtId="3" fontId="8" fillId="33" borderId="39" xfId="44" applyNumberFormat="1" applyFont="1" applyFill="1" applyBorder="1" applyProtection="1">
      <alignment/>
      <protection locked="0"/>
    </xf>
    <xf numFmtId="3" fontId="7" fillId="33" borderId="25" xfId="44" applyNumberFormat="1" applyFont="1" applyFill="1" applyBorder="1" applyProtection="1">
      <alignment/>
      <protection/>
    </xf>
    <xf numFmtId="3" fontId="7" fillId="37" borderId="18" xfId="44" applyNumberFormat="1" applyFont="1" applyFill="1" applyBorder="1" applyProtection="1">
      <alignment/>
      <protection locked="0"/>
    </xf>
    <xf numFmtId="3" fontId="7" fillId="37" borderId="10" xfId="44" applyNumberFormat="1" applyFont="1" applyFill="1" applyBorder="1" applyProtection="1">
      <alignment/>
      <protection locked="0"/>
    </xf>
    <xf numFmtId="3" fontId="7" fillId="37" borderId="48" xfId="44" applyNumberFormat="1" applyFont="1" applyFill="1" applyBorder="1" applyProtection="1">
      <alignment/>
      <protection locked="0"/>
    </xf>
    <xf numFmtId="3" fontId="8" fillId="33" borderId="18" xfId="44" applyNumberFormat="1" applyFont="1" applyFill="1" applyBorder="1" applyProtection="1">
      <alignment/>
      <protection locked="0"/>
    </xf>
    <xf numFmtId="3" fontId="8" fillId="33" borderId="19" xfId="44" applyNumberFormat="1" applyFont="1" applyFill="1" applyBorder="1" applyProtection="1">
      <alignment/>
      <protection locked="0"/>
    </xf>
    <xf numFmtId="3" fontId="3" fillId="36" borderId="35" xfId="44" applyNumberFormat="1" applyFont="1" applyFill="1" applyBorder="1" applyAlignment="1">
      <alignment horizontal="right"/>
      <protection/>
    </xf>
    <xf numFmtId="0" fontId="4" fillId="0" borderId="38" xfId="44" applyFont="1" applyFill="1" applyBorder="1">
      <alignment/>
      <protection/>
    </xf>
    <xf numFmtId="3" fontId="4" fillId="0" borderId="39" xfId="44" applyNumberFormat="1" applyFont="1" applyFill="1" applyBorder="1">
      <alignment/>
      <protection/>
    </xf>
    <xf numFmtId="0" fontId="3" fillId="0" borderId="10" xfId="0" applyFont="1" applyBorder="1" applyAlignment="1">
      <alignment/>
    </xf>
    <xf numFmtId="3" fontId="3" fillId="33" borderId="10" xfId="0" applyNumberFormat="1" applyFont="1" applyFill="1" applyBorder="1" applyAlignment="1" applyProtection="1">
      <alignment/>
      <protection locked="0"/>
    </xf>
    <xf numFmtId="3" fontId="3" fillId="0" borderId="10" xfId="0" applyNumberFormat="1" applyFont="1" applyBorder="1" applyAlignment="1" applyProtection="1">
      <alignment/>
      <protection locked="0"/>
    </xf>
    <xf numFmtId="0" fontId="25" fillId="0" borderId="10" xfId="0" applyFont="1" applyBorder="1" applyAlignment="1">
      <alignment/>
    </xf>
    <xf numFmtId="3" fontId="14" fillId="33" borderId="10" xfId="0" applyNumberFormat="1" applyFont="1" applyFill="1" applyBorder="1" applyAlignment="1" applyProtection="1">
      <alignment/>
      <protection locked="0"/>
    </xf>
    <xf numFmtId="3" fontId="14" fillId="0" borderId="10" xfId="0" applyNumberFormat="1" applyFont="1" applyBorder="1" applyAlignment="1" applyProtection="1">
      <alignment/>
      <protection locked="0"/>
    </xf>
    <xf numFmtId="0" fontId="14" fillId="0" borderId="10" xfId="0" applyFont="1" applyBorder="1" applyAlignment="1">
      <alignment/>
    </xf>
    <xf numFmtId="0" fontId="0" fillId="0" borderId="10" xfId="0" applyFont="1" applyBorder="1" applyAlignment="1">
      <alignment/>
    </xf>
    <xf numFmtId="0" fontId="10" fillId="0" borderId="10" xfId="0" applyFont="1" applyBorder="1" applyAlignment="1" applyProtection="1">
      <alignment/>
      <protection/>
    </xf>
    <xf numFmtId="3" fontId="13" fillId="33" borderId="10" xfId="0" applyNumberFormat="1" applyFont="1" applyFill="1" applyBorder="1" applyAlignment="1" applyProtection="1">
      <alignment/>
      <protection/>
    </xf>
    <xf numFmtId="0" fontId="26" fillId="0" borderId="53" xfId="0" applyFont="1" applyBorder="1" applyAlignment="1">
      <alignment/>
    </xf>
    <xf numFmtId="0" fontId="26" fillId="0" borderId="40" xfId="0" applyFont="1" applyBorder="1" applyAlignment="1">
      <alignment/>
    </xf>
    <xf numFmtId="3" fontId="16" fillId="33" borderId="40" xfId="0" applyNumberFormat="1" applyFont="1" applyFill="1" applyBorder="1" applyAlignment="1" applyProtection="1">
      <alignment/>
      <protection locked="0"/>
    </xf>
    <xf numFmtId="3" fontId="16" fillId="0" borderId="40" xfId="0" applyNumberFormat="1" applyFont="1" applyBorder="1" applyAlignment="1" applyProtection="1">
      <alignment/>
      <protection locked="0"/>
    </xf>
    <xf numFmtId="0" fontId="0" fillId="0" borderId="0" xfId="0" applyFont="1" applyAlignment="1">
      <alignment/>
    </xf>
    <xf numFmtId="3" fontId="7" fillId="33" borderId="26" xfId="44" applyNumberFormat="1" applyFont="1" applyFill="1" applyBorder="1" applyProtection="1">
      <alignment/>
      <protection/>
    </xf>
    <xf numFmtId="3" fontId="7" fillId="37" borderId="35" xfId="44" applyNumberFormat="1" applyFont="1" applyFill="1" applyBorder="1" applyProtection="1">
      <alignment/>
      <protection locked="0"/>
    </xf>
    <xf numFmtId="0" fontId="4" fillId="0" borderId="0" xfId="44" applyFont="1" applyFill="1">
      <alignment/>
      <protection/>
    </xf>
    <xf numFmtId="3" fontId="0" fillId="0" borderId="10" xfId="0" applyNumberFormat="1" applyBorder="1" applyAlignment="1">
      <alignment/>
    </xf>
    <xf numFmtId="3" fontId="8" fillId="33" borderId="46" xfId="44" applyNumberFormat="1" applyFont="1" applyFill="1" applyBorder="1" applyProtection="1">
      <alignment/>
      <protection locked="0"/>
    </xf>
    <xf numFmtId="0" fontId="0" fillId="0" borderId="10" xfId="0" applyFont="1" applyBorder="1" applyAlignment="1">
      <alignment/>
    </xf>
    <xf numFmtId="0" fontId="9" fillId="0" borderId="41" xfId="44" applyFont="1" applyFill="1" applyBorder="1" applyAlignment="1">
      <alignment/>
      <protection/>
    </xf>
    <xf numFmtId="0" fontId="6" fillId="0" borderId="21" xfId="44" applyFont="1" applyBorder="1" applyAlignment="1">
      <alignment horizontal="left"/>
      <protection/>
    </xf>
    <xf numFmtId="0" fontId="0" fillId="0" borderId="10" xfId="0" applyBorder="1" applyAlignment="1">
      <alignment/>
    </xf>
    <xf numFmtId="0" fontId="27" fillId="0" borderId="0" xfId="0" applyFont="1" applyAlignment="1">
      <alignment/>
    </xf>
    <xf numFmtId="0" fontId="119" fillId="0" borderId="0" xfId="47" applyFont="1">
      <alignment/>
      <protection/>
    </xf>
    <xf numFmtId="0" fontId="133" fillId="0" borderId="0" xfId="47" applyFont="1">
      <alignment/>
      <protection/>
    </xf>
    <xf numFmtId="0" fontId="4" fillId="0" borderId="10" xfId="47" applyFont="1" applyBorder="1">
      <alignment/>
      <protection/>
    </xf>
    <xf numFmtId="3" fontId="28" fillId="0" borderId="10" xfId="47" applyNumberFormat="1" applyFont="1" applyBorder="1">
      <alignment/>
      <protection/>
    </xf>
    <xf numFmtId="0" fontId="4" fillId="0" borderId="0" xfId="47" applyFont="1">
      <alignment/>
      <protection/>
    </xf>
    <xf numFmtId="0" fontId="134" fillId="0" borderId="0" xfId="47" applyFont="1" applyAlignment="1" applyProtection="1">
      <alignment horizontal="justify" vertical="top" wrapText="1"/>
      <protection locked="0"/>
    </xf>
    <xf numFmtId="0" fontId="119" fillId="0" borderId="0" xfId="47" applyFont="1" applyAlignment="1" applyProtection="1">
      <alignment horizontal="justify" vertical="top" wrapText="1"/>
      <protection locked="0"/>
    </xf>
    <xf numFmtId="0" fontId="130" fillId="0" borderId="0" xfId="47" applyFont="1">
      <alignment/>
      <protection/>
    </xf>
    <xf numFmtId="0" fontId="135" fillId="0" borderId="0" xfId="47" applyFont="1">
      <alignment/>
      <protection/>
    </xf>
    <xf numFmtId="0" fontId="19" fillId="37" borderId="27" xfId="0" applyFont="1" applyFill="1" applyBorder="1" applyAlignment="1">
      <alignment horizontal="justify" vertical="top" wrapText="1"/>
    </xf>
    <xf numFmtId="0" fontId="19" fillId="37" borderId="18" xfId="0" applyFont="1" applyFill="1" applyBorder="1" applyAlignment="1">
      <alignment horizontal="justify" vertical="top" wrapText="1"/>
    </xf>
    <xf numFmtId="0" fontId="4" fillId="37" borderId="10" xfId="47" applyFont="1" applyFill="1" applyBorder="1" applyAlignment="1">
      <alignment wrapText="1"/>
      <protection/>
    </xf>
    <xf numFmtId="0" fontId="4" fillId="37" borderId="10" xfId="47" applyFont="1" applyFill="1" applyBorder="1" applyAlignment="1">
      <alignment horizontal="center" wrapText="1"/>
      <protection/>
    </xf>
    <xf numFmtId="0" fontId="19" fillId="37" borderId="10" xfId="47" applyFont="1" applyFill="1" applyBorder="1" applyAlignment="1">
      <alignment horizontal="center" wrapText="1"/>
      <protection/>
    </xf>
    <xf numFmtId="0" fontId="4" fillId="37" borderId="19" xfId="47" applyFont="1" applyFill="1" applyBorder="1" applyAlignment="1">
      <alignment horizontal="center" wrapText="1"/>
      <protection/>
    </xf>
    <xf numFmtId="0" fontId="136" fillId="0" borderId="0" xfId="47" applyFont="1" applyAlignment="1" applyProtection="1">
      <alignment horizontal="justify" vertical="top" wrapText="1"/>
      <protection locked="0"/>
    </xf>
    <xf numFmtId="0" fontId="136" fillId="0" borderId="0" xfId="47" applyFont="1" applyAlignment="1">
      <alignment horizontal="justify" vertical="top" wrapText="1"/>
      <protection/>
    </xf>
    <xf numFmtId="0" fontId="118" fillId="0" borderId="0" xfId="45" applyFont="1" applyBorder="1">
      <alignment/>
      <protection/>
    </xf>
    <xf numFmtId="0" fontId="119" fillId="0" borderId="0" xfId="45" applyFont="1" applyBorder="1">
      <alignment/>
      <protection/>
    </xf>
    <xf numFmtId="0" fontId="111" fillId="0" borderId="0" xfId="47" applyFont="1">
      <alignment/>
      <protection/>
    </xf>
    <xf numFmtId="0" fontId="118" fillId="0" borderId="0" xfId="48" applyFont="1">
      <alignment/>
      <protection/>
    </xf>
    <xf numFmtId="0" fontId="134" fillId="0" borderId="0" xfId="47" applyFont="1">
      <alignment/>
      <protection/>
    </xf>
    <xf numFmtId="0" fontId="137" fillId="0" borderId="0" xfId="47" applyFont="1">
      <alignment/>
      <protection/>
    </xf>
    <xf numFmtId="0" fontId="138" fillId="0" borderId="0" xfId="48" applyFont="1" applyBorder="1" applyAlignment="1">
      <alignment/>
      <protection/>
    </xf>
    <xf numFmtId="3" fontId="138" fillId="0" borderId="0" xfId="48" applyNumberFormat="1" applyFont="1" applyBorder="1">
      <alignment/>
      <protection/>
    </xf>
    <xf numFmtId="0" fontId="139" fillId="0" borderId="0" xfId="48" applyFont="1">
      <alignment/>
      <protection/>
    </xf>
    <xf numFmtId="0" fontId="134" fillId="0" borderId="0" xfId="47" applyFont="1" applyAlignment="1">
      <alignment horizontal="justify" vertical="top"/>
      <protection/>
    </xf>
    <xf numFmtId="0" fontId="119" fillId="0" borderId="0" xfId="47" applyFont="1" applyAlignment="1">
      <alignment horizontal="justify" vertical="top"/>
      <protection/>
    </xf>
    <xf numFmtId="0" fontId="140" fillId="0" borderId="0" xfId="47" applyFont="1">
      <alignment/>
      <protection/>
    </xf>
    <xf numFmtId="0" fontId="119" fillId="0" borderId="0" xfId="0" applyFont="1" applyAlignment="1">
      <alignment/>
    </xf>
    <xf numFmtId="0" fontId="136" fillId="0" borderId="0" xfId="47" applyFont="1">
      <alignment/>
      <protection/>
    </xf>
    <xf numFmtId="0" fontId="141" fillId="0" borderId="0" xfId="47" applyFont="1">
      <alignment/>
      <protection/>
    </xf>
    <xf numFmtId="14" fontId="119" fillId="0" borderId="0" xfId="47" applyNumberFormat="1" applyFont="1">
      <alignment/>
      <protection/>
    </xf>
    <xf numFmtId="0" fontId="111" fillId="0" borderId="0" xfId="47" applyFont="1" applyAlignment="1">
      <alignment horizontal="left"/>
      <protection/>
    </xf>
    <xf numFmtId="0" fontId="133" fillId="0" borderId="0" xfId="47" applyFont="1" applyAlignment="1">
      <alignment horizontal="left"/>
      <protection/>
    </xf>
    <xf numFmtId="0" fontId="142" fillId="0" borderId="0" xfId="47" applyFont="1">
      <alignment/>
      <protection/>
    </xf>
    <xf numFmtId="0" fontId="119" fillId="37" borderId="34" xfId="47" applyFont="1" applyFill="1" applyBorder="1" applyAlignment="1">
      <alignment horizontal="center" wrapText="1"/>
      <protection/>
    </xf>
    <xf numFmtId="0" fontId="119" fillId="37" borderId="35" xfId="47" applyFont="1" applyFill="1" applyBorder="1" applyAlignment="1">
      <alignment horizontal="center" wrapText="1"/>
      <protection/>
    </xf>
    <xf numFmtId="0" fontId="143" fillId="0" borderId="0" xfId="47" applyFont="1">
      <alignment/>
      <protection/>
    </xf>
    <xf numFmtId="0" fontId="134" fillId="0" borderId="0" xfId="47" applyFont="1" applyAlignment="1">
      <alignment horizontal="justify" vertical="top" wrapText="1"/>
      <protection/>
    </xf>
    <xf numFmtId="0" fontId="119" fillId="0" borderId="0" xfId="47" applyFont="1" applyAlignment="1">
      <alignment horizontal="justify" vertical="top" wrapText="1"/>
      <protection/>
    </xf>
    <xf numFmtId="0" fontId="134" fillId="0" borderId="0" xfId="0" applyFont="1" applyAlignment="1">
      <alignment horizontal="justify" vertical="top" wrapText="1"/>
    </xf>
    <xf numFmtId="0" fontId="119" fillId="0" borderId="0" xfId="0" applyFont="1" applyAlignment="1">
      <alignment horizontal="justify" vertical="top" wrapText="1"/>
    </xf>
    <xf numFmtId="3" fontId="119" fillId="37" borderId="34" xfId="47" applyNumberFormat="1" applyFont="1" applyFill="1" applyBorder="1" applyAlignment="1">
      <alignment horizontal="center" wrapText="1"/>
      <protection/>
    </xf>
    <xf numFmtId="3" fontId="119" fillId="37" borderId="35" xfId="47" applyNumberFormat="1" applyFont="1" applyFill="1" applyBorder="1" applyAlignment="1">
      <alignment horizontal="center" wrapText="1"/>
      <protection/>
    </xf>
    <xf numFmtId="0" fontId="130" fillId="37" borderId="0" xfId="47" applyFont="1" applyFill="1" applyBorder="1" applyAlignment="1">
      <alignment horizontal="justify" vertical="top" wrapText="1"/>
      <protection/>
    </xf>
    <xf numFmtId="0" fontId="119" fillId="37" borderId="0" xfId="47" applyFont="1" applyFill="1" applyBorder="1" applyAlignment="1">
      <alignment horizontal="center" wrapText="1"/>
      <protection/>
    </xf>
    <xf numFmtId="0" fontId="144" fillId="0" borderId="0" xfId="47" applyFont="1">
      <alignment/>
      <protection/>
    </xf>
    <xf numFmtId="0" fontId="145" fillId="0" borderId="0" xfId="47" applyFont="1">
      <alignment/>
      <protection/>
    </xf>
    <xf numFmtId="0" fontId="145" fillId="0" borderId="0" xfId="47" applyFont="1" applyBorder="1" applyAlignment="1">
      <alignment/>
      <protection/>
    </xf>
    <xf numFmtId="0" fontId="119" fillId="0" borderId="0" xfId="47" applyFont="1" applyBorder="1" applyAlignment="1">
      <alignment/>
      <protection/>
    </xf>
    <xf numFmtId="3" fontId="145" fillId="0" borderId="0" xfId="47" applyNumberFormat="1" applyFont="1" applyBorder="1">
      <alignment/>
      <protection/>
    </xf>
    <xf numFmtId="3" fontId="119" fillId="0" borderId="0" xfId="47" applyNumberFormat="1" applyFont="1">
      <alignment/>
      <protection/>
    </xf>
    <xf numFmtId="0" fontId="146" fillId="0" borderId="0" xfId="0" applyFont="1" applyAlignment="1">
      <alignment/>
    </xf>
    <xf numFmtId="0" fontId="147" fillId="0" borderId="0" xfId="47" applyFont="1">
      <alignment/>
      <protection/>
    </xf>
    <xf numFmtId="3" fontId="147" fillId="0" borderId="0" xfId="47" applyNumberFormat="1" applyFont="1">
      <alignment/>
      <protection/>
    </xf>
    <xf numFmtId="0" fontId="148" fillId="0" borderId="0" xfId="47" applyFont="1">
      <alignment/>
      <protection/>
    </xf>
    <xf numFmtId="0" fontId="149" fillId="0" borderId="0" xfId="47" applyFont="1">
      <alignment/>
      <protection/>
    </xf>
    <xf numFmtId="0" fontId="143" fillId="0" borderId="0" xfId="47" applyFont="1">
      <alignment/>
      <protection/>
    </xf>
    <xf numFmtId="0" fontId="136" fillId="0" borderId="0" xfId="47" applyFont="1" applyAlignment="1">
      <alignment wrapText="1"/>
      <protection/>
    </xf>
    <xf numFmtId="0" fontId="150" fillId="0" borderId="0" xfId="47" applyFont="1">
      <alignment/>
      <protection/>
    </xf>
    <xf numFmtId="0" fontId="136" fillId="0" borderId="0" xfId="47" applyFont="1" applyAlignment="1">
      <alignment horizontal="justify" vertical="top"/>
      <protection/>
    </xf>
    <xf numFmtId="0" fontId="119" fillId="0" borderId="0" xfId="47" applyFont="1" applyAlignment="1">
      <alignment horizontal="justify"/>
      <protection/>
    </xf>
    <xf numFmtId="0" fontId="119" fillId="0" borderId="0" xfId="47" applyFont="1" applyAlignment="1">
      <alignment wrapText="1"/>
      <protection/>
    </xf>
    <xf numFmtId="0" fontId="135" fillId="0" borderId="0" xfId="47" applyFont="1" applyBorder="1">
      <alignment/>
      <protection/>
    </xf>
    <xf numFmtId="0" fontId="142" fillId="0" borderId="0" xfId="47" applyFont="1" applyBorder="1">
      <alignment/>
      <protection/>
    </xf>
    <xf numFmtId="0" fontId="130" fillId="0" borderId="0" xfId="47" applyFont="1" applyBorder="1">
      <alignment/>
      <protection/>
    </xf>
    <xf numFmtId="0" fontId="151" fillId="0" borderId="0" xfId="47" applyFont="1" applyAlignment="1">
      <alignment/>
      <protection/>
    </xf>
    <xf numFmtId="0" fontId="134" fillId="0" borderId="0" xfId="47" applyFont="1" applyAlignment="1">
      <alignment vertical="top" wrapText="1"/>
      <protection/>
    </xf>
    <xf numFmtId="0" fontId="136" fillId="0" borderId="0" xfId="47" applyFont="1" applyAlignment="1">
      <alignment horizontal="justify" wrapText="1"/>
      <protection/>
    </xf>
    <xf numFmtId="0" fontId="119" fillId="0" borderId="0" xfId="47" applyFont="1" applyBorder="1">
      <alignment/>
      <protection/>
    </xf>
    <xf numFmtId="0" fontId="149" fillId="0" borderId="0" xfId="0" applyFont="1" applyAlignment="1">
      <alignment/>
    </xf>
    <xf numFmtId="0" fontId="119" fillId="37" borderId="37" xfId="0" applyFont="1" applyFill="1" applyBorder="1" applyAlignment="1">
      <alignment horizontal="center" wrapText="1"/>
    </xf>
    <xf numFmtId="0" fontId="119" fillId="37" borderId="39" xfId="0" applyFont="1" applyFill="1" applyBorder="1" applyAlignment="1">
      <alignment horizontal="center" wrapText="1"/>
    </xf>
    <xf numFmtId="0" fontId="19" fillId="37" borderId="18" xfId="0" applyFont="1" applyFill="1" applyBorder="1" applyAlignment="1">
      <alignment horizontal="justify" wrapText="1"/>
    </xf>
    <xf numFmtId="0" fontId="119" fillId="0" borderId="10" xfId="47" applyFont="1" applyBorder="1">
      <alignment/>
      <protection/>
    </xf>
    <xf numFmtId="0" fontId="119" fillId="37" borderId="34" xfId="0" applyFont="1" applyFill="1" applyBorder="1" applyAlignment="1">
      <alignment horizontal="center" wrapText="1"/>
    </xf>
    <xf numFmtId="0" fontId="119" fillId="37" borderId="35" xfId="0" applyFont="1" applyFill="1" applyBorder="1" applyAlignment="1">
      <alignment horizontal="center" wrapText="1"/>
    </xf>
    <xf numFmtId="0" fontId="140" fillId="0" borderId="54" xfId="47" applyFont="1" applyBorder="1" applyAlignment="1">
      <alignment/>
      <protection/>
    </xf>
    <xf numFmtId="3" fontId="119" fillId="37" borderId="0" xfId="47" applyNumberFormat="1" applyFont="1" applyFill="1" applyBorder="1" applyAlignment="1">
      <alignment horizontal="center" wrapText="1"/>
      <protection/>
    </xf>
    <xf numFmtId="0" fontId="119" fillId="37" borderId="42" xfId="47" applyFont="1" applyFill="1" applyBorder="1" applyAlignment="1">
      <alignment horizontal="center" wrapText="1"/>
      <protection/>
    </xf>
    <xf numFmtId="0" fontId="119" fillId="37" borderId="55" xfId="47" applyFont="1" applyFill="1" applyBorder="1" applyAlignment="1">
      <alignment horizontal="center" wrapText="1"/>
      <protection/>
    </xf>
    <xf numFmtId="0" fontId="119" fillId="39" borderId="56" xfId="47" applyFont="1" applyFill="1" applyBorder="1" applyAlignment="1">
      <alignment horizontal="center" wrapText="1"/>
      <protection/>
    </xf>
    <xf numFmtId="0" fontId="119" fillId="39" borderId="57" xfId="47" applyFont="1" applyFill="1" applyBorder="1" applyAlignment="1">
      <alignment horizontal="center" wrapText="1"/>
      <protection/>
    </xf>
    <xf numFmtId="44" fontId="140" fillId="0" borderId="54" xfId="37" applyFont="1" applyBorder="1" applyAlignment="1">
      <alignment/>
    </xf>
    <xf numFmtId="0" fontId="119" fillId="37" borderId="42" xfId="0" applyFont="1" applyFill="1" applyBorder="1" applyAlignment="1">
      <alignment horizontal="center" wrapText="1"/>
    </xf>
    <xf numFmtId="0" fontId="119" fillId="37" borderId="55" xfId="0" applyFont="1" applyFill="1" applyBorder="1" applyAlignment="1">
      <alignment horizontal="center" wrapText="1"/>
    </xf>
    <xf numFmtId="10" fontId="119" fillId="37" borderId="34" xfId="47" applyNumberFormat="1" applyFont="1" applyFill="1" applyBorder="1" applyAlignment="1">
      <alignment horizontal="center" wrapText="1"/>
      <protection/>
    </xf>
    <xf numFmtId="10" fontId="119" fillId="37" borderId="35" xfId="47" applyNumberFormat="1" applyFont="1" applyFill="1" applyBorder="1" applyAlignment="1">
      <alignment horizontal="center" wrapText="1"/>
      <protection/>
    </xf>
    <xf numFmtId="0" fontId="119" fillId="37" borderId="34" xfId="48" applyFont="1" applyFill="1" applyBorder="1" applyAlignment="1">
      <alignment horizontal="center" wrapText="1"/>
      <protection/>
    </xf>
    <xf numFmtId="0" fontId="119" fillId="37" borderId="35" xfId="48" applyFont="1" applyFill="1" applyBorder="1" applyAlignment="1">
      <alignment horizontal="center" wrapText="1"/>
      <protection/>
    </xf>
    <xf numFmtId="0" fontId="119" fillId="37" borderId="42" xfId="48" applyFont="1" applyFill="1" applyBorder="1" applyAlignment="1">
      <alignment horizontal="center" wrapText="1"/>
      <protection/>
    </xf>
    <xf numFmtId="0" fontId="119" fillId="37" borderId="55" xfId="48" applyFont="1" applyFill="1" applyBorder="1" applyAlignment="1">
      <alignment horizontal="center" wrapText="1"/>
      <protection/>
    </xf>
    <xf numFmtId="0" fontId="130" fillId="37" borderId="0" xfId="48" applyFont="1" applyFill="1" applyBorder="1" applyAlignment="1">
      <alignment horizontal="justify" vertical="top" wrapText="1"/>
      <protection/>
    </xf>
    <xf numFmtId="0" fontId="119" fillId="37" borderId="0" xfId="48" applyFont="1" applyFill="1" applyBorder="1" applyAlignment="1">
      <alignment horizontal="center" wrapText="1"/>
      <protection/>
    </xf>
    <xf numFmtId="0" fontId="4" fillId="0" borderId="0" xfId="0" applyFont="1" applyAlignment="1">
      <alignment/>
    </xf>
    <xf numFmtId="0" fontId="31" fillId="0" borderId="0" xfId="0" applyFont="1" applyAlignment="1">
      <alignment/>
    </xf>
    <xf numFmtId="3" fontId="28" fillId="0" borderId="10" xfId="0" applyNumberFormat="1" applyFont="1" applyBorder="1" applyAlignment="1">
      <alignment/>
    </xf>
    <xf numFmtId="0" fontId="33" fillId="0" borderId="0" xfId="0" applyFont="1" applyAlignment="1">
      <alignment/>
    </xf>
    <xf numFmtId="0" fontId="33" fillId="0" borderId="0" xfId="47" applyFont="1">
      <alignment/>
      <protection/>
    </xf>
    <xf numFmtId="0" fontId="35" fillId="0" borderId="0" xfId="0" applyFont="1" applyAlignment="1">
      <alignment/>
    </xf>
    <xf numFmtId="0" fontId="99" fillId="0" borderId="0" xfId="47" applyFont="1">
      <alignment/>
      <protection/>
    </xf>
    <xf numFmtId="0" fontId="33" fillId="0" borderId="0" xfId="47" applyFont="1" applyBorder="1">
      <alignment/>
      <protection/>
    </xf>
    <xf numFmtId="0" fontId="33" fillId="0" borderId="0" xfId="47" applyFont="1">
      <alignment/>
      <protection/>
    </xf>
    <xf numFmtId="0" fontId="28" fillId="0" borderId="0" xfId="47" applyFont="1" applyBorder="1" applyAlignment="1">
      <alignment/>
      <protection/>
    </xf>
    <xf numFmtId="0" fontId="4" fillId="0" borderId="0" xfId="47" applyFont="1" applyBorder="1" applyAlignment="1">
      <alignment/>
      <protection/>
    </xf>
    <xf numFmtId="3" fontId="28" fillId="0" borderId="0" xfId="47" applyNumberFormat="1" applyFont="1" applyBorder="1">
      <alignment/>
      <protection/>
    </xf>
    <xf numFmtId="0" fontId="29" fillId="0" borderId="0" xfId="47" applyFont="1">
      <alignment/>
      <protection/>
    </xf>
    <xf numFmtId="0" fontId="28" fillId="0" borderId="0" xfId="47" applyFont="1">
      <alignment/>
      <protection/>
    </xf>
    <xf numFmtId="0" fontId="37" fillId="0" borderId="0" xfId="47" applyFont="1">
      <alignment/>
      <protection/>
    </xf>
    <xf numFmtId="3" fontId="28" fillId="0" borderId="58" xfId="47" applyNumberFormat="1" applyFont="1" applyBorder="1">
      <alignment/>
      <protection/>
    </xf>
    <xf numFmtId="0" fontId="28" fillId="0" borderId="10" xfId="47" applyFont="1" applyBorder="1">
      <alignment/>
      <protection/>
    </xf>
    <xf numFmtId="0" fontId="36" fillId="0" borderId="0" xfId="47" applyFont="1">
      <alignment/>
      <protection/>
    </xf>
    <xf numFmtId="0" fontId="19" fillId="0" borderId="0" xfId="47" applyFont="1">
      <alignment/>
      <protection/>
    </xf>
    <xf numFmtId="0" fontId="33" fillId="0" borderId="0" xfId="48" applyFont="1">
      <alignment/>
      <protection/>
    </xf>
    <xf numFmtId="0" fontId="0" fillId="0" borderId="0" xfId="48" applyFont="1">
      <alignment/>
      <protection/>
    </xf>
    <xf numFmtId="0" fontId="37" fillId="0" borderId="0" xfId="47" applyFont="1">
      <alignment/>
      <protection/>
    </xf>
    <xf numFmtId="3" fontId="28" fillId="0" borderId="10" xfId="48" applyNumberFormat="1" applyFont="1" applyBorder="1">
      <alignment/>
      <protection/>
    </xf>
    <xf numFmtId="0" fontId="19" fillId="37" borderId="22" xfId="0" applyFont="1" applyFill="1" applyBorder="1" applyAlignment="1">
      <alignment horizontal="justify" vertical="top" wrapText="1"/>
    </xf>
    <xf numFmtId="0" fontId="4" fillId="37" borderId="34" xfId="47" applyFont="1" applyFill="1" applyBorder="1" applyAlignment="1">
      <alignment horizontal="center" wrapText="1"/>
      <protection/>
    </xf>
    <xf numFmtId="9" fontId="4" fillId="37" borderId="10" xfId="47" applyNumberFormat="1" applyFont="1" applyFill="1" applyBorder="1" applyAlignment="1">
      <alignment horizontal="center" wrapText="1"/>
      <protection/>
    </xf>
    <xf numFmtId="9" fontId="4" fillId="37" borderId="34" xfId="47" applyNumberFormat="1" applyFont="1" applyFill="1" applyBorder="1" applyAlignment="1">
      <alignment horizontal="center" wrapText="1"/>
      <protection/>
    </xf>
    <xf numFmtId="0" fontId="4" fillId="37" borderId="10" xfId="47" applyFont="1" applyFill="1" applyBorder="1" applyAlignment="1">
      <alignment vertical="top" wrapText="1"/>
      <protection/>
    </xf>
    <xf numFmtId="0" fontId="19" fillId="37" borderId="27" xfId="47" applyFont="1" applyFill="1" applyBorder="1" applyAlignment="1">
      <alignment horizontal="justify" vertical="top" wrapText="1"/>
      <protection/>
    </xf>
    <xf numFmtId="0" fontId="19" fillId="37" borderId="18" xfId="47" applyFont="1" applyFill="1" applyBorder="1" applyAlignment="1">
      <alignment horizontal="justify" vertical="top" wrapText="1"/>
      <protection/>
    </xf>
    <xf numFmtId="0" fontId="19" fillId="37" borderId="22" xfId="47" applyFont="1" applyFill="1" applyBorder="1" applyAlignment="1">
      <alignment horizontal="justify" vertical="top" wrapText="1"/>
      <protection/>
    </xf>
    <xf numFmtId="0" fontId="19" fillId="37" borderId="27" xfId="48" applyFont="1" applyFill="1" applyBorder="1" applyAlignment="1">
      <alignment horizontal="justify" vertical="top" wrapText="1"/>
      <protection/>
    </xf>
    <xf numFmtId="0" fontId="19" fillId="37" borderId="18" xfId="48" applyFont="1" applyFill="1" applyBorder="1" applyAlignment="1">
      <alignment horizontal="justify" vertical="top" wrapText="1"/>
      <protection/>
    </xf>
    <xf numFmtId="0" fontId="4" fillId="37" borderId="10" xfId="48" applyFont="1" applyFill="1" applyBorder="1" applyAlignment="1">
      <alignment wrapText="1"/>
      <protection/>
    </xf>
    <xf numFmtId="0" fontId="4" fillId="37" borderId="10" xfId="48" applyFont="1" applyFill="1" applyBorder="1" applyAlignment="1">
      <alignment horizontal="center" wrapText="1"/>
      <protection/>
    </xf>
    <xf numFmtId="0" fontId="19" fillId="37" borderId="22" xfId="48" applyFont="1" applyFill="1" applyBorder="1" applyAlignment="1">
      <alignment horizontal="justify" vertical="top" wrapText="1"/>
      <protection/>
    </xf>
    <xf numFmtId="0" fontId="4" fillId="37" borderId="34" xfId="48" applyFont="1" applyFill="1" applyBorder="1" applyAlignment="1">
      <alignment horizontal="center" wrapText="1"/>
      <protection/>
    </xf>
    <xf numFmtId="0" fontId="19" fillId="37" borderId="59" xfId="0" applyFont="1" applyFill="1" applyBorder="1" applyAlignment="1">
      <alignment horizontal="justify" vertical="top" wrapText="1"/>
    </xf>
    <xf numFmtId="0" fontId="4" fillId="37" borderId="42" xfId="48" applyFont="1" applyFill="1" applyBorder="1" applyAlignment="1">
      <alignment horizontal="center" wrapText="1"/>
      <protection/>
    </xf>
    <xf numFmtId="0" fontId="4" fillId="37" borderId="28" xfId="48" applyFont="1" applyFill="1" applyBorder="1" applyAlignment="1">
      <alignment wrapText="1"/>
      <protection/>
    </xf>
    <xf numFmtId="0" fontId="19" fillId="37" borderId="21" xfId="0" applyFont="1" applyFill="1" applyBorder="1" applyAlignment="1">
      <alignment horizontal="justify" vertical="top" wrapText="1"/>
    </xf>
    <xf numFmtId="10" fontId="4" fillId="37" borderId="10" xfId="0" applyNumberFormat="1" applyFont="1" applyFill="1" applyBorder="1" applyAlignment="1">
      <alignment horizontal="center" wrapText="1"/>
    </xf>
    <xf numFmtId="10" fontId="19" fillId="37" borderId="10" xfId="0" applyNumberFormat="1" applyFont="1" applyFill="1" applyBorder="1" applyAlignment="1">
      <alignment horizontal="center" wrapText="1"/>
    </xf>
    <xf numFmtId="10" fontId="4" fillId="37" borderId="19" xfId="0" applyNumberFormat="1" applyFont="1" applyFill="1" applyBorder="1" applyAlignment="1">
      <alignment horizontal="center" wrapText="1"/>
    </xf>
    <xf numFmtId="0" fontId="19" fillId="37" borderId="59" xfId="47" applyFont="1" applyFill="1" applyBorder="1" applyAlignment="1">
      <alignment horizontal="justify" vertical="top" wrapText="1"/>
      <protection/>
    </xf>
    <xf numFmtId="10" fontId="4" fillId="37" borderId="42" xfId="0" applyNumberFormat="1" applyFont="1" applyFill="1" applyBorder="1" applyAlignment="1">
      <alignment horizontal="center" wrapText="1"/>
    </xf>
    <xf numFmtId="0" fontId="4" fillId="37" borderId="28" xfId="47" applyFont="1" applyFill="1" applyBorder="1" applyAlignment="1">
      <alignment vertical="top" wrapText="1"/>
      <protection/>
    </xf>
    <xf numFmtId="10" fontId="4" fillId="37" borderId="34" xfId="0" applyNumberFormat="1" applyFont="1" applyFill="1" applyBorder="1" applyAlignment="1">
      <alignment horizontal="center" wrapText="1"/>
    </xf>
    <xf numFmtId="0" fontId="38" fillId="0" borderId="0" xfId="47" applyFont="1">
      <alignment/>
      <protection/>
    </xf>
    <xf numFmtId="0" fontId="4" fillId="37" borderId="35" xfId="47" applyFont="1" applyFill="1" applyBorder="1" applyAlignment="1">
      <alignment horizontal="center" wrapText="1"/>
      <protection/>
    </xf>
    <xf numFmtId="0" fontId="8" fillId="37" borderId="27" xfId="47" applyFont="1" applyFill="1" applyBorder="1" applyAlignment="1">
      <alignment horizontal="justify" vertical="top" wrapText="1"/>
      <protection/>
    </xf>
    <xf numFmtId="0" fontId="40" fillId="37" borderId="18" xfId="47" applyFont="1" applyFill="1" applyBorder="1" applyAlignment="1">
      <alignment horizontal="justify" vertical="top" wrapText="1"/>
      <protection/>
    </xf>
    <xf numFmtId="0" fontId="4" fillId="37" borderId="10" xfId="0" applyFont="1" applyFill="1" applyBorder="1" applyAlignment="1">
      <alignment wrapText="1"/>
    </xf>
    <xf numFmtId="0" fontId="4" fillId="37" borderId="10" xfId="0" applyFont="1" applyFill="1" applyBorder="1" applyAlignment="1">
      <alignment horizontal="center" wrapText="1"/>
    </xf>
    <xf numFmtId="0" fontId="4" fillId="37" borderId="34" xfId="0" applyFont="1" applyFill="1" applyBorder="1" applyAlignment="1">
      <alignment horizontal="center" wrapText="1"/>
    </xf>
    <xf numFmtId="3" fontId="4" fillId="37" borderId="10" xfId="47" applyNumberFormat="1" applyFont="1" applyFill="1" applyBorder="1" applyAlignment="1">
      <alignment horizontal="center" wrapText="1"/>
      <protection/>
    </xf>
    <xf numFmtId="3" fontId="4" fillId="37" borderId="34" xfId="47" applyNumberFormat="1" applyFont="1" applyFill="1" applyBorder="1" applyAlignment="1">
      <alignment horizontal="center" wrapText="1"/>
      <protection/>
    </xf>
    <xf numFmtId="10" fontId="4" fillId="37" borderId="10" xfId="47" applyNumberFormat="1" applyFont="1" applyFill="1" applyBorder="1" applyAlignment="1">
      <alignment horizontal="center" wrapText="1"/>
      <protection/>
    </xf>
    <xf numFmtId="10" fontId="4" fillId="37" borderId="34" xfId="47" applyNumberFormat="1" applyFont="1" applyFill="1" applyBorder="1" applyAlignment="1">
      <alignment horizontal="center" wrapText="1"/>
      <protection/>
    </xf>
    <xf numFmtId="3" fontId="19" fillId="37" borderId="10" xfId="47" applyNumberFormat="1" applyFont="1" applyFill="1" applyBorder="1" applyAlignment="1">
      <alignment horizontal="center" wrapText="1"/>
      <protection/>
    </xf>
    <xf numFmtId="0" fontId="41" fillId="0" borderId="0" xfId="47" applyFont="1">
      <alignment/>
      <protection/>
    </xf>
    <xf numFmtId="3" fontId="4" fillId="37" borderId="19" xfId="47" applyNumberFormat="1" applyFont="1" applyFill="1" applyBorder="1" applyAlignment="1">
      <alignment horizontal="center" wrapText="1"/>
      <protection/>
    </xf>
    <xf numFmtId="0" fontId="36" fillId="0" borderId="0" xfId="47" applyFont="1" applyAlignment="1">
      <alignment horizontal="justify" vertical="top" wrapText="1"/>
      <protection/>
    </xf>
    <xf numFmtId="0" fontId="4" fillId="37" borderId="42" xfId="0" applyFont="1" applyFill="1" applyBorder="1" applyAlignment="1">
      <alignment horizontal="center" wrapText="1"/>
    </xf>
    <xf numFmtId="0" fontId="4" fillId="37" borderId="28" xfId="0" applyFont="1" applyFill="1" applyBorder="1" applyAlignment="1">
      <alignment wrapText="1"/>
    </xf>
    <xf numFmtId="0" fontId="4" fillId="37" borderId="41" xfId="0" applyFont="1" applyFill="1" applyBorder="1" applyAlignment="1">
      <alignment wrapText="1"/>
    </xf>
    <xf numFmtId="0" fontId="19" fillId="39" borderId="60" xfId="47" applyFont="1" applyFill="1" applyBorder="1" applyAlignment="1">
      <alignment horizontal="justify" vertical="top" wrapText="1"/>
      <protection/>
    </xf>
    <xf numFmtId="0" fontId="19" fillId="39" borderId="61" xfId="47" applyFont="1" applyFill="1" applyBorder="1" applyAlignment="1">
      <alignment horizontal="justify" vertical="top" wrapText="1"/>
      <protection/>
    </xf>
    <xf numFmtId="0" fontId="4" fillId="39" borderId="58" xfId="47" applyFont="1" applyFill="1" applyBorder="1" applyAlignment="1">
      <alignment wrapText="1"/>
      <protection/>
    </xf>
    <xf numFmtId="0" fontId="4" fillId="39" borderId="58" xfId="47" applyFont="1" applyFill="1" applyBorder="1" applyAlignment="1">
      <alignment horizontal="center" wrapText="1"/>
      <protection/>
    </xf>
    <xf numFmtId="0" fontId="19" fillId="39" borderId="62" xfId="47" applyFont="1" applyFill="1" applyBorder="1" applyAlignment="1">
      <alignment horizontal="justify" vertical="top" wrapText="1"/>
      <protection/>
    </xf>
    <xf numFmtId="0" fontId="4" fillId="39" borderId="56" xfId="47" applyFont="1" applyFill="1" applyBorder="1" applyAlignment="1">
      <alignment horizontal="center" wrapText="1"/>
      <protection/>
    </xf>
    <xf numFmtId="4" fontId="4" fillId="37" borderId="10" xfId="47" applyNumberFormat="1" applyFont="1" applyFill="1" applyBorder="1" applyAlignment="1">
      <alignment horizontal="center" wrapText="1"/>
      <protection/>
    </xf>
    <xf numFmtId="4" fontId="19" fillId="37" borderId="10" xfId="47" applyNumberFormat="1" applyFont="1" applyFill="1" applyBorder="1" applyAlignment="1">
      <alignment horizontal="center" wrapText="1"/>
      <protection/>
    </xf>
    <xf numFmtId="4" fontId="4" fillId="37" borderId="19" xfId="47" applyNumberFormat="1" applyFont="1" applyFill="1" applyBorder="1" applyAlignment="1">
      <alignment horizontal="center" wrapText="1"/>
      <protection/>
    </xf>
    <xf numFmtId="0" fontId="4" fillId="39" borderId="58" xfId="47" applyFont="1" applyFill="1" applyBorder="1" applyAlignment="1">
      <alignment vertical="top" wrapText="1"/>
      <protection/>
    </xf>
    <xf numFmtId="3" fontId="4" fillId="39" borderId="56" xfId="47" applyNumberFormat="1" applyFont="1" applyFill="1" applyBorder="1" applyAlignment="1">
      <alignment horizontal="center" wrapText="1"/>
      <protection/>
    </xf>
    <xf numFmtId="0" fontId="4" fillId="37" borderId="42" xfId="47" applyFont="1" applyFill="1" applyBorder="1" applyAlignment="1">
      <alignment horizontal="center" wrapText="1"/>
      <protection/>
    </xf>
    <xf numFmtId="0" fontId="4" fillId="37" borderId="28" xfId="47" applyFont="1" applyFill="1" applyBorder="1" applyAlignment="1">
      <alignment wrapText="1"/>
      <protection/>
    </xf>
    <xf numFmtId="0" fontId="4" fillId="37" borderId="10" xfId="47" applyNumberFormat="1" applyFont="1" applyFill="1" applyBorder="1" applyAlignment="1">
      <alignment vertical="top" wrapText="1"/>
      <protection/>
    </xf>
    <xf numFmtId="2" fontId="4" fillId="37" borderId="10" xfId="47" applyNumberFormat="1" applyFont="1" applyFill="1" applyBorder="1" applyAlignment="1">
      <alignment horizontal="center" wrapText="1"/>
      <protection/>
    </xf>
    <xf numFmtId="2" fontId="19" fillId="37" borderId="10" xfId="47" applyNumberFormat="1" applyFont="1" applyFill="1" applyBorder="1" applyAlignment="1">
      <alignment horizontal="center" wrapText="1"/>
      <protection/>
    </xf>
    <xf numFmtId="2" fontId="4" fillId="37" borderId="19" xfId="47" applyNumberFormat="1" applyFont="1" applyFill="1" applyBorder="1" applyAlignment="1">
      <alignment horizontal="center" wrapText="1"/>
      <protection/>
    </xf>
    <xf numFmtId="4" fontId="4" fillId="37" borderId="34" xfId="47" applyNumberFormat="1" applyFont="1" applyFill="1" applyBorder="1" applyAlignment="1">
      <alignment horizontal="center" wrapText="1"/>
      <protection/>
    </xf>
    <xf numFmtId="0" fontId="4" fillId="37" borderId="10" xfId="0" applyFont="1" applyFill="1" applyBorder="1" applyAlignment="1">
      <alignment vertical="top" wrapText="1"/>
    </xf>
    <xf numFmtId="0" fontId="19" fillId="37" borderId="21" xfId="47" applyFont="1" applyFill="1" applyBorder="1" applyAlignment="1">
      <alignment horizontal="justify" vertical="top" wrapText="1"/>
      <protection/>
    </xf>
    <xf numFmtId="0" fontId="4" fillId="37" borderId="41" xfId="47" applyFont="1" applyFill="1" applyBorder="1" applyAlignment="1">
      <alignment wrapText="1"/>
      <protection/>
    </xf>
    <xf numFmtId="3" fontId="4" fillId="37" borderId="10" xfId="0" applyNumberFormat="1" applyFont="1" applyFill="1" applyBorder="1" applyAlignment="1">
      <alignment horizontal="center" wrapText="1"/>
    </xf>
    <xf numFmtId="3" fontId="4" fillId="37" borderId="34" xfId="0" applyNumberFormat="1" applyFont="1" applyFill="1" applyBorder="1" applyAlignment="1">
      <alignment horizontal="center" wrapText="1"/>
    </xf>
    <xf numFmtId="0" fontId="38" fillId="0" borderId="0" xfId="0" applyFont="1" applyAlignment="1">
      <alignment/>
    </xf>
    <xf numFmtId="0" fontId="4" fillId="37" borderId="37" xfId="0" applyFont="1" applyFill="1" applyBorder="1" applyAlignment="1">
      <alignment horizontal="center" wrapText="1"/>
    </xf>
    <xf numFmtId="2" fontId="4" fillId="37" borderId="34" xfId="47" applyNumberFormat="1" applyFont="1" applyFill="1" applyBorder="1" applyAlignment="1">
      <alignment horizontal="center" wrapText="1"/>
      <protection/>
    </xf>
    <xf numFmtId="0" fontId="7" fillId="0" borderId="0" xfId="47" applyFont="1">
      <alignment/>
      <protection/>
    </xf>
    <xf numFmtId="3" fontId="7" fillId="0" borderId="0" xfId="47" applyNumberFormat="1" applyFont="1">
      <alignment/>
      <protection/>
    </xf>
    <xf numFmtId="0" fontId="19" fillId="39" borderId="58" xfId="47" applyFont="1" applyFill="1" applyBorder="1" applyAlignment="1">
      <alignment horizontal="center" wrapText="1"/>
      <protection/>
    </xf>
    <xf numFmtId="0" fontId="4" fillId="39" borderId="63" xfId="47" applyFont="1" applyFill="1" applyBorder="1" applyAlignment="1">
      <alignment horizontal="center" wrapText="1"/>
      <protection/>
    </xf>
    <xf numFmtId="0" fontId="36" fillId="0" borderId="0" xfId="47" applyFont="1" applyBorder="1">
      <alignment/>
      <protection/>
    </xf>
    <xf numFmtId="0" fontId="39" fillId="0" borderId="0" xfId="47" applyFont="1" applyBorder="1">
      <alignment/>
      <protection/>
    </xf>
    <xf numFmtId="0" fontId="15" fillId="0" borderId="0" xfId="0" applyFont="1" applyAlignment="1" applyProtection="1">
      <alignment/>
      <protection locked="0"/>
    </xf>
    <xf numFmtId="3" fontId="17" fillId="0" borderId="0" xfId="0" applyNumberFormat="1" applyFont="1" applyBorder="1" applyAlignment="1" applyProtection="1">
      <alignment/>
      <protection locked="0"/>
    </xf>
    <xf numFmtId="3" fontId="17" fillId="0" borderId="10" xfId="0" applyNumberFormat="1" applyFont="1" applyBorder="1" applyAlignment="1" applyProtection="1">
      <alignment/>
      <protection locked="0"/>
    </xf>
    <xf numFmtId="3" fontId="7" fillId="37" borderId="18" xfId="44" applyNumberFormat="1" applyFont="1" applyFill="1" applyBorder="1">
      <alignment/>
      <protection/>
    </xf>
    <xf numFmtId="0" fontId="19" fillId="37" borderId="10" xfId="0" applyFont="1" applyFill="1" applyBorder="1" applyAlignment="1">
      <alignment horizontal="center" wrapText="1"/>
    </xf>
    <xf numFmtId="0" fontId="4" fillId="37" borderId="19" xfId="0" applyFont="1" applyFill="1" applyBorder="1" applyAlignment="1">
      <alignment horizontal="center" wrapText="1"/>
    </xf>
    <xf numFmtId="3" fontId="19" fillId="37" borderId="10" xfId="0" applyNumberFormat="1" applyFont="1" applyFill="1" applyBorder="1" applyAlignment="1">
      <alignment horizontal="center" wrapText="1"/>
    </xf>
    <xf numFmtId="3" fontId="4" fillId="37" borderId="19" xfId="0" applyNumberFormat="1" applyFont="1" applyFill="1" applyBorder="1" applyAlignment="1">
      <alignment horizontal="center" wrapText="1"/>
    </xf>
    <xf numFmtId="0" fontId="39" fillId="0" borderId="0" xfId="0" applyFont="1" applyAlignment="1">
      <alignment horizontal="justify" vertical="top" wrapText="1"/>
    </xf>
    <xf numFmtId="0" fontId="4" fillId="0" borderId="0" xfId="0" applyFont="1" applyAlignment="1">
      <alignment horizontal="justify" vertical="top" wrapText="1"/>
    </xf>
    <xf numFmtId="3" fontId="12" fillId="37" borderId="10" xfId="44" applyNumberFormat="1" applyFont="1" applyFill="1" applyBorder="1" applyProtection="1">
      <alignment/>
      <protection locked="0"/>
    </xf>
    <xf numFmtId="3" fontId="12" fillId="37" borderId="11" xfId="44" applyNumberFormat="1" applyFont="1" applyFill="1" applyBorder="1" applyProtection="1">
      <alignment/>
      <protection locked="0"/>
    </xf>
    <xf numFmtId="3" fontId="12" fillId="37" borderId="19" xfId="44" applyNumberFormat="1" applyFont="1" applyFill="1" applyBorder="1" applyProtection="1">
      <alignment/>
      <protection locked="0"/>
    </xf>
    <xf numFmtId="3" fontId="44" fillId="37" borderId="18" xfId="44" applyNumberFormat="1" applyFont="1" applyFill="1" applyBorder="1" applyProtection="1">
      <alignment/>
      <protection locked="0"/>
    </xf>
    <xf numFmtId="3" fontId="44" fillId="37" borderId="10" xfId="44" applyNumberFormat="1" applyFont="1" applyFill="1" applyBorder="1" applyProtection="1">
      <alignment/>
      <protection locked="0"/>
    </xf>
    <xf numFmtId="3" fontId="44" fillId="37" borderId="11" xfId="44" applyNumberFormat="1" applyFont="1" applyFill="1" applyBorder="1" applyProtection="1">
      <alignment/>
      <protection locked="0"/>
    </xf>
    <xf numFmtId="3" fontId="44" fillId="37" borderId="19" xfId="44" applyNumberFormat="1" applyFont="1" applyFill="1" applyBorder="1" applyProtection="1">
      <alignment/>
      <protection locked="0"/>
    </xf>
    <xf numFmtId="44" fontId="38" fillId="0" borderId="0" xfId="37" applyFont="1" applyBorder="1" applyAlignment="1">
      <alignment/>
    </xf>
    <xf numFmtId="0" fontId="4" fillId="37" borderId="41" xfId="47" applyFont="1" applyFill="1" applyBorder="1" applyAlignment="1">
      <alignment vertical="top" wrapText="1"/>
      <protection/>
    </xf>
    <xf numFmtId="10" fontId="19" fillId="37" borderId="10" xfId="47" applyNumberFormat="1" applyFont="1" applyFill="1" applyBorder="1" applyAlignment="1">
      <alignment horizontal="center" wrapText="1"/>
      <protection/>
    </xf>
    <xf numFmtId="10" fontId="4" fillId="37" borderId="19" xfId="47" applyNumberFormat="1" applyFont="1" applyFill="1" applyBorder="1" applyAlignment="1">
      <alignment horizontal="center" wrapText="1"/>
      <protection/>
    </xf>
    <xf numFmtId="0" fontId="19" fillId="37" borderId="10" xfId="48" applyFont="1" applyFill="1" applyBorder="1" applyAlignment="1">
      <alignment horizontal="center" wrapText="1"/>
      <protection/>
    </xf>
    <xf numFmtId="0" fontId="4" fillId="37" borderId="19" xfId="48" applyFont="1" applyFill="1" applyBorder="1" applyAlignment="1">
      <alignment horizontal="center" wrapText="1"/>
      <protection/>
    </xf>
    <xf numFmtId="0" fontId="100" fillId="0" borderId="0" xfId="47" applyFont="1">
      <alignment/>
      <protection/>
    </xf>
    <xf numFmtId="0" fontId="4" fillId="37" borderId="55" xfId="0" applyFont="1" applyFill="1" applyBorder="1" applyAlignment="1">
      <alignment horizontal="center" wrapText="1"/>
    </xf>
    <xf numFmtId="0" fontId="4" fillId="37" borderId="35" xfId="0" applyFont="1" applyFill="1" applyBorder="1" applyAlignment="1">
      <alignment horizontal="center" wrapText="1"/>
    </xf>
    <xf numFmtId="164" fontId="4" fillId="37" borderId="10" xfId="0" applyNumberFormat="1" applyFont="1" applyFill="1" applyBorder="1" applyAlignment="1">
      <alignment horizontal="center" wrapText="1"/>
    </xf>
    <xf numFmtId="0" fontId="28" fillId="0" borderId="0" xfId="48" applyFont="1" applyBorder="1" applyAlignment="1">
      <alignment/>
      <protection/>
    </xf>
    <xf numFmtId="3" fontId="28" fillId="0" borderId="0" xfId="48" applyNumberFormat="1" applyFont="1" applyBorder="1">
      <alignment/>
      <protection/>
    </xf>
    <xf numFmtId="9" fontId="19" fillId="37" borderId="10" xfId="47" applyNumberFormat="1" applyFont="1" applyFill="1" applyBorder="1" applyAlignment="1">
      <alignment horizontal="center" wrapText="1"/>
      <protection/>
    </xf>
    <xf numFmtId="9" fontId="4" fillId="37" borderId="19" xfId="47" applyNumberFormat="1" applyFont="1" applyFill="1" applyBorder="1" applyAlignment="1">
      <alignment horizontal="center" wrapText="1"/>
      <protection/>
    </xf>
    <xf numFmtId="0" fontId="19" fillId="37" borderId="0" xfId="47" applyFont="1" applyFill="1" applyBorder="1" applyAlignment="1">
      <alignment horizontal="justify" vertical="top" wrapText="1"/>
      <protection/>
    </xf>
    <xf numFmtId="0" fontId="4" fillId="37" borderId="0" xfId="47" applyFont="1" applyFill="1" applyBorder="1" applyAlignment="1">
      <alignment horizontal="center" wrapText="1"/>
      <protection/>
    </xf>
    <xf numFmtId="9" fontId="19" fillId="37" borderId="10" xfId="49" applyFont="1" applyFill="1" applyBorder="1" applyAlignment="1">
      <alignment horizontal="center" wrapText="1"/>
    </xf>
    <xf numFmtId="9" fontId="4" fillId="37" borderId="10" xfId="49" applyFont="1" applyFill="1" applyBorder="1" applyAlignment="1">
      <alignment horizontal="center" wrapText="1"/>
    </xf>
    <xf numFmtId="9" fontId="4" fillId="37" borderId="19" xfId="49" applyFont="1" applyFill="1" applyBorder="1" applyAlignment="1">
      <alignment horizontal="center" wrapText="1"/>
    </xf>
    <xf numFmtId="0" fontId="38" fillId="0" borderId="0" xfId="47" applyFont="1" applyBorder="1" applyAlignment="1">
      <alignment/>
      <protection/>
    </xf>
    <xf numFmtId="3" fontId="4" fillId="37" borderId="35" xfId="47" applyNumberFormat="1" applyFont="1" applyFill="1" applyBorder="1" applyAlignment="1">
      <alignment horizontal="center" wrapText="1"/>
      <protection/>
    </xf>
    <xf numFmtId="3" fontId="3" fillId="0" borderId="10" xfId="0" applyNumberFormat="1" applyFont="1" applyBorder="1" applyAlignment="1">
      <alignment horizontal="right"/>
    </xf>
    <xf numFmtId="3" fontId="3" fillId="40" borderId="10" xfId="0" applyNumberFormat="1" applyFont="1" applyFill="1" applyBorder="1" applyAlignment="1">
      <alignment horizontal="right"/>
    </xf>
    <xf numFmtId="0" fontId="10" fillId="0" borderId="42" xfId="0" applyFont="1" applyBorder="1" applyAlignment="1" applyProtection="1">
      <alignment/>
      <protection locked="0"/>
    </xf>
    <xf numFmtId="3" fontId="118" fillId="0" borderId="64" xfId="0" applyNumberFormat="1" applyFont="1" applyBorder="1" applyAlignment="1">
      <alignment/>
    </xf>
    <xf numFmtId="3" fontId="18" fillId="0" borderId="40" xfId="0" applyNumberFormat="1" applyFont="1" applyBorder="1" applyAlignment="1">
      <alignment/>
    </xf>
    <xf numFmtId="3" fontId="18" fillId="33" borderId="40" xfId="0" applyNumberFormat="1" applyFont="1" applyFill="1" applyBorder="1" applyAlignment="1" applyProtection="1">
      <alignment/>
      <protection locked="0"/>
    </xf>
    <xf numFmtId="3" fontId="3" fillId="0" borderId="41" xfId="0" applyNumberFormat="1" applyFont="1" applyBorder="1" applyAlignment="1">
      <alignment/>
    </xf>
    <xf numFmtId="3" fontId="3" fillId="0" borderId="42" xfId="0" applyNumberFormat="1" applyFont="1" applyBorder="1" applyAlignment="1">
      <alignment/>
    </xf>
    <xf numFmtId="3" fontId="2" fillId="0" borderId="10" xfId="0" applyNumberFormat="1" applyFont="1" applyBorder="1" applyAlignment="1">
      <alignment/>
    </xf>
    <xf numFmtId="3" fontId="2" fillId="0" borderId="42" xfId="0" applyNumberFormat="1" applyFont="1" applyBorder="1" applyAlignment="1">
      <alignment/>
    </xf>
    <xf numFmtId="3" fontId="2" fillId="0" borderId="41" xfId="0" applyNumberFormat="1" applyFont="1" applyBorder="1" applyAlignment="1">
      <alignment/>
    </xf>
    <xf numFmtId="0" fontId="47" fillId="0" borderId="0" xfId="0" applyFont="1" applyAlignment="1">
      <alignment/>
    </xf>
    <xf numFmtId="0" fontId="3" fillId="0" borderId="10" xfId="0" applyFont="1" applyFill="1" applyBorder="1" applyAlignment="1">
      <alignment horizontal="center"/>
    </xf>
    <xf numFmtId="0" fontId="3" fillId="0" borderId="10" xfId="0" applyFont="1" applyBorder="1" applyAlignment="1">
      <alignment horizontal="center"/>
    </xf>
    <xf numFmtId="0" fontId="6" fillId="0" borderId="10" xfId="0" applyFont="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Border="1" applyAlignment="1">
      <alignment/>
    </xf>
    <xf numFmtId="0" fontId="48" fillId="0" borderId="0" xfId="0" applyFont="1" applyAlignment="1">
      <alignment/>
    </xf>
    <xf numFmtId="0" fontId="48" fillId="0" borderId="0" xfId="0" applyFont="1" applyAlignment="1">
      <alignment/>
    </xf>
    <xf numFmtId="0" fontId="3" fillId="0" borderId="10" xfId="0" applyFont="1" applyBorder="1" applyAlignment="1">
      <alignment/>
    </xf>
    <xf numFmtId="3" fontId="3" fillId="0" borderId="10" xfId="0" applyNumberFormat="1" applyFont="1" applyFill="1" applyBorder="1" applyAlignment="1" applyProtection="1">
      <alignment/>
      <protection locked="0"/>
    </xf>
    <xf numFmtId="0" fontId="3" fillId="0" borderId="42" xfId="0" applyFont="1" applyFill="1" applyBorder="1" applyAlignment="1">
      <alignment horizontal="center"/>
    </xf>
    <xf numFmtId="0" fontId="3" fillId="0" borderId="42" xfId="0" applyFont="1" applyBorder="1" applyAlignment="1">
      <alignment horizontal="center"/>
    </xf>
    <xf numFmtId="0" fontId="0" fillId="0" borderId="10" xfId="44" applyFont="1" applyBorder="1" applyAlignment="1">
      <alignment horizontal="left"/>
      <protection/>
    </xf>
    <xf numFmtId="0" fontId="2" fillId="0" borderId="10" xfId="0" applyFont="1" applyBorder="1" applyAlignment="1">
      <alignment/>
    </xf>
    <xf numFmtId="0" fontId="0" fillId="0" borderId="10" xfId="44" applyFont="1" applyBorder="1" applyAlignment="1">
      <alignment horizontal="left"/>
      <protection/>
    </xf>
    <xf numFmtId="49" fontId="20" fillId="38" borderId="65" xfId="44" applyNumberFormat="1" applyFont="1" applyFill="1" applyBorder="1" applyAlignment="1">
      <alignment horizontal="center" vertical="center" wrapText="1"/>
      <protection/>
    </xf>
    <xf numFmtId="49" fontId="20" fillId="38" borderId="31" xfId="44" applyNumberFormat="1" applyFont="1" applyFill="1" applyBorder="1" applyAlignment="1">
      <alignment horizontal="center" vertical="center" wrapText="1"/>
      <protection/>
    </xf>
    <xf numFmtId="0" fontId="22" fillId="0" borderId="32" xfId="0" applyFont="1" applyBorder="1" applyAlignment="1">
      <alignment horizontal="center" vertical="center" wrapText="1"/>
    </xf>
    <xf numFmtId="0" fontId="19" fillId="38" borderId="27" xfId="44" applyFont="1" applyFill="1" applyBorder="1" applyAlignment="1">
      <alignment horizontal="left" vertical="center"/>
      <protection/>
    </xf>
    <xf numFmtId="0" fontId="19" fillId="38" borderId="28" xfId="44" applyFont="1" applyFill="1" applyBorder="1" applyAlignment="1">
      <alignment horizontal="left" vertical="center"/>
      <protection/>
    </xf>
    <xf numFmtId="0" fontId="19" fillId="38" borderId="22" xfId="44" applyFont="1" applyFill="1" applyBorder="1" applyAlignment="1">
      <alignment horizontal="left" vertical="center"/>
      <protection/>
    </xf>
    <xf numFmtId="0" fontId="19" fillId="38" borderId="34" xfId="44" applyFont="1" applyFill="1" applyBorder="1" applyAlignment="1">
      <alignment horizontal="left" vertical="center"/>
      <protection/>
    </xf>
    <xf numFmtId="0" fontId="30" fillId="37" borderId="11" xfId="47" applyFont="1" applyFill="1" applyBorder="1" applyAlignment="1">
      <alignment wrapText="1"/>
      <protection/>
    </xf>
    <xf numFmtId="0" fontId="30" fillId="37" borderId="52" xfId="47" applyFont="1" applyFill="1" applyBorder="1" applyAlignment="1">
      <alignment wrapText="1"/>
      <protection/>
    </xf>
    <xf numFmtId="0" fontId="30" fillId="37" borderId="48" xfId="47" applyFont="1" applyFill="1" applyBorder="1" applyAlignment="1">
      <alignment wrapText="1"/>
      <protection/>
    </xf>
    <xf numFmtId="0" fontId="39" fillId="0" borderId="0" xfId="0" applyFont="1" applyAlignment="1">
      <alignment horizontal="justify" vertical="top" wrapText="1"/>
    </xf>
    <xf numFmtId="0" fontId="4" fillId="0" borderId="0" xfId="0" applyFont="1" applyAlignment="1">
      <alignment horizontal="justify" vertical="top" wrapText="1"/>
    </xf>
    <xf numFmtId="0" fontId="28" fillId="0" borderId="11" xfId="0" applyFont="1" applyBorder="1" applyAlignment="1">
      <alignment/>
    </xf>
    <xf numFmtId="0" fontId="4" fillId="0" borderId="49" xfId="0" applyFont="1" applyBorder="1" applyAlignment="1">
      <alignment/>
    </xf>
    <xf numFmtId="0" fontId="30" fillId="37" borderId="28" xfId="0" applyFont="1" applyFill="1" applyBorder="1" applyAlignment="1">
      <alignment wrapText="1"/>
    </xf>
    <xf numFmtId="0" fontId="30" fillId="37" borderId="47" xfId="0" applyFont="1" applyFill="1" applyBorder="1" applyAlignment="1">
      <alignment wrapText="1"/>
    </xf>
    <xf numFmtId="0" fontId="30" fillId="37" borderId="10" xfId="0" applyFont="1" applyFill="1" applyBorder="1" applyAlignment="1">
      <alignment wrapText="1"/>
    </xf>
    <xf numFmtId="0" fontId="30" fillId="37" borderId="19" xfId="0" applyFont="1" applyFill="1" applyBorder="1" applyAlignment="1">
      <alignment wrapText="1"/>
    </xf>
    <xf numFmtId="0" fontId="0" fillId="0" borderId="10" xfId="0" applyFont="1" applyBorder="1" applyAlignment="1">
      <alignment wrapText="1"/>
    </xf>
    <xf numFmtId="0" fontId="0" fillId="0" borderId="19" xfId="0" applyFont="1" applyBorder="1" applyAlignment="1">
      <alignment wrapText="1"/>
    </xf>
    <xf numFmtId="0" fontId="28" fillId="0" borderId="11" xfId="47" applyFont="1" applyBorder="1" applyAlignment="1">
      <alignment/>
      <protection/>
    </xf>
    <xf numFmtId="0" fontId="28" fillId="0" borderId="49" xfId="47" applyFont="1" applyBorder="1" applyAlignment="1">
      <alignment/>
      <protection/>
    </xf>
    <xf numFmtId="0" fontId="30" fillId="37" borderId="44" xfId="47" applyFont="1" applyFill="1" applyBorder="1" applyAlignment="1">
      <alignment wrapText="1"/>
      <protection/>
    </xf>
    <xf numFmtId="0" fontId="30" fillId="37" borderId="31" xfId="47" applyFont="1" applyFill="1" applyBorder="1" applyAlignment="1">
      <alignment wrapText="1"/>
      <protection/>
    </xf>
    <xf numFmtId="0" fontId="30" fillId="37" borderId="32" xfId="47" applyFont="1" applyFill="1" applyBorder="1" applyAlignment="1">
      <alignment wrapText="1"/>
      <protection/>
    </xf>
    <xf numFmtId="0" fontId="30" fillId="37" borderId="44" xfId="48" applyFont="1" applyFill="1" applyBorder="1" applyAlignment="1">
      <alignment wrapText="1"/>
      <protection/>
    </xf>
    <xf numFmtId="0" fontId="30" fillId="37" borderId="31" xfId="48" applyFont="1" applyFill="1" applyBorder="1" applyAlignment="1">
      <alignment wrapText="1"/>
      <protection/>
    </xf>
    <xf numFmtId="0" fontId="30" fillId="37" borderId="32" xfId="48" applyFont="1" applyFill="1" applyBorder="1" applyAlignment="1">
      <alignment wrapText="1"/>
      <protection/>
    </xf>
    <xf numFmtId="0" fontId="30" fillId="37" borderId="11" xfId="48" applyFont="1" applyFill="1" applyBorder="1" applyAlignment="1">
      <alignment wrapText="1"/>
      <protection/>
    </xf>
    <xf numFmtId="0" fontId="30" fillId="37" borderId="52" xfId="48" applyFont="1" applyFill="1" applyBorder="1" applyAlignment="1">
      <alignment wrapText="1"/>
      <protection/>
    </xf>
    <xf numFmtId="0" fontId="30" fillId="37" borderId="48" xfId="48" applyFont="1" applyFill="1" applyBorder="1" applyAlignment="1">
      <alignment wrapText="1"/>
      <protection/>
    </xf>
    <xf numFmtId="0" fontId="28" fillId="0" borderId="11" xfId="48" applyFont="1" applyBorder="1" applyAlignment="1">
      <alignment/>
      <protection/>
    </xf>
    <xf numFmtId="0" fontId="28" fillId="0" borderId="49" xfId="48" applyFont="1" applyBorder="1" applyAlignment="1">
      <alignment/>
      <protection/>
    </xf>
    <xf numFmtId="0" fontId="30" fillId="37" borderId="11" xfId="47" applyFont="1" applyFill="1" applyBorder="1" applyAlignment="1">
      <alignment vertical="top" wrapText="1"/>
      <protection/>
    </xf>
    <xf numFmtId="0" fontId="30" fillId="37" borderId="52" xfId="47" applyFont="1" applyFill="1" applyBorder="1" applyAlignment="1">
      <alignment vertical="top" wrapText="1"/>
      <protection/>
    </xf>
    <xf numFmtId="0" fontId="30" fillId="37" borderId="48" xfId="47" applyFont="1" applyFill="1" applyBorder="1" applyAlignment="1">
      <alignment vertical="top" wrapText="1"/>
      <protection/>
    </xf>
    <xf numFmtId="0" fontId="30" fillId="37" borderId="28" xfId="47" applyFont="1" applyFill="1" applyBorder="1" applyAlignment="1">
      <alignment wrapText="1"/>
      <protection/>
    </xf>
    <xf numFmtId="0" fontId="30" fillId="37" borderId="47" xfId="47" applyFont="1" applyFill="1" applyBorder="1" applyAlignment="1">
      <alignment wrapText="1"/>
      <protection/>
    </xf>
    <xf numFmtId="0" fontId="30" fillId="37" borderId="45" xfId="0" applyFont="1" applyFill="1" applyBorder="1" applyAlignment="1">
      <alignment wrapText="1"/>
    </xf>
    <xf numFmtId="0" fontId="30" fillId="37" borderId="16" xfId="0" applyFont="1" applyFill="1" applyBorder="1" applyAlignment="1">
      <alignment wrapText="1"/>
    </xf>
    <xf numFmtId="0" fontId="30" fillId="37" borderId="17" xfId="0" applyFont="1" applyFill="1" applyBorder="1" applyAlignment="1">
      <alignment wrapText="1"/>
    </xf>
    <xf numFmtId="0" fontId="30" fillId="37" borderId="44" xfId="0" applyFont="1" applyFill="1" applyBorder="1" applyAlignment="1">
      <alignment wrapText="1"/>
    </xf>
    <xf numFmtId="0" fontId="30" fillId="37" borderId="31" xfId="0" applyFont="1" applyFill="1" applyBorder="1" applyAlignment="1">
      <alignment wrapText="1"/>
    </xf>
    <xf numFmtId="0" fontId="30" fillId="37" borderId="32" xfId="0" applyFont="1" applyFill="1" applyBorder="1" applyAlignment="1">
      <alignment wrapText="1"/>
    </xf>
    <xf numFmtId="0" fontId="30" fillId="37" borderId="11" xfId="0" applyFont="1" applyFill="1" applyBorder="1" applyAlignment="1">
      <alignment wrapText="1"/>
    </xf>
    <xf numFmtId="0" fontId="30" fillId="37" borderId="52" xfId="0" applyFont="1" applyFill="1" applyBorder="1" applyAlignment="1">
      <alignment wrapText="1"/>
    </xf>
    <xf numFmtId="0" fontId="30" fillId="37" borderId="48" xfId="0" applyFont="1" applyFill="1" applyBorder="1" applyAlignment="1">
      <alignment wrapText="1"/>
    </xf>
    <xf numFmtId="0" fontId="30" fillId="37" borderId="11" xfId="0" applyFont="1" applyFill="1" applyBorder="1" applyAlignment="1">
      <alignment vertical="top" wrapText="1"/>
    </xf>
    <xf numFmtId="0" fontId="30" fillId="37" borderId="52" xfId="0" applyFont="1" applyFill="1" applyBorder="1" applyAlignment="1">
      <alignment vertical="top" wrapText="1"/>
    </xf>
    <xf numFmtId="0" fontId="30" fillId="37" borderId="48" xfId="0" applyFont="1" applyFill="1" applyBorder="1" applyAlignment="1">
      <alignment vertical="top" wrapText="1"/>
    </xf>
    <xf numFmtId="0" fontId="28" fillId="0" borderId="49" xfId="0" applyFont="1" applyBorder="1" applyAlignment="1">
      <alignment/>
    </xf>
    <xf numFmtId="0" fontId="42" fillId="37" borderId="31" xfId="47" applyFont="1" applyFill="1" applyBorder="1" applyAlignment="1">
      <alignment wrapText="1"/>
      <protection/>
    </xf>
    <xf numFmtId="0" fontId="42" fillId="37" borderId="32" xfId="47" applyFont="1" applyFill="1" applyBorder="1" applyAlignment="1">
      <alignment wrapText="1"/>
      <protection/>
    </xf>
    <xf numFmtId="0" fontId="30" fillId="37" borderId="10" xfId="47" applyFont="1" applyFill="1" applyBorder="1" applyAlignment="1">
      <alignment wrapText="1"/>
      <protection/>
    </xf>
    <xf numFmtId="0" fontId="37" fillId="0" borderId="10" xfId="47" applyFont="1" applyBorder="1" applyAlignment="1">
      <alignment wrapText="1"/>
      <protection/>
    </xf>
    <xf numFmtId="0" fontId="37" fillId="0" borderId="19" xfId="47" applyFont="1" applyBorder="1" applyAlignment="1">
      <alignment wrapText="1"/>
      <protection/>
    </xf>
    <xf numFmtId="0" fontId="30" fillId="37" borderId="19" xfId="47" applyFont="1" applyFill="1" applyBorder="1" applyAlignment="1">
      <alignment wrapText="1"/>
      <protection/>
    </xf>
    <xf numFmtId="0" fontId="37" fillId="0" borderId="52" xfId="47" applyFont="1" applyBorder="1" applyAlignment="1">
      <alignment vertical="top" wrapText="1"/>
      <protection/>
    </xf>
    <xf numFmtId="0" fontId="37" fillId="0" borderId="48" xfId="47" applyFont="1" applyBorder="1" applyAlignment="1">
      <alignment vertical="top" wrapText="1"/>
      <protection/>
    </xf>
    <xf numFmtId="0" fontId="4" fillId="0" borderId="49" xfId="47" applyFont="1" applyBorder="1" applyAlignment="1">
      <alignment/>
      <protection/>
    </xf>
    <xf numFmtId="0" fontId="30" fillId="39" borderId="66" xfId="47" applyFont="1" applyFill="1" applyBorder="1" applyAlignment="1">
      <alignment wrapText="1"/>
      <protection/>
    </xf>
    <xf numFmtId="0" fontId="30" fillId="39" borderId="63" xfId="47" applyFont="1" applyFill="1" applyBorder="1" applyAlignment="1">
      <alignment wrapText="1"/>
      <protection/>
    </xf>
    <xf numFmtId="0" fontId="30" fillId="39" borderId="67" xfId="47" applyFont="1" applyFill="1" applyBorder="1" applyAlignment="1">
      <alignment vertical="top" wrapText="1"/>
      <protection/>
    </xf>
    <xf numFmtId="0" fontId="30" fillId="39" borderId="68" xfId="47" applyFont="1" applyFill="1" applyBorder="1" applyAlignment="1">
      <alignment vertical="top" wrapText="1"/>
      <protection/>
    </xf>
    <xf numFmtId="0" fontId="30" fillId="39" borderId="69" xfId="47" applyFont="1" applyFill="1" applyBorder="1" applyAlignment="1">
      <alignment vertical="top" wrapText="1"/>
      <protection/>
    </xf>
    <xf numFmtId="0" fontId="28" fillId="0" borderId="10" xfId="47" applyFont="1" applyBorder="1" applyAlignment="1">
      <alignment/>
      <protection/>
    </xf>
    <xf numFmtId="0" fontId="4" fillId="0" borderId="10" xfId="47" applyFont="1" applyBorder="1" applyAlignment="1">
      <alignment/>
      <protection/>
    </xf>
    <xf numFmtId="0" fontId="30" fillId="39" borderId="70" xfId="47" applyFont="1" applyFill="1" applyBorder="1" applyAlignment="1">
      <alignment vertical="top" wrapText="1"/>
      <protection/>
    </xf>
    <xf numFmtId="0" fontId="30" fillId="39" borderId="71" xfId="47" applyFont="1" applyFill="1" applyBorder="1" applyAlignment="1">
      <alignment vertical="top" wrapText="1"/>
      <protection/>
    </xf>
    <xf numFmtId="0" fontId="30" fillId="39" borderId="72" xfId="47" applyFont="1" applyFill="1" applyBorder="1" applyAlignment="1">
      <alignment vertical="top" wrapText="1"/>
      <protection/>
    </xf>
    <xf numFmtId="0" fontId="28" fillId="0" borderId="58" xfId="47" applyFont="1" applyBorder="1" applyAlignment="1">
      <alignment/>
      <protection/>
    </xf>
    <xf numFmtId="0" fontId="37" fillId="0" borderId="28" xfId="47" applyFont="1" applyBorder="1" applyAlignment="1">
      <alignment wrapText="1"/>
      <protection/>
    </xf>
    <xf numFmtId="0" fontId="37" fillId="0" borderId="47" xfId="47" applyFont="1" applyBorder="1" applyAlignment="1">
      <alignment wrapText="1"/>
      <protection/>
    </xf>
    <xf numFmtId="0" fontId="30" fillId="37" borderId="44" xfId="47" applyFont="1" applyFill="1" applyBorder="1" applyAlignment="1">
      <alignment vertical="top" wrapText="1"/>
      <protection/>
    </xf>
    <xf numFmtId="0" fontId="37" fillId="0" borderId="31" xfId="47" applyFont="1" applyBorder="1" applyAlignment="1">
      <alignment vertical="top" wrapText="1"/>
      <protection/>
    </xf>
    <xf numFmtId="0" fontId="37" fillId="0" borderId="32" xfId="47" applyFont="1" applyBorder="1" applyAlignment="1">
      <alignment vertical="top" wrapText="1"/>
      <protection/>
    </xf>
    <xf numFmtId="0" fontId="30" fillId="37" borderId="11" xfId="47" applyFont="1" applyFill="1" applyBorder="1" applyAlignment="1">
      <alignment horizontal="left" vertical="top" wrapText="1"/>
      <protection/>
    </xf>
    <xf numFmtId="0" fontId="30" fillId="37" borderId="52" xfId="47" applyFont="1" applyFill="1" applyBorder="1" applyAlignment="1">
      <alignment horizontal="left" vertical="top" wrapText="1"/>
      <protection/>
    </xf>
    <xf numFmtId="0" fontId="30" fillId="37" borderId="48" xfId="47" applyFont="1" applyFill="1" applyBorder="1" applyAlignment="1">
      <alignment horizontal="left" vertical="top" wrapText="1"/>
      <protection/>
    </xf>
    <xf numFmtId="0" fontId="30" fillId="37" borderId="44" xfId="47" applyFont="1" applyFill="1" applyBorder="1" applyAlignment="1">
      <alignment horizontal="left" vertical="top" wrapText="1"/>
      <protection/>
    </xf>
    <xf numFmtId="0" fontId="30" fillId="37" borderId="31" xfId="47" applyFont="1" applyFill="1" applyBorder="1" applyAlignment="1">
      <alignment horizontal="left" vertical="top" wrapText="1"/>
      <protection/>
    </xf>
    <xf numFmtId="0" fontId="30" fillId="37" borderId="32" xfId="47" applyFont="1" applyFill="1" applyBorder="1" applyAlignment="1">
      <alignment horizontal="left" vertical="top" wrapText="1"/>
      <protection/>
    </xf>
    <xf numFmtId="0" fontId="39" fillId="0" borderId="0" xfId="47" applyFont="1" applyAlignment="1">
      <alignment horizontal="justify" vertical="top"/>
      <protection/>
    </xf>
    <xf numFmtId="0" fontId="4" fillId="0" borderId="0" xfId="47" applyFont="1" applyAlignment="1">
      <alignment horizontal="justify" vertical="top"/>
      <protection/>
    </xf>
    <xf numFmtId="0" fontId="134" fillId="0" borderId="0" xfId="0" applyFont="1" applyAlignment="1">
      <alignment horizontal="justify" vertical="top" wrapText="1"/>
    </xf>
    <xf numFmtId="0" fontId="119" fillId="0" borderId="0" xfId="0" applyFont="1" applyAlignment="1">
      <alignment horizontal="justify" vertical="top" wrapText="1"/>
    </xf>
    <xf numFmtId="0" fontId="30" fillId="37" borderId="45" xfId="47" applyFont="1" applyFill="1" applyBorder="1" applyAlignment="1">
      <alignment vertical="top" wrapText="1"/>
      <protection/>
    </xf>
    <xf numFmtId="0" fontId="37" fillId="0" borderId="16" xfId="47" applyFont="1" applyBorder="1" applyAlignment="1">
      <alignment vertical="top" wrapText="1"/>
      <protection/>
    </xf>
    <xf numFmtId="0" fontId="37" fillId="0" borderId="17" xfId="47" applyFont="1" applyBorder="1" applyAlignment="1">
      <alignment vertical="top" wrapText="1"/>
      <protection/>
    </xf>
    <xf numFmtId="0" fontId="0" fillId="0" borderId="10" xfId="47" applyFont="1" applyBorder="1" applyAlignment="1">
      <alignment wrapText="1"/>
      <protection/>
    </xf>
    <xf numFmtId="0" fontId="0" fillId="0" borderId="19" xfId="47" applyFont="1" applyBorder="1" applyAlignment="1">
      <alignment wrapText="1"/>
      <protection/>
    </xf>
    <xf numFmtId="0" fontId="0" fillId="0" borderId="10" xfId="47" applyFont="1" applyBorder="1" applyAlignment="1">
      <alignment wrapText="1"/>
      <protection/>
    </xf>
    <xf numFmtId="0" fontId="0" fillId="0" borderId="19" xfId="47" applyFont="1" applyBorder="1" applyAlignment="1">
      <alignment wrapText="1"/>
      <protection/>
    </xf>
    <xf numFmtId="0" fontId="0" fillId="0" borderId="52" xfId="47" applyFont="1" applyBorder="1" applyAlignment="1">
      <alignment vertical="top" wrapText="1"/>
      <protection/>
    </xf>
    <xf numFmtId="0" fontId="0" fillId="0" borderId="48" xfId="47" applyFont="1" applyBorder="1" applyAlignment="1">
      <alignment vertical="top" wrapText="1"/>
      <protection/>
    </xf>
    <xf numFmtId="0" fontId="0" fillId="0" borderId="31" xfId="47" applyFont="1" applyBorder="1" applyAlignment="1">
      <alignment vertical="top" wrapText="1"/>
      <protection/>
    </xf>
    <xf numFmtId="0" fontId="0" fillId="0" borderId="32" xfId="47" applyFont="1" applyBorder="1" applyAlignment="1">
      <alignment vertical="top" wrapText="1"/>
      <protection/>
    </xf>
    <xf numFmtId="0" fontId="134" fillId="0" borderId="0" xfId="47" applyFont="1" applyAlignment="1">
      <alignment horizontal="justify" vertical="top" wrapText="1"/>
      <protection/>
    </xf>
    <xf numFmtId="0" fontId="0" fillId="0" borderId="10" xfId="0" applyFont="1" applyBorder="1" applyAlignment="1">
      <alignment wrapText="1"/>
    </xf>
    <xf numFmtId="0" fontId="0" fillId="0" borderId="19" xfId="0" applyFont="1" applyBorder="1" applyAlignment="1">
      <alignment wrapText="1"/>
    </xf>
    <xf numFmtId="0" fontId="30" fillId="37" borderId="10" xfId="0" applyFont="1" applyFill="1" applyBorder="1" applyAlignment="1">
      <alignment vertical="top" wrapText="1"/>
    </xf>
    <xf numFmtId="0" fontId="0" fillId="0" borderId="10" xfId="0" applyFont="1" applyBorder="1" applyAlignment="1">
      <alignment vertical="top" wrapText="1"/>
    </xf>
    <xf numFmtId="0" fontId="0" fillId="0" borderId="19" xfId="0" applyFont="1" applyBorder="1" applyAlignment="1">
      <alignment vertical="top" wrapText="1"/>
    </xf>
    <xf numFmtId="0" fontId="136" fillId="0" borderId="0" xfId="47" applyFont="1" applyAlignment="1">
      <alignment horizontal="left" vertical="top" wrapText="1"/>
      <protection/>
    </xf>
    <xf numFmtId="0" fontId="37" fillId="0" borderId="31" xfId="47" applyFont="1" applyBorder="1">
      <alignment/>
      <protection/>
    </xf>
    <xf numFmtId="0" fontId="37" fillId="0" borderId="32" xfId="47" applyFont="1" applyBorder="1">
      <alignment/>
      <protection/>
    </xf>
    <xf numFmtId="0" fontId="37" fillId="0" borderId="16" xfId="47" applyFont="1" applyBorder="1" applyAlignment="1">
      <alignment vertical="top"/>
      <protection/>
    </xf>
    <xf numFmtId="0" fontId="37" fillId="0" borderId="17" xfId="47" applyFont="1" applyBorder="1" applyAlignment="1">
      <alignment vertical="top"/>
      <protection/>
    </xf>
    <xf numFmtId="0" fontId="37" fillId="0" borderId="52" xfId="47" applyFont="1" applyBorder="1">
      <alignment/>
      <protection/>
    </xf>
    <xf numFmtId="0" fontId="37" fillId="0" borderId="48" xfId="47" applyFont="1" applyBorder="1">
      <alignment/>
      <protection/>
    </xf>
    <xf numFmtId="0" fontId="0" fillId="0" borderId="52" xfId="0" applyFont="1" applyBorder="1" applyAlignment="1">
      <alignment vertical="top" wrapText="1"/>
    </xf>
    <xf numFmtId="0" fontId="0" fillId="0" borderId="48" xfId="0" applyFont="1" applyBorder="1" applyAlignment="1">
      <alignment vertical="top" wrapText="1"/>
    </xf>
    <xf numFmtId="0" fontId="15" fillId="0" borderId="10" xfId="47" applyFont="1" applyBorder="1" applyAlignment="1">
      <alignment wrapText="1"/>
      <protection/>
    </xf>
    <xf numFmtId="0" fontId="15" fillId="0" borderId="19" xfId="47" applyFont="1" applyBorder="1" applyAlignment="1">
      <alignment wrapText="1"/>
      <protection/>
    </xf>
    <xf numFmtId="0" fontId="30" fillId="37" borderId="45" xfId="47" applyFont="1" applyFill="1" applyBorder="1" applyAlignment="1">
      <alignment wrapText="1"/>
      <protection/>
    </xf>
    <xf numFmtId="0" fontId="37" fillId="0" borderId="16" xfId="47" applyFont="1" applyBorder="1">
      <alignment/>
      <protection/>
    </xf>
    <xf numFmtId="0" fontId="37" fillId="0" borderId="17" xfId="47" applyFont="1" applyBorder="1">
      <alignment/>
      <protection/>
    </xf>
    <xf numFmtId="0" fontId="39" fillId="0" borderId="0" xfId="0" applyFont="1" applyAlignment="1">
      <alignment horizontal="justify" vertical="top"/>
    </xf>
    <xf numFmtId="0" fontId="4" fillId="0" borderId="0" xfId="0" applyFont="1" applyAlignment="1">
      <alignment horizontal="justify" vertical="top"/>
    </xf>
    <xf numFmtId="0" fontId="33" fillId="0" borderId="0" xfId="47" applyFont="1" applyAlignment="1">
      <alignment horizontal="left"/>
      <protection/>
    </xf>
    <xf numFmtId="0" fontId="143" fillId="0" borderId="0" xfId="47" applyFont="1" applyAlignment="1">
      <alignment horizontal="left"/>
      <protection/>
    </xf>
    <xf numFmtId="0" fontId="0" fillId="0" borderId="0" xfId="0" applyFont="1" applyAlignment="1">
      <alignment/>
    </xf>
    <xf numFmtId="0" fontId="3" fillId="0" borderId="0" xfId="0" applyFont="1" applyAlignment="1">
      <alignment/>
    </xf>
    <xf numFmtId="0" fontId="39" fillId="0" borderId="0" xfId="47" applyFont="1" applyAlignment="1">
      <alignment horizontal="justify" vertical="top" wrapText="1"/>
      <protection/>
    </xf>
    <xf numFmtId="0" fontId="4" fillId="0" borderId="0" xfId="47" applyFont="1" applyAlignment="1">
      <alignment horizontal="justify" vertical="top" wrapText="1"/>
      <protection/>
    </xf>
    <xf numFmtId="0" fontId="39" fillId="0" borderId="0" xfId="0" applyFont="1" applyAlignment="1" applyProtection="1">
      <alignment horizontal="justify" vertical="top" wrapText="1"/>
      <protection locked="0"/>
    </xf>
    <xf numFmtId="0" fontId="4" fillId="0" borderId="0" xfId="0" applyFont="1" applyAlignment="1" applyProtection="1">
      <alignment horizontal="justify" vertical="top" wrapText="1"/>
      <protection locked="0"/>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Kontrolná bunka" xfId="36"/>
    <cellStyle name="Currency" xfId="37"/>
    <cellStyle name="Currency [0]" xfId="38"/>
    <cellStyle name="Nadpis 1" xfId="39"/>
    <cellStyle name="Nadpis 2" xfId="40"/>
    <cellStyle name="Nadpis 3" xfId="41"/>
    <cellStyle name="Nadpis 4" xfId="42"/>
    <cellStyle name="Neutrálna" xfId="43"/>
    <cellStyle name="normálne 2" xfId="44"/>
    <cellStyle name="normálne 2 2" xfId="45"/>
    <cellStyle name="normálne 2 3" xfId="46"/>
    <cellStyle name="normálne 3" xfId="47"/>
    <cellStyle name="normálne 3 2" xfId="48"/>
    <cellStyle name="Percent"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19" sqref="K19"/>
    </sheetView>
  </sheetViews>
  <sheetFormatPr defaultColWidth="9.00390625" defaultRowHeight="12.75"/>
  <sheetData/>
  <sheetProtection/>
  <printOptions/>
  <pageMargins left="0.7086614173228347" right="0.4724409448818898" top="0.7480314960629921" bottom="0.7480314960629921" header="0.31496062992125984" footer="0.31496062992125984"/>
  <pageSetup horizontalDpi="600" verticalDpi="600" orientation="portrait" paperSize="9" r:id="rId3"/>
  <legacyDrawing r:id="rId2"/>
  <oleObjects>
    <oleObject progId="Word.Document.8" shapeId="708738" r:id="rId1"/>
  </oleObjects>
</worksheet>
</file>

<file path=xl/worksheets/sheet10.xml><?xml version="1.0" encoding="utf-8"?>
<worksheet xmlns="http://schemas.openxmlformats.org/spreadsheetml/2006/main" xmlns:r="http://schemas.openxmlformats.org/officeDocument/2006/relationships">
  <dimension ref="A1:H125"/>
  <sheetViews>
    <sheetView zoomScalePageLayoutView="0" workbookViewId="0" topLeftCell="A6">
      <selection activeCell="G30" sqref="G30"/>
    </sheetView>
  </sheetViews>
  <sheetFormatPr defaultColWidth="9.00390625" defaultRowHeight="12.75"/>
  <cols>
    <col min="1" max="1" width="22.125" style="283" customWidth="1"/>
    <col min="2" max="2" width="12.75390625" style="283" customWidth="1"/>
    <col min="3" max="3" width="13.125" style="283" customWidth="1"/>
    <col min="4" max="6" width="12.75390625" style="283" customWidth="1"/>
    <col min="7" max="16384" width="9.125" style="265" customWidth="1"/>
  </cols>
  <sheetData>
    <row r="1" spans="1:6" ht="18">
      <c r="A1" s="263" t="s">
        <v>676</v>
      </c>
      <c r="B1" s="268"/>
      <c r="C1" s="264"/>
      <c r="D1" s="264"/>
      <c r="E1" s="264"/>
      <c r="F1" s="264"/>
    </row>
    <row r="2" spans="1:6" ht="15">
      <c r="A2" s="360" t="s">
        <v>1206</v>
      </c>
      <c r="B2" s="268"/>
      <c r="C2" s="264"/>
      <c r="D2" s="264"/>
      <c r="E2" s="264"/>
      <c r="F2" s="264"/>
    </row>
    <row r="3" spans="1:6" ht="12.75">
      <c r="A3" s="268"/>
      <c r="B3" s="268"/>
      <c r="C3" s="264"/>
      <c r="D3" s="264"/>
      <c r="E3" s="264"/>
      <c r="F3" s="264"/>
    </row>
    <row r="4" spans="1:6" ht="12.75">
      <c r="A4" s="268"/>
      <c r="B4" s="268"/>
      <c r="C4" s="266">
        <v>2012</v>
      </c>
      <c r="D4" s="266">
        <v>2013</v>
      </c>
      <c r="E4" s="266">
        <v>2014</v>
      </c>
      <c r="F4" s="264"/>
    </row>
    <row r="5" spans="1:6" ht="15">
      <c r="A5" s="541" t="s">
        <v>593</v>
      </c>
      <c r="B5" s="542"/>
      <c r="C5" s="267">
        <f>'Programový rozpočet sumár'!G28</f>
        <v>144594</v>
      </c>
      <c r="D5" s="267">
        <f>'Programový rozpočet sumár'!M28</f>
        <v>134194</v>
      </c>
      <c r="E5" s="267">
        <f>'Programový rozpočet sumár'!Q28</f>
        <v>136794</v>
      </c>
      <c r="F5" s="264"/>
    </row>
    <row r="6" spans="1:6" ht="12.75">
      <c r="A6" s="264"/>
      <c r="B6" s="264"/>
      <c r="C6" s="264"/>
      <c r="D6" s="264"/>
      <c r="E6" s="264"/>
      <c r="F6" s="264"/>
    </row>
    <row r="7" spans="1:8" ht="12.75">
      <c r="A7" s="419" t="s">
        <v>677</v>
      </c>
      <c r="B7" s="268"/>
      <c r="C7" s="268"/>
      <c r="D7" s="268"/>
      <c r="E7" s="268"/>
      <c r="F7" s="268"/>
      <c r="H7" s="299"/>
    </row>
    <row r="8" spans="1:8" ht="30" customHeight="1">
      <c r="A8" s="531" t="s">
        <v>678</v>
      </c>
      <c r="B8" s="532"/>
      <c r="C8" s="532"/>
      <c r="D8" s="532"/>
      <c r="E8" s="532"/>
      <c r="F8" s="532"/>
      <c r="H8" s="285"/>
    </row>
    <row r="10" spans="1:6" ht="15.75">
      <c r="A10" s="362" t="s">
        <v>679</v>
      </c>
      <c r="B10" s="268"/>
      <c r="C10" s="264"/>
      <c r="D10" s="264"/>
      <c r="E10" s="264"/>
      <c r="F10" s="264"/>
    </row>
    <row r="11" spans="1:6" ht="15">
      <c r="A11" s="360" t="s">
        <v>680</v>
      </c>
      <c r="B11" s="268"/>
      <c r="C11" s="264"/>
      <c r="D11" s="264"/>
      <c r="E11" s="264"/>
      <c r="F11" s="264"/>
    </row>
    <row r="12" spans="1:6" s="286" customFormat="1" ht="15">
      <c r="A12" s="360" t="s">
        <v>681</v>
      </c>
      <c r="B12" s="376"/>
      <c r="C12" s="294"/>
      <c r="D12" s="294"/>
      <c r="E12" s="294"/>
      <c r="F12" s="294"/>
    </row>
    <row r="13" spans="1:6" ht="12.75">
      <c r="A13" s="268"/>
      <c r="B13" s="268"/>
      <c r="C13" s="264"/>
      <c r="D13" s="264"/>
      <c r="E13" s="264"/>
      <c r="F13" s="264"/>
    </row>
    <row r="14" spans="1:6" ht="12.75">
      <c r="A14" s="268"/>
      <c r="B14" s="268"/>
      <c r="C14" s="266">
        <v>2012</v>
      </c>
      <c r="D14" s="266">
        <v>2013</v>
      </c>
      <c r="E14" s="266">
        <v>2014</v>
      </c>
      <c r="F14" s="264"/>
    </row>
    <row r="15" spans="1:6" ht="15">
      <c r="A15" s="541" t="s">
        <v>1163</v>
      </c>
      <c r="B15" s="542"/>
      <c r="C15" s="267">
        <f>'Programový rozpočet sumár'!G29</f>
        <v>143264</v>
      </c>
      <c r="D15" s="267">
        <f>'Programový rozpočet sumár'!M29</f>
        <v>132864</v>
      </c>
      <c r="E15" s="267">
        <f>'Programový rozpočet sumár'!Q29</f>
        <v>135464</v>
      </c>
      <c r="F15" s="264"/>
    </row>
    <row r="17" spans="1:6" ht="15.75">
      <c r="A17" s="363" t="s">
        <v>682</v>
      </c>
      <c r="B17" s="268"/>
      <c r="C17" s="264"/>
      <c r="D17" s="264"/>
      <c r="E17" s="264"/>
      <c r="F17" s="264"/>
    </row>
    <row r="18" spans="1:6" ht="12.75">
      <c r="A18" s="268"/>
      <c r="B18" s="268"/>
      <c r="C18" s="264"/>
      <c r="D18" s="264"/>
      <c r="E18" s="264"/>
      <c r="F18" s="264"/>
    </row>
    <row r="19" spans="1:6" ht="12.75">
      <c r="A19" s="268"/>
      <c r="B19" s="268"/>
      <c r="C19" s="266">
        <v>2012</v>
      </c>
      <c r="D19" s="266">
        <v>2013</v>
      </c>
      <c r="E19" s="266">
        <v>2014</v>
      </c>
      <c r="F19" s="264"/>
    </row>
    <row r="20" spans="1:6" ht="15">
      <c r="A20" s="541" t="s">
        <v>1168</v>
      </c>
      <c r="B20" s="542"/>
      <c r="C20" s="267">
        <f>'Programový rozpočet sumár'!G30</f>
        <v>664</v>
      </c>
      <c r="D20" s="267">
        <f>'Programový rozpočet sumár'!M30</f>
        <v>664</v>
      </c>
      <c r="E20" s="267">
        <f>'Programový rozpočet sumár'!Q30</f>
        <v>664</v>
      </c>
      <c r="F20" s="264"/>
    </row>
    <row r="21" spans="1:6" ht="13.5" thickBot="1">
      <c r="A21" s="264"/>
      <c r="B21" s="264"/>
      <c r="C21" s="264"/>
      <c r="D21" s="264"/>
      <c r="E21" s="264"/>
      <c r="F21" s="264"/>
    </row>
    <row r="22" spans="1:6" ht="12.75">
      <c r="A22" s="387" t="s">
        <v>597</v>
      </c>
      <c r="B22" s="543" t="s">
        <v>638</v>
      </c>
      <c r="C22" s="544"/>
      <c r="D22" s="544"/>
      <c r="E22" s="544"/>
      <c r="F22" s="545"/>
    </row>
    <row r="23" spans="1:6" ht="12.75">
      <c r="A23" s="388" t="s">
        <v>599</v>
      </c>
      <c r="B23" s="528" t="s">
        <v>683</v>
      </c>
      <c r="C23" s="529"/>
      <c r="D23" s="529"/>
      <c r="E23" s="529"/>
      <c r="F23" s="530"/>
    </row>
    <row r="24" spans="1:6" ht="12.75">
      <c r="A24" s="388" t="s">
        <v>601</v>
      </c>
      <c r="B24" s="275" t="s">
        <v>602</v>
      </c>
      <c r="C24" s="528" t="s">
        <v>684</v>
      </c>
      <c r="D24" s="529"/>
      <c r="E24" s="529"/>
      <c r="F24" s="530"/>
    </row>
    <row r="25" spans="1:6" ht="12.75">
      <c r="A25" s="388" t="s">
        <v>604</v>
      </c>
      <c r="B25" s="276" t="s">
        <v>605</v>
      </c>
      <c r="C25" s="276" t="s">
        <v>606</v>
      </c>
      <c r="D25" s="277" t="s">
        <v>607</v>
      </c>
      <c r="E25" s="276" t="s">
        <v>608</v>
      </c>
      <c r="F25" s="278" t="s">
        <v>609</v>
      </c>
    </row>
    <row r="26" spans="1:6" ht="12.75">
      <c r="A26" s="388" t="s">
        <v>610</v>
      </c>
      <c r="B26" s="414">
        <v>41000</v>
      </c>
      <c r="C26" s="414">
        <v>240000</v>
      </c>
      <c r="D26" s="418">
        <v>290000</v>
      </c>
      <c r="E26" s="414">
        <v>300000</v>
      </c>
      <c r="F26" s="420">
        <v>300000</v>
      </c>
    </row>
    <row r="27" spans="1:6" ht="13.5" thickBot="1">
      <c r="A27" s="389" t="s">
        <v>611</v>
      </c>
      <c r="B27" s="415">
        <v>240000</v>
      </c>
      <c r="C27" s="383"/>
      <c r="D27" s="300"/>
      <c r="E27" s="300"/>
      <c r="F27" s="301"/>
    </row>
    <row r="28" ht="15.75">
      <c r="A28" s="302"/>
    </row>
    <row r="29" spans="1:6" ht="12.75">
      <c r="A29" s="419" t="s">
        <v>617</v>
      </c>
      <c r="B29" s="365"/>
      <c r="C29" s="365"/>
      <c r="D29" s="365"/>
      <c r="E29" s="365"/>
      <c r="F29" s="365"/>
    </row>
    <row r="30" spans="1:6" ht="12.75">
      <c r="A30" s="531" t="s">
        <v>685</v>
      </c>
      <c r="B30" s="532"/>
      <c r="C30" s="532"/>
      <c r="D30" s="532"/>
      <c r="E30" s="532"/>
      <c r="F30" s="532"/>
    </row>
    <row r="32" spans="1:6" ht="15.75">
      <c r="A32" s="363" t="s">
        <v>686</v>
      </c>
      <c r="B32" s="268"/>
      <c r="C32" s="264"/>
      <c r="D32" s="264"/>
      <c r="E32" s="264"/>
      <c r="F32" s="264"/>
    </row>
    <row r="33" spans="1:6" ht="12.75">
      <c r="A33" s="268"/>
      <c r="B33" s="268"/>
      <c r="C33" s="264"/>
      <c r="D33" s="264"/>
      <c r="E33" s="264"/>
      <c r="F33" s="264"/>
    </row>
    <row r="34" spans="1:6" ht="12.75">
      <c r="A34" s="268"/>
      <c r="B34" s="268"/>
      <c r="C34" s="266">
        <v>2012</v>
      </c>
      <c r="D34" s="266">
        <v>2013</v>
      </c>
      <c r="E34" s="266">
        <v>2014</v>
      </c>
      <c r="F34" s="264"/>
    </row>
    <row r="35" spans="1:6" ht="15">
      <c r="A35" s="541" t="s">
        <v>1168</v>
      </c>
      <c r="B35" s="542"/>
      <c r="C35" s="267">
        <f>'Programový rozpočet sumár'!G31</f>
        <v>9000</v>
      </c>
      <c r="D35" s="267">
        <f>'Programový rozpočet sumár'!M31</f>
        <v>8500</v>
      </c>
      <c r="E35" s="267">
        <f>'Programový rozpočet sumár'!Q31</f>
        <v>9000</v>
      </c>
      <c r="F35" s="264"/>
    </row>
    <row r="36" spans="1:6" ht="13.5" thickBot="1">
      <c r="A36" s="264"/>
      <c r="B36" s="264"/>
      <c r="C36" s="264"/>
      <c r="D36" s="264"/>
      <c r="E36" s="264"/>
      <c r="F36" s="264"/>
    </row>
    <row r="37" spans="1:6" ht="12.75">
      <c r="A37" s="387" t="s">
        <v>597</v>
      </c>
      <c r="B37" s="543" t="s">
        <v>638</v>
      </c>
      <c r="C37" s="544"/>
      <c r="D37" s="544"/>
      <c r="E37" s="544"/>
      <c r="F37" s="545"/>
    </row>
    <row r="38" spans="1:6" ht="12.75">
      <c r="A38" s="388" t="s">
        <v>599</v>
      </c>
      <c r="B38" s="528" t="s">
        <v>687</v>
      </c>
      <c r="C38" s="529"/>
      <c r="D38" s="529"/>
      <c r="E38" s="529"/>
      <c r="F38" s="530"/>
    </row>
    <row r="39" spans="1:6" ht="12.75">
      <c r="A39" s="388" t="s">
        <v>601</v>
      </c>
      <c r="B39" s="275" t="s">
        <v>602</v>
      </c>
      <c r="C39" s="528" t="s">
        <v>688</v>
      </c>
      <c r="D39" s="529"/>
      <c r="E39" s="529"/>
      <c r="F39" s="530"/>
    </row>
    <row r="40" spans="1:6" ht="12.75">
      <c r="A40" s="388" t="s">
        <v>604</v>
      </c>
      <c r="B40" s="276" t="s">
        <v>605</v>
      </c>
      <c r="C40" s="276" t="s">
        <v>606</v>
      </c>
      <c r="D40" s="277" t="s">
        <v>607</v>
      </c>
      <c r="E40" s="276" t="s">
        <v>608</v>
      </c>
      <c r="F40" s="278" t="s">
        <v>609</v>
      </c>
    </row>
    <row r="41" spans="1:6" ht="12.75">
      <c r="A41" s="388" t="s">
        <v>610</v>
      </c>
      <c r="B41" s="276">
        <v>10</v>
      </c>
      <c r="C41" s="414">
        <v>10</v>
      </c>
      <c r="D41" s="418">
        <v>10</v>
      </c>
      <c r="E41" s="414">
        <v>10</v>
      </c>
      <c r="F41" s="278">
        <v>10</v>
      </c>
    </row>
    <row r="42" spans="1:6" ht="13.5" thickBot="1">
      <c r="A42" s="389" t="s">
        <v>611</v>
      </c>
      <c r="B42" s="383">
        <v>21</v>
      </c>
      <c r="C42" s="383"/>
      <c r="D42" s="300"/>
      <c r="E42" s="300"/>
      <c r="F42" s="301"/>
    </row>
    <row r="44" spans="1:6" ht="12.75">
      <c r="A44" s="419" t="s">
        <v>617</v>
      </c>
      <c r="B44" s="365"/>
      <c r="C44" s="365"/>
      <c r="D44" s="365"/>
      <c r="E44" s="365"/>
      <c r="F44" s="365"/>
    </row>
    <row r="45" spans="1:6" ht="143.25" customHeight="1">
      <c r="A45" s="531" t="s">
        <v>1270</v>
      </c>
      <c r="B45" s="532"/>
      <c r="C45" s="532"/>
      <c r="D45" s="532"/>
      <c r="E45" s="532"/>
      <c r="F45" s="532"/>
    </row>
    <row r="47" spans="1:6" ht="15.75">
      <c r="A47" s="363" t="s">
        <v>689</v>
      </c>
      <c r="B47" s="268"/>
      <c r="C47" s="264"/>
      <c r="D47" s="264"/>
      <c r="E47" s="264"/>
      <c r="F47" s="264"/>
    </row>
    <row r="48" spans="1:6" ht="12.75">
      <c r="A48" s="268"/>
      <c r="B48" s="268"/>
      <c r="C48" s="264"/>
      <c r="D48" s="264"/>
      <c r="E48" s="264"/>
      <c r="F48" s="264"/>
    </row>
    <row r="49" spans="1:6" ht="12.75">
      <c r="A49" s="268"/>
      <c r="B49" s="268"/>
      <c r="C49" s="266">
        <v>2012</v>
      </c>
      <c r="D49" s="266">
        <v>2013</v>
      </c>
      <c r="E49" s="266">
        <v>2014</v>
      </c>
      <c r="F49" s="264"/>
    </row>
    <row r="50" spans="1:6" ht="15">
      <c r="A50" s="541" t="s">
        <v>1168</v>
      </c>
      <c r="B50" s="542"/>
      <c r="C50" s="267">
        <f>'Programový rozpočet sumár'!G32</f>
        <v>15000</v>
      </c>
      <c r="D50" s="267">
        <f>'Programový rozpočet sumár'!M32</f>
        <v>15000</v>
      </c>
      <c r="E50" s="267">
        <f>'Programový rozpočet sumár'!Q32</f>
        <v>15000</v>
      </c>
      <c r="F50" s="264"/>
    </row>
    <row r="51" spans="1:6" ht="13.5" thickBot="1">
      <c r="A51" s="264"/>
      <c r="B51" s="264"/>
      <c r="C51" s="264"/>
      <c r="D51" s="264"/>
      <c r="E51" s="264"/>
      <c r="F51" s="264"/>
    </row>
    <row r="52" spans="1:6" ht="12.75">
      <c r="A52" s="387" t="s">
        <v>597</v>
      </c>
      <c r="B52" s="543" t="s">
        <v>638</v>
      </c>
      <c r="C52" s="544"/>
      <c r="D52" s="544"/>
      <c r="E52" s="544"/>
      <c r="F52" s="545"/>
    </row>
    <row r="53" spans="1:6" ht="12.75">
      <c r="A53" s="388" t="s">
        <v>599</v>
      </c>
      <c r="B53" s="528" t="s">
        <v>690</v>
      </c>
      <c r="C53" s="529"/>
      <c r="D53" s="529"/>
      <c r="E53" s="529"/>
      <c r="F53" s="530"/>
    </row>
    <row r="54" spans="1:6" ht="12.75">
      <c r="A54" s="388" t="s">
        <v>601</v>
      </c>
      <c r="B54" s="275" t="s">
        <v>602</v>
      </c>
      <c r="C54" s="528" t="s">
        <v>691</v>
      </c>
      <c r="D54" s="529"/>
      <c r="E54" s="529"/>
      <c r="F54" s="530"/>
    </row>
    <row r="55" spans="1:6" ht="12.75">
      <c r="A55" s="388" t="s">
        <v>604</v>
      </c>
      <c r="B55" s="276" t="s">
        <v>605</v>
      </c>
      <c r="C55" s="276" t="s">
        <v>606</v>
      </c>
      <c r="D55" s="277" t="s">
        <v>607</v>
      </c>
      <c r="E55" s="276" t="s">
        <v>608</v>
      </c>
      <c r="F55" s="278" t="s">
        <v>609</v>
      </c>
    </row>
    <row r="56" spans="1:6" ht="12.75">
      <c r="A56" s="388" t="s">
        <v>610</v>
      </c>
      <c r="B56" s="414">
        <v>2500</v>
      </c>
      <c r="C56" s="414">
        <v>2600</v>
      </c>
      <c r="D56" s="414">
        <v>2320</v>
      </c>
      <c r="E56" s="414">
        <v>2320</v>
      </c>
      <c r="F56" s="420">
        <v>2320</v>
      </c>
    </row>
    <row r="57" spans="1:6" ht="13.5" thickBot="1">
      <c r="A57" s="389" t="s">
        <v>611</v>
      </c>
      <c r="B57" s="415">
        <v>2550</v>
      </c>
      <c r="C57" s="383"/>
      <c r="D57" s="300"/>
      <c r="E57" s="300"/>
      <c r="F57" s="301"/>
    </row>
    <row r="59" spans="1:6" ht="12.75">
      <c r="A59" s="419" t="s">
        <v>621</v>
      </c>
      <c r="B59" s="365"/>
      <c r="C59" s="365"/>
      <c r="D59" s="365"/>
      <c r="E59" s="365"/>
      <c r="F59" s="365"/>
    </row>
    <row r="60" spans="1:6" ht="12.75">
      <c r="A60" s="531" t="s">
        <v>692</v>
      </c>
      <c r="B60" s="532"/>
      <c r="C60" s="532"/>
      <c r="D60" s="532"/>
      <c r="E60" s="532"/>
      <c r="F60" s="532"/>
    </row>
    <row r="62" spans="1:6" ht="15.75">
      <c r="A62" s="363" t="s">
        <v>693</v>
      </c>
      <c r="B62" s="268"/>
      <c r="C62" s="264"/>
      <c r="D62" s="264"/>
      <c r="E62" s="264"/>
      <c r="F62" s="264"/>
    </row>
    <row r="63" spans="1:6" ht="12.75">
      <c r="A63" s="268"/>
      <c r="B63" s="268"/>
      <c r="C63" s="264"/>
      <c r="D63" s="264"/>
      <c r="E63" s="264"/>
      <c r="F63" s="264"/>
    </row>
    <row r="64" spans="1:6" ht="12.75">
      <c r="A64" s="268"/>
      <c r="B64" s="268"/>
      <c r="C64" s="266">
        <v>2012</v>
      </c>
      <c r="D64" s="266">
        <v>2013</v>
      </c>
      <c r="E64" s="266">
        <v>2014</v>
      </c>
      <c r="F64" s="264"/>
    </row>
    <row r="65" spans="1:6" ht="15">
      <c r="A65" s="541" t="s">
        <v>1168</v>
      </c>
      <c r="B65" s="542"/>
      <c r="C65" s="267">
        <f>'Programový rozpočet sumár'!G33</f>
        <v>80000</v>
      </c>
      <c r="D65" s="267">
        <f>'Programový rozpočet sumár'!M33</f>
        <v>81600</v>
      </c>
      <c r="E65" s="267">
        <f>'Programový rozpočet sumár'!Q33</f>
        <v>83200</v>
      </c>
      <c r="F65" s="264"/>
    </row>
    <row r="66" spans="1:6" ht="13.5" thickBot="1">
      <c r="A66" s="264"/>
      <c r="B66" s="264"/>
      <c r="C66" s="264"/>
      <c r="D66" s="264"/>
      <c r="E66" s="264"/>
      <c r="F66" s="264"/>
    </row>
    <row r="67" spans="1:6" ht="12.75">
      <c r="A67" s="387" t="s">
        <v>597</v>
      </c>
      <c r="B67" s="543" t="s">
        <v>638</v>
      </c>
      <c r="C67" s="544"/>
      <c r="D67" s="544"/>
      <c r="E67" s="544"/>
      <c r="F67" s="545"/>
    </row>
    <row r="68" spans="1:6" ht="12.75">
      <c r="A68" s="388" t="s">
        <v>599</v>
      </c>
      <c r="B68" s="528" t="s">
        <v>694</v>
      </c>
      <c r="C68" s="529"/>
      <c r="D68" s="529"/>
      <c r="E68" s="529"/>
      <c r="F68" s="530"/>
    </row>
    <row r="69" spans="1:6" ht="12.75">
      <c r="A69" s="388" t="s">
        <v>601</v>
      </c>
      <c r="B69" s="275" t="s">
        <v>602</v>
      </c>
      <c r="C69" s="528" t="s">
        <v>695</v>
      </c>
      <c r="D69" s="529"/>
      <c r="E69" s="529"/>
      <c r="F69" s="530"/>
    </row>
    <row r="70" spans="1:6" ht="12.75">
      <c r="A70" s="388" t="s">
        <v>604</v>
      </c>
      <c r="B70" s="276" t="s">
        <v>605</v>
      </c>
      <c r="C70" s="276" t="s">
        <v>606</v>
      </c>
      <c r="D70" s="277" t="s">
        <v>607</v>
      </c>
      <c r="E70" s="276" t="s">
        <v>608</v>
      </c>
      <c r="F70" s="278" t="s">
        <v>609</v>
      </c>
    </row>
    <row r="71" spans="1:6" ht="12.75">
      <c r="A71" s="388" t="s">
        <v>610</v>
      </c>
      <c r="B71" s="276">
        <v>500</v>
      </c>
      <c r="C71" s="414">
        <v>520</v>
      </c>
      <c r="D71" s="418">
        <v>430</v>
      </c>
      <c r="E71" s="414">
        <v>430</v>
      </c>
      <c r="F71" s="278">
        <v>430</v>
      </c>
    </row>
    <row r="72" spans="1:6" ht="13.5" thickBot="1">
      <c r="A72" s="389" t="s">
        <v>611</v>
      </c>
      <c r="B72" s="383">
        <v>407</v>
      </c>
      <c r="C72" s="383"/>
      <c r="D72" s="300"/>
      <c r="E72" s="300"/>
      <c r="F72" s="301"/>
    </row>
    <row r="74" spans="1:6" ht="12.75">
      <c r="A74" s="419" t="s">
        <v>617</v>
      </c>
      <c r="B74" s="365"/>
      <c r="C74" s="365"/>
      <c r="D74" s="365"/>
      <c r="E74" s="365"/>
      <c r="F74" s="365"/>
    </row>
    <row r="75" spans="1:6" ht="41.25" customHeight="1">
      <c r="A75" s="531" t="s">
        <v>1271</v>
      </c>
      <c r="B75" s="532"/>
      <c r="C75" s="532"/>
      <c r="D75" s="532"/>
      <c r="E75" s="532"/>
      <c r="F75" s="532"/>
    </row>
    <row r="76" spans="1:6" ht="12.75">
      <c r="A76" s="285"/>
      <c r="B76" s="285"/>
      <c r="C76" s="285"/>
      <c r="D76" s="285"/>
      <c r="E76" s="285"/>
      <c r="F76" s="286"/>
    </row>
    <row r="77" spans="1:6" ht="15.75">
      <c r="A77" s="363" t="s">
        <v>696</v>
      </c>
      <c r="B77" s="268"/>
      <c r="C77" s="264"/>
      <c r="D77" s="264"/>
      <c r="E77" s="264"/>
      <c r="F77" s="264"/>
    </row>
    <row r="78" spans="1:6" ht="12.75">
      <c r="A78" s="268"/>
      <c r="B78" s="268"/>
      <c r="C78" s="264"/>
      <c r="D78" s="264"/>
      <c r="E78" s="264"/>
      <c r="F78" s="264"/>
    </row>
    <row r="79" spans="1:6" ht="12.75">
      <c r="A79" s="268"/>
      <c r="B79" s="268"/>
      <c r="C79" s="266">
        <v>2012</v>
      </c>
      <c r="D79" s="266">
        <v>2013</v>
      </c>
      <c r="E79" s="266">
        <v>2014</v>
      </c>
      <c r="F79" s="264"/>
    </row>
    <row r="80" spans="1:6" ht="15">
      <c r="A80" s="541" t="s">
        <v>1168</v>
      </c>
      <c r="B80" s="542"/>
      <c r="C80" s="267">
        <f>'Programový rozpočet sumár'!G34</f>
        <v>26600</v>
      </c>
      <c r="D80" s="267">
        <f>'Programový rozpočet sumár'!M34</f>
        <v>27100</v>
      </c>
      <c r="E80" s="267">
        <f>'Programový rozpočet sumár'!Q34</f>
        <v>27600</v>
      </c>
      <c r="F80" s="264"/>
    </row>
    <row r="81" spans="1:6" ht="13.5" thickBot="1">
      <c r="A81" s="264"/>
      <c r="B81" s="264"/>
      <c r="C81" s="264"/>
      <c r="D81" s="264"/>
      <c r="E81" s="264"/>
      <c r="F81" s="264"/>
    </row>
    <row r="82" spans="1:6" ht="12.75">
      <c r="A82" s="387" t="s">
        <v>597</v>
      </c>
      <c r="B82" s="543" t="s">
        <v>261</v>
      </c>
      <c r="C82" s="544"/>
      <c r="D82" s="544"/>
      <c r="E82" s="544"/>
      <c r="F82" s="545"/>
    </row>
    <row r="83" spans="1:6" ht="12.75">
      <c r="A83" s="388" t="s">
        <v>599</v>
      </c>
      <c r="B83" s="528" t="s">
        <v>697</v>
      </c>
      <c r="C83" s="529"/>
      <c r="D83" s="529"/>
      <c r="E83" s="529"/>
      <c r="F83" s="530"/>
    </row>
    <row r="84" spans="1:6" ht="12.75">
      <c r="A84" s="388" t="s">
        <v>601</v>
      </c>
      <c r="B84" s="275" t="s">
        <v>602</v>
      </c>
      <c r="C84" s="528" t="s">
        <v>698</v>
      </c>
      <c r="D84" s="529"/>
      <c r="E84" s="529"/>
      <c r="F84" s="530"/>
    </row>
    <row r="85" spans="1:6" ht="12.75">
      <c r="A85" s="388" t="s">
        <v>604</v>
      </c>
      <c r="B85" s="276" t="s">
        <v>605</v>
      </c>
      <c r="C85" s="276" t="s">
        <v>606</v>
      </c>
      <c r="D85" s="277" t="s">
        <v>607</v>
      </c>
      <c r="E85" s="276" t="s">
        <v>608</v>
      </c>
      <c r="F85" s="278" t="s">
        <v>609</v>
      </c>
    </row>
    <row r="86" spans="1:6" ht="12.75">
      <c r="A86" s="388" t="s">
        <v>610</v>
      </c>
      <c r="B86" s="414">
        <v>36300</v>
      </c>
      <c r="C86" s="414">
        <v>36300</v>
      </c>
      <c r="D86" s="418">
        <v>36300</v>
      </c>
      <c r="E86" s="414">
        <v>36300</v>
      </c>
      <c r="F86" s="420">
        <v>36300</v>
      </c>
    </row>
    <row r="87" spans="1:6" ht="13.5" thickBot="1">
      <c r="A87" s="389" t="s">
        <v>611</v>
      </c>
      <c r="B87" s="415">
        <v>37050</v>
      </c>
      <c r="C87" s="383"/>
      <c r="D87" s="300"/>
      <c r="E87" s="300"/>
      <c r="F87" s="301"/>
    </row>
    <row r="88" spans="1:6" ht="12.75">
      <c r="A88" s="388" t="s">
        <v>601</v>
      </c>
      <c r="B88" s="275" t="s">
        <v>602</v>
      </c>
      <c r="C88" s="543" t="s">
        <v>699</v>
      </c>
      <c r="D88" s="544"/>
      <c r="E88" s="544"/>
      <c r="F88" s="545"/>
    </row>
    <row r="89" spans="1:6" ht="12.75">
      <c r="A89" s="388" t="s">
        <v>604</v>
      </c>
      <c r="B89" s="276" t="s">
        <v>605</v>
      </c>
      <c r="C89" s="276" t="s">
        <v>606</v>
      </c>
      <c r="D89" s="277" t="s">
        <v>607</v>
      </c>
      <c r="E89" s="276" t="s">
        <v>608</v>
      </c>
      <c r="F89" s="278" t="s">
        <v>609</v>
      </c>
    </row>
    <row r="90" spans="1:6" ht="12.75">
      <c r="A90" s="388" t="s">
        <v>610</v>
      </c>
      <c r="B90" s="416">
        <v>0.75</v>
      </c>
      <c r="C90" s="416">
        <v>0.75</v>
      </c>
      <c r="D90" s="476">
        <v>0.75</v>
      </c>
      <c r="E90" s="416">
        <v>0.75</v>
      </c>
      <c r="F90" s="477">
        <v>0.75</v>
      </c>
    </row>
    <row r="91" spans="1:6" ht="13.5" thickBot="1">
      <c r="A91" s="389" t="s">
        <v>611</v>
      </c>
      <c r="B91" s="417">
        <v>0.739</v>
      </c>
      <c r="C91" s="417"/>
      <c r="D91" s="351"/>
      <c r="E91" s="351"/>
      <c r="F91" s="352"/>
    </row>
    <row r="92" spans="1:6" ht="12.75">
      <c r="A92" s="264"/>
      <c r="B92" s="264"/>
      <c r="C92" s="264"/>
      <c r="D92" s="264"/>
      <c r="E92" s="264"/>
      <c r="F92" s="264"/>
    </row>
    <row r="93" spans="1:6" ht="14.25">
      <c r="A93" s="407" t="s">
        <v>621</v>
      </c>
      <c r="B93" s="268"/>
      <c r="C93" s="268"/>
      <c r="D93" s="268"/>
      <c r="E93" s="268"/>
      <c r="F93" s="268"/>
    </row>
    <row r="94" spans="1:6" ht="53.25" customHeight="1">
      <c r="A94" s="531" t="s">
        <v>1309</v>
      </c>
      <c r="B94" s="532"/>
      <c r="C94" s="532"/>
      <c r="D94" s="532"/>
      <c r="E94" s="532"/>
      <c r="F94" s="532"/>
    </row>
    <row r="96" spans="1:6" ht="15.75">
      <c r="A96" s="363" t="s">
        <v>700</v>
      </c>
      <c r="B96" s="268"/>
      <c r="C96" s="264"/>
      <c r="D96" s="264"/>
      <c r="E96" s="264"/>
      <c r="F96" s="264"/>
    </row>
    <row r="97" spans="1:6" ht="12.75">
      <c r="A97" s="268"/>
      <c r="B97" s="268"/>
      <c r="C97" s="264"/>
      <c r="D97" s="264"/>
      <c r="E97" s="264"/>
      <c r="F97" s="264"/>
    </row>
    <row r="98" spans="1:6" ht="12.75">
      <c r="A98" s="268"/>
      <c r="B98" s="268"/>
      <c r="C98" s="266">
        <v>2012</v>
      </c>
      <c r="D98" s="266">
        <v>2013</v>
      </c>
      <c r="E98" s="266">
        <v>2014</v>
      </c>
      <c r="F98" s="264"/>
    </row>
    <row r="99" spans="1:6" ht="15">
      <c r="A99" s="541" t="s">
        <v>1168</v>
      </c>
      <c r="B99" s="542"/>
      <c r="C99" s="267">
        <f>'Programový rozpočet sumár'!G35</f>
        <v>12000</v>
      </c>
      <c r="D99" s="267">
        <f>'Programový rozpočet sumár'!M35</f>
        <v>0</v>
      </c>
      <c r="E99" s="267">
        <f>'Programový rozpočet sumár'!Q35</f>
        <v>0</v>
      </c>
      <c r="F99" s="264"/>
    </row>
    <row r="100" spans="1:6" ht="13.5" thickBot="1">
      <c r="A100" s="264"/>
      <c r="B100" s="264"/>
      <c r="C100" s="264"/>
      <c r="D100" s="264"/>
      <c r="E100" s="264"/>
      <c r="F100" s="264"/>
    </row>
    <row r="101" spans="1:6" ht="12.75">
      <c r="A101" s="387" t="s">
        <v>597</v>
      </c>
      <c r="B101" s="543" t="s">
        <v>638</v>
      </c>
      <c r="C101" s="544"/>
      <c r="D101" s="544"/>
      <c r="E101" s="544"/>
      <c r="F101" s="545"/>
    </row>
    <row r="102" spans="1:6" ht="12.75">
      <c r="A102" s="388" t="s">
        <v>599</v>
      </c>
      <c r="B102" s="528" t="s">
        <v>701</v>
      </c>
      <c r="C102" s="529"/>
      <c r="D102" s="529"/>
      <c r="E102" s="529"/>
      <c r="F102" s="530"/>
    </row>
    <row r="103" spans="1:6" ht="12.75">
      <c r="A103" s="388" t="s">
        <v>601</v>
      </c>
      <c r="B103" s="386" t="s">
        <v>602</v>
      </c>
      <c r="C103" s="554" t="s">
        <v>1221</v>
      </c>
      <c r="D103" s="555"/>
      <c r="E103" s="555"/>
      <c r="F103" s="556"/>
    </row>
    <row r="104" spans="1:6" ht="12.75">
      <c r="A104" s="388" t="s">
        <v>604</v>
      </c>
      <c r="B104" s="276" t="s">
        <v>605</v>
      </c>
      <c r="C104" s="276" t="s">
        <v>606</v>
      </c>
      <c r="D104" s="277" t="s">
        <v>607</v>
      </c>
      <c r="E104" s="276" t="s">
        <v>608</v>
      </c>
      <c r="F104" s="278" t="s">
        <v>609</v>
      </c>
    </row>
    <row r="105" spans="1:6" ht="12.75">
      <c r="A105" s="388" t="s">
        <v>610</v>
      </c>
      <c r="B105" s="276"/>
      <c r="C105" s="414"/>
      <c r="D105" s="418" t="s">
        <v>629</v>
      </c>
      <c r="E105" s="414"/>
      <c r="F105" s="278"/>
    </row>
    <row r="106" spans="1:6" ht="13.5" thickBot="1">
      <c r="A106" s="389" t="s">
        <v>611</v>
      </c>
      <c r="B106" s="383"/>
      <c r="C106" s="383"/>
      <c r="D106" s="383"/>
      <c r="E106" s="383"/>
      <c r="F106" s="408"/>
    </row>
    <row r="108" spans="1:6" ht="12.75">
      <c r="A108" s="419" t="s">
        <v>617</v>
      </c>
      <c r="B108" s="365"/>
      <c r="C108" s="365"/>
      <c r="D108" s="365"/>
      <c r="E108" s="365"/>
      <c r="F108" s="365"/>
    </row>
    <row r="109" spans="1:6" ht="12.75">
      <c r="A109" s="531" t="s">
        <v>1272</v>
      </c>
      <c r="B109" s="532"/>
      <c r="C109" s="532"/>
      <c r="D109" s="532"/>
      <c r="E109" s="532"/>
      <c r="F109" s="532"/>
    </row>
    <row r="110" spans="1:6" ht="12.75">
      <c r="A110" s="285"/>
      <c r="B110" s="265"/>
      <c r="C110" s="265"/>
      <c r="D110" s="265"/>
      <c r="E110" s="265"/>
      <c r="F110" s="265"/>
    </row>
    <row r="111" spans="1:6" ht="15.75">
      <c r="A111" s="362" t="s">
        <v>702</v>
      </c>
      <c r="B111" s="268"/>
      <c r="C111" s="264"/>
      <c r="D111" s="264"/>
      <c r="E111" s="264"/>
      <c r="F111" s="264"/>
    </row>
    <row r="112" spans="1:6" ht="15">
      <c r="A112" s="360" t="s">
        <v>703</v>
      </c>
      <c r="B112" s="268"/>
      <c r="C112" s="264"/>
      <c r="D112" s="264"/>
      <c r="E112" s="264"/>
      <c r="F112" s="264"/>
    </row>
    <row r="113" spans="1:6" ht="12.75">
      <c r="A113" s="268"/>
      <c r="B113" s="268"/>
      <c r="C113" s="264"/>
      <c r="D113" s="264"/>
      <c r="E113" s="264"/>
      <c r="F113" s="264"/>
    </row>
    <row r="114" spans="1:6" ht="12.75">
      <c r="A114" s="268"/>
      <c r="B114" s="268"/>
      <c r="C114" s="266">
        <v>2012</v>
      </c>
      <c r="D114" s="266">
        <v>2013</v>
      </c>
      <c r="E114" s="266">
        <v>2014</v>
      </c>
      <c r="F114" s="264"/>
    </row>
    <row r="115" spans="1:6" ht="15">
      <c r="A115" s="541" t="s">
        <v>1163</v>
      </c>
      <c r="B115" s="542"/>
      <c r="C115" s="267">
        <f>'Programový rozpočet sumár'!G36</f>
        <v>1330</v>
      </c>
      <c r="D115" s="267">
        <f>'Programový rozpočet sumár'!M36</f>
        <v>1330</v>
      </c>
      <c r="E115" s="267">
        <f>'Programový rozpočet sumár'!Q36</f>
        <v>1330</v>
      </c>
      <c r="F115" s="264"/>
    </row>
    <row r="116" ht="15.75" thickBot="1"/>
    <row r="117" spans="1:6" ht="12.75" customHeight="1">
      <c r="A117" s="387" t="s">
        <v>597</v>
      </c>
      <c r="B117" s="557" t="s">
        <v>704</v>
      </c>
      <c r="C117" s="557"/>
      <c r="D117" s="557"/>
      <c r="E117" s="557"/>
      <c r="F117" s="558"/>
    </row>
    <row r="118" spans="1:6" ht="12.75">
      <c r="A118" s="388" t="s">
        <v>599</v>
      </c>
      <c r="B118" s="528" t="s">
        <v>705</v>
      </c>
      <c r="C118" s="529"/>
      <c r="D118" s="529"/>
      <c r="E118" s="529"/>
      <c r="F118" s="530"/>
    </row>
    <row r="119" spans="1:6" ht="12.75">
      <c r="A119" s="388" t="s">
        <v>601</v>
      </c>
      <c r="B119" s="275" t="s">
        <v>602</v>
      </c>
      <c r="C119" s="528" t="s">
        <v>706</v>
      </c>
      <c r="D119" s="529"/>
      <c r="E119" s="529"/>
      <c r="F119" s="530"/>
    </row>
    <row r="120" spans="1:6" ht="12.75">
      <c r="A120" s="388" t="s">
        <v>604</v>
      </c>
      <c r="B120" s="276" t="s">
        <v>605</v>
      </c>
      <c r="C120" s="276" t="s">
        <v>606</v>
      </c>
      <c r="D120" s="277" t="s">
        <v>607</v>
      </c>
      <c r="E120" s="276" t="s">
        <v>608</v>
      </c>
      <c r="F120" s="278" t="s">
        <v>609</v>
      </c>
    </row>
    <row r="121" spans="1:6" ht="12.75">
      <c r="A121" s="388" t="s">
        <v>610</v>
      </c>
      <c r="B121" s="276" t="s">
        <v>629</v>
      </c>
      <c r="C121" s="414" t="s">
        <v>629</v>
      </c>
      <c r="D121" s="418" t="s">
        <v>629</v>
      </c>
      <c r="E121" s="414" t="s">
        <v>629</v>
      </c>
      <c r="F121" s="278" t="s">
        <v>629</v>
      </c>
    </row>
    <row r="122" spans="1:6" ht="13.5" thickBot="1">
      <c r="A122" s="389" t="s">
        <v>611</v>
      </c>
      <c r="B122" s="383" t="s">
        <v>629</v>
      </c>
      <c r="C122" s="383"/>
      <c r="D122" s="383"/>
      <c r="E122" s="383"/>
      <c r="F122" s="408"/>
    </row>
    <row r="123" spans="1:6" ht="15.75">
      <c r="A123" s="363"/>
      <c r="B123" s="373"/>
      <c r="C123" s="373"/>
      <c r="D123" s="373"/>
      <c r="E123" s="373"/>
      <c r="F123" s="373"/>
    </row>
    <row r="124" spans="1:6" ht="12.75">
      <c r="A124" s="419" t="s">
        <v>707</v>
      </c>
      <c r="B124" s="365"/>
      <c r="C124" s="365"/>
      <c r="D124" s="365"/>
      <c r="E124" s="365"/>
      <c r="F124" s="365"/>
    </row>
    <row r="125" spans="1:6" ht="12.75">
      <c r="A125" s="531" t="s">
        <v>708</v>
      </c>
      <c r="B125" s="532"/>
      <c r="C125" s="532"/>
      <c r="D125" s="532"/>
      <c r="E125" s="532"/>
      <c r="F125" s="532"/>
    </row>
  </sheetData>
  <sheetProtection/>
  <mergeCells count="39">
    <mergeCell ref="A5:B5"/>
    <mergeCell ref="A8:F8"/>
    <mergeCell ref="A15:B15"/>
    <mergeCell ref="A20:B20"/>
    <mergeCell ref="B22:F22"/>
    <mergeCell ref="B23:F23"/>
    <mergeCell ref="C24:F24"/>
    <mergeCell ref="A30:F30"/>
    <mergeCell ref="A35:B35"/>
    <mergeCell ref="B37:F37"/>
    <mergeCell ref="B38:F38"/>
    <mergeCell ref="C39:F39"/>
    <mergeCell ref="A45:F45"/>
    <mergeCell ref="A50:B50"/>
    <mergeCell ref="B52:F52"/>
    <mergeCell ref="B53:F53"/>
    <mergeCell ref="C54:F54"/>
    <mergeCell ref="A60:F60"/>
    <mergeCell ref="A65:B65"/>
    <mergeCell ref="B67:F67"/>
    <mergeCell ref="B68:F68"/>
    <mergeCell ref="C69:F69"/>
    <mergeCell ref="A75:F75"/>
    <mergeCell ref="A80:B80"/>
    <mergeCell ref="B82:F82"/>
    <mergeCell ref="B83:F83"/>
    <mergeCell ref="C84:F84"/>
    <mergeCell ref="C88:F88"/>
    <mergeCell ref="A94:F94"/>
    <mergeCell ref="A99:B99"/>
    <mergeCell ref="B118:F118"/>
    <mergeCell ref="C119:F119"/>
    <mergeCell ref="A125:F125"/>
    <mergeCell ref="B101:F101"/>
    <mergeCell ref="B102:F102"/>
    <mergeCell ref="C103:F103"/>
    <mergeCell ref="A109:F109"/>
    <mergeCell ref="A115:B115"/>
    <mergeCell ref="B117:F117"/>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31" max="255" man="1"/>
    <brk id="61" max="255" man="1"/>
    <brk id="110" max="255" man="1"/>
  </rowBreaks>
</worksheet>
</file>

<file path=xl/worksheets/sheet11.xml><?xml version="1.0" encoding="utf-8"?>
<worksheet xmlns="http://schemas.openxmlformats.org/spreadsheetml/2006/main" xmlns:r="http://schemas.openxmlformats.org/officeDocument/2006/relationships">
  <dimension ref="A1:F188"/>
  <sheetViews>
    <sheetView zoomScalePageLayoutView="0" workbookViewId="0" topLeftCell="A39">
      <selection activeCell="D61" sqref="D61"/>
    </sheetView>
  </sheetViews>
  <sheetFormatPr defaultColWidth="9.00390625" defaultRowHeight="12.75"/>
  <cols>
    <col min="1" max="1" width="22.125" style="283" customWidth="1"/>
    <col min="2" max="5" width="12.75390625" style="283" customWidth="1"/>
    <col min="6" max="6" width="12.625" style="283" customWidth="1"/>
    <col min="7" max="16384" width="9.125" style="265" customWidth="1"/>
  </cols>
  <sheetData>
    <row r="1" spans="1:6" ht="18">
      <c r="A1" s="263" t="s">
        <v>709</v>
      </c>
      <c r="B1" s="268"/>
      <c r="C1" s="264"/>
      <c r="D1" s="264"/>
      <c r="E1" s="264"/>
      <c r="F1" s="264"/>
    </row>
    <row r="2" spans="1:6" ht="15">
      <c r="A2" s="360" t="s">
        <v>1204</v>
      </c>
      <c r="B2" s="268"/>
      <c r="C2" s="264"/>
      <c r="D2" s="264"/>
      <c r="E2" s="264"/>
      <c r="F2" s="264"/>
    </row>
    <row r="3" spans="1:6" ht="12.75">
      <c r="A3" s="268"/>
      <c r="B3" s="268"/>
      <c r="C3" s="264"/>
      <c r="D3" s="264"/>
      <c r="E3" s="264"/>
      <c r="F3" s="264"/>
    </row>
    <row r="4" spans="1:6" ht="12.75">
      <c r="A4" s="268"/>
      <c r="B4" s="268"/>
      <c r="C4" s="266">
        <v>2012</v>
      </c>
      <c r="D4" s="266">
        <v>2013</v>
      </c>
      <c r="E4" s="266">
        <v>2014</v>
      </c>
      <c r="F4" s="264"/>
    </row>
    <row r="5" spans="1:6" ht="15">
      <c r="A5" s="541" t="s">
        <v>593</v>
      </c>
      <c r="B5" s="542"/>
      <c r="C5" s="267">
        <f>'Programový rozpočet sumár'!G38</f>
        <v>422756</v>
      </c>
      <c r="D5" s="267">
        <f>'Programový rozpočet sumár'!M38</f>
        <v>277902</v>
      </c>
      <c r="E5" s="267">
        <f>'Programový rozpočet sumár'!Q38</f>
        <v>271028</v>
      </c>
      <c r="F5" s="264"/>
    </row>
    <row r="6" spans="1:6" ht="12.75">
      <c r="A6" s="264"/>
      <c r="B6" s="264"/>
      <c r="C6" s="264"/>
      <c r="D6" s="264"/>
      <c r="E6" s="264"/>
      <c r="F6" s="264"/>
    </row>
    <row r="7" spans="1:6" ht="14.25">
      <c r="A7" s="407" t="s">
        <v>594</v>
      </c>
      <c r="B7" s="268"/>
      <c r="C7" s="268"/>
      <c r="D7" s="268"/>
      <c r="E7" s="268"/>
      <c r="F7" s="268"/>
    </row>
    <row r="8" spans="1:6" ht="12.75">
      <c r="A8" s="531" t="s">
        <v>710</v>
      </c>
      <c r="B8" s="532"/>
      <c r="C8" s="532"/>
      <c r="D8" s="532"/>
      <c r="E8" s="532"/>
      <c r="F8" s="532"/>
    </row>
    <row r="9" spans="1:6" ht="12.75">
      <c r="A9" s="303"/>
      <c r="B9" s="304"/>
      <c r="C9" s="304"/>
      <c r="D9" s="304"/>
      <c r="E9" s="304"/>
      <c r="F9" s="304"/>
    </row>
    <row r="10" spans="1:6" ht="15.75">
      <c r="A10" s="362" t="s">
        <v>711</v>
      </c>
      <c r="B10" s="264"/>
      <c r="C10" s="264"/>
      <c r="D10" s="264"/>
      <c r="E10" s="264"/>
      <c r="F10" s="264"/>
    </row>
    <row r="11" spans="1:6" ht="15">
      <c r="A11" s="360" t="s">
        <v>712</v>
      </c>
      <c r="B11" s="264"/>
      <c r="C11" s="264"/>
      <c r="D11" s="264"/>
      <c r="E11" s="264"/>
      <c r="F11" s="264"/>
    </row>
    <row r="12" spans="1:6" ht="12.75">
      <c r="A12" s="264"/>
      <c r="B12" s="264"/>
      <c r="C12" s="264"/>
      <c r="D12" s="264"/>
      <c r="E12" s="264"/>
      <c r="F12" s="264"/>
    </row>
    <row r="13" spans="1:6" ht="12.75">
      <c r="A13" s="264"/>
      <c r="B13" s="264"/>
      <c r="C13" s="266">
        <v>2012</v>
      </c>
      <c r="D13" s="266">
        <v>2013</v>
      </c>
      <c r="E13" s="266">
        <v>2014</v>
      </c>
      <c r="F13" s="304"/>
    </row>
    <row r="14" spans="1:6" ht="15">
      <c r="A14" s="541" t="s">
        <v>1163</v>
      </c>
      <c r="B14" s="542"/>
      <c r="C14" s="267">
        <f>'Programový rozpočet sumár'!G39</f>
        <v>1330</v>
      </c>
      <c r="D14" s="267">
        <f>'Programový rozpočet sumár'!M39</f>
        <v>1360</v>
      </c>
      <c r="E14" s="267">
        <f>'Programový rozpočet sumár'!Q39</f>
        <v>1390</v>
      </c>
      <c r="F14" s="304"/>
    </row>
    <row r="15" spans="1:6" ht="13.5" thickBot="1">
      <c r="A15" s="303"/>
      <c r="B15" s="304"/>
      <c r="C15" s="304"/>
      <c r="D15" s="304"/>
      <c r="E15" s="304"/>
      <c r="F15" s="304"/>
    </row>
    <row r="16" spans="1:6" ht="12.75">
      <c r="A16" s="387" t="s">
        <v>597</v>
      </c>
      <c r="B16" s="543" t="s">
        <v>713</v>
      </c>
      <c r="C16" s="544"/>
      <c r="D16" s="544"/>
      <c r="E16" s="544"/>
      <c r="F16" s="545"/>
    </row>
    <row r="17" spans="1:6" ht="12.75">
      <c r="A17" s="388" t="s">
        <v>599</v>
      </c>
      <c r="B17" s="528" t="s">
        <v>714</v>
      </c>
      <c r="C17" s="529"/>
      <c r="D17" s="529"/>
      <c r="E17" s="529"/>
      <c r="F17" s="530"/>
    </row>
    <row r="18" spans="1:6" ht="12.75">
      <c r="A18" s="388" t="s">
        <v>601</v>
      </c>
      <c r="B18" s="275" t="s">
        <v>602</v>
      </c>
      <c r="C18" s="528" t="s">
        <v>715</v>
      </c>
      <c r="D18" s="529"/>
      <c r="E18" s="529"/>
      <c r="F18" s="530"/>
    </row>
    <row r="19" spans="1:6" ht="12.75">
      <c r="A19" s="388" t="s">
        <v>604</v>
      </c>
      <c r="B19" s="276" t="s">
        <v>605</v>
      </c>
      <c r="C19" s="276" t="s">
        <v>606</v>
      </c>
      <c r="D19" s="277" t="s">
        <v>607</v>
      </c>
      <c r="E19" s="276" t="s">
        <v>608</v>
      </c>
      <c r="F19" s="278" t="s">
        <v>609</v>
      </c>
    </row>
    <row r="20" spans="1:6" ht="12.75">
      <c r="A20" s="388" t="s">
        <v>610</v>
      </c>
      <c r="B20" s="276">
        <v>60</v>
      </c>
      <c r="C20" s="276">
        <v>60</v>
      </c>
      <c r="D20" s="277">
        <v>20</v>
      </c>
      <c r="E20" s="276">
        <v>20</v>
      </c>
      <c r="F20" s="278">
        <v>20</v>
      </c>
    </row>
    <row r="21" spans="1:6" ht="13.5" thickBot="1">
      <c r="A21" s="389" t="s">
        <v>611</v>
      </c>
      <c r="B21" s="383">
        <v>0</v>
      </c>
      <c r="C21" s="383"/>
      <c r="D21" s="300"/>
      <c r="E21" s="300"/>
      <c r="F21" s="301"/>
    </row>
    <row r="22" spans="1:6" ht="12.75">
      <c r="A22" s="303"/>
      <c r="B22" s="304"/>
      <c r="C22" s="304"/>
      <c r="D22" s="304"/>
      <c r="E22" s="304"/>
      <c r="F22" s="304"/>
    </row>
    <row r="23" spans="1:6" s="286" customFormat="1" ht="14.25">
      <c r="A23" s="407" t="s">
        <v>707</v>
      </c>
      <c r="B23" s="421"/>
      <c r="C23" s="421"/>
      <c r="D23" s="421"/>
      <c r="E23" s="421"/>
      <c r="F23" s="421"/>
    </row>
    <row r="24" spans="1:6" s="286" customFormat="1" ht="26.25" customHeight="1">
      <c r="A24" s="531" t="s">
        <v>716</v>
      </c>
      <c r="B24" s="532"/>
      <c r="C24" s="532"/>
      <c r="D24" s="532"/>
      <c r="E24" s="532"/>
      <c r="F24" s="532"/>
    </row>
    <row r="25" spans="1:6" ht="12.75">
      <c r="A25" s="303"/>
      <c r="B25" s="304"/>
      <c r="C25" s="304"/>
      <c r="D25" s="304"/>
      <c r="E25" s="304"/>
      <c r="F25" s="304"/>
    </row>
    <row r="26" spans="1:6" ht="15.75">
      <c r="A26" s="362" t="s">
        <v>717</v>
      </c>
      <c r="B26" s="264"/>
      <c r="C26" s="264"/>
      <c r="D26" s="264"/>
      <c r="E26" s="264"/>
      <c r="F26" s="264"/>
    </row>
    <row r="27" spans="1:6" ht="15">
      <c r="A27" s="360" t="s">
        <v>1205</v>
      </c>
      <c r="B27" s="264"/>
      <c r="C27" s="264"/>
      <c r="D27" s="264"/>
      <c r="E27" s="264"/>
      <c r="F27" s="264"/>
    </row>
    <row r="28" spans="1:6" ht="12.75">
      <c r="A28" s="268"/>
      <c r="B28" s="264"/>
      <c r="C28" s="264"/>
      <c r="D28" s="264"/>
      <c r="E28" s="264"/>
      <c r="F28" s="264"/>
    </row>
    <row r="29" spans="1:6" ht="12.75">
      <c r="A29" s="268"/>
      <c r="B29" s="264"/>
      <c r="C29" s="266">
        <v>2012</v>
      </c>
      <c r="D29" s="266">
        <v>2013</v>
      </c>
      <c r="E29" s="266">
        <v>2014</v>
      </c>
      <c r="F29" s="304"/>
    </row>
    <row r="30" spans="1:6" ht="15">
      <c r="A30" s="541" t="s">
        <v>1163</v>
      </c>
      <c r="B30" s="542"/>
      <c r="C30" s="267">
        <f>'Programový rozpočet sumár'!G40</f>
        <v>20000</v>
      </c>
      <c r="D30" s="267">
        <f>'Programový rozpočet sumár'!M40</f>
        <v>20400</v>
      </c>
      <c r="E30" s="267">
        <f>'Programový rozpočet sumár'!Q40</f>
        <v>20800</v>
      </c>
      <c r="F30" s="304"/>
    </row>
    <row r="31" spans="1:6" ht="13.5" thickBot="1">
      <c r="A31" s="303"/>
      <c r="B31" s="304"/>
      <c r="C31" s="304"/>
      <c r="D31" s="304"/>
      <c r="E31" s="304"/>
      <c r="F31" s="304"/>
    </row>
    <row r="32" spans="1:6" ht="12.75">
      <c r="A32" s="387" t="s">
        <v>597</v>
      </c>
      <c r="B32" s="543" t="s">
        <v>614</v>
      </c>
      <c r="C32" s="544"/>
      <c r="D32" s="544"/>
      <c r="E32" s="544"/>
      <c r="F32" s="545"/>
    </row>
    <row r="33" spans="1:6" ht="12.75">
      <c r="A33" s="388" t="s">
        <v>599</v>
      </c>
      <c r="B33" s="528" t="s">
        <v>718</v>
      </c>
      <c r="C33" s="529"/>
      <c r="D33" s="529"/>
      <c r="E33" s="529"/>
      <c r="F33" s="530"/>
    </row>
    <row r="34" spans="1:6" ht="12.75">
      <c r="A34" s="388" t="s">
        <v>601</v>
      </c>
      <c r="B34" s="275" t="s">
        <v>602</v>
      </c>
      <c r="C34" s="528" t="s">
        <v>719</v>
      </c>
      <c r="D34" s="529"/>
      <c r="E34" s="529"/>
      <c r="F34" s="530"/>
    </row>
    <row r="35" spans="1:6" ht="12.75">
      <c r="A35" s="388" t="s">
        <v>604</v>
      </c>
      <c r="B35" s="276" t="s">
        <v>605</v>
      </c>
      <c r="C35" s="276" t="s">
        <v>606</v>
      </c>
      <c r="D35" s="277" t="s">
        <v>607</v>
      </c>
      <c r="E35" s="276" t="s">
        <v>608</v>
      </c>
      <c r="F35" s="278" t="s">
        <v>609</v>
      </c>
    </row>
    <row r="36" spans="1:6" ht="12.75">
      <c r="A36" s="388" t="s">
        <v>610</v>
      </c>
      <c r="B36" s="276">
        <v>150</v>
      </c>
      <c r="C36" s="414">
        <v>1000</v>
      </c>
      <c r="D36" s="418">
        <v>1000</v>
      </c>
      <c r="E36" s="414">
        <v>1000</v>
      </c>
      <c r="F36" s="420">
        <v>1000</v>
      </c>
    </row>
    <row r="37" spans="1:6" ht="13.5" thickBot="1">
      <c r="A37" s="389" t="s">
        <v>611</v>
      </c>
      <c r="B37" s="415">
        <v>1029</v>
      </c>
      <c r="C37" s="383"/>
      <c r="D37" s="383"/>
      <c r="E37" s="383"/>
      <c r="F37" s="408"/>
    </row>
    <row r="38" spans="1:6" ht="12.75">
      <c r="A38" s="388" t="s">
        <v>599</v>
      </c>
      <c r="B38" s="543" t="s">
        <v>720</v>
      </c>
      <c r="C38" s="572"/>
      <c r="D38" s="572"/>
      <c r="E38" s="572"/>
      <c r="F38" s="573"/>
    </row>
    <row r="39" spans="1:6" ht="12.75">
      <c r="A39" s="388" t="s">
        <v>601</v>
      </c>
      <c r="B39" s="275" t="s">
        <v>602</v>
      </c>
      <c r="C39" s="528" t="s">
        <v>721</v>
      </c>
      <c r="D39" s="529"/>
      <c r="E39" s="529"/>
      <c r="F39" s="530"/>
    </row>
    <row r="40" spans="1:6" ht="12.75">
      <c r="A40" s="388" t="s">
        <v>604</v>
      </c>
      <c r="B40" s="276" t="s">
        <v>605</v>
      </c>
      <c r="C40" s="276" t="s">
        <v>606</v>
      </c>
      <c r="D40" s="277" t="s">
        <v>607</v>
      </c>
      <c r="E40" s="276" t="s">
        <v>608</v>
      </c>
      <c r="F40" s="278" t="s">
        <v>609</v>
      </c>
    </row>
    <row r="41" spans="1:6" ht="12.75">
      <c r="A41" s="388" t="s">
        <v>610</v>
      </c>
      <c r="B41" s="276">
        <v>10</v>
      </c>
      <c r="C41" s="276">
        <v>200</v>
      </c>
      <c r="D41" s="277">
        <v>200</v>
      </c>
      <c r="E41" s="276">
        <v>200</v>
      </c>
      <c r="F41" s="278">
        <v>200</v>
      </c>
    </row>
    <row r="42" spans="1:6" ht="13.5" thickBot="1">
      <c r="A42" s="389" t="s">
        <v>611</v>
      </c>
      <c r="B42" s="383">
        <v>280</v>
      </c>
      <c r="C42" s="383"/>
      <c r="D42" s="383"/>
      <c r="E42" s="383"/>
      <c r="F42" s="408"/>
    </row>
    <row r="43" spans="1:6" ht="12.75">
      <c r="A43" s="309"/>
      <c r="B43" s="310"/>
      <c r="C43" s="310"/>
      <c r="D43" s="310"/>
      <c r="E43" s="310"/>
      <c r="F43" s="310"/>
    </row>
    <row r="44" spans="1:6" s="286" customFormat="1" ht="14.25">
      <c r="A44" s="407" t="s">
        <v>653</v>
      </c>
      <c r="B44" s="421"/>
      <c r="C44" s="421"/>
      <c r="D44" s="421"/>
      <c r="E44" s="421"/>
      <c r="F44" s="421"/>
    </row>
    <row r="45" spans="1:6" s="286" customFormat="1" ht="28.5" customHeight="1">
      <c r="A45" s="531" t="s">
        <v>722</v>
      </c>
      <c r="B45" s="532"/>
      <c r="C45" s="532"/>
      <c r="D45" s="532"/>
      <c r="E45" s="532"/>
      <c r="F45" s="532"/>
    </row>
    <row r="46" spans="1:6" ht="12.75">
      <c r="A46" s="303"/>
      <c r="B46" s="304"/>
      <c r="C46" s="304"/>
      <c r="D46" s="304"/>
      <c r="E46" s="304"/>
      <c r="F46" s="304"/>
    </row>
    <row r="47" spans="1:6" ht="15.75">
      <c r="A47" s="362" t="s">
        <v>723</v>
      </c>
      <c r="B47" s="268"/>
      <c r="C47" s="264"/>
      <c r="D47" s="264"/>
      <c r="E47" s="264"/>
      <c r="F47" s="264"/>
    </row>
    <row r="48" spans="1:6" ht="12.75">
      <c r="A48" s="268"/>
      <c r="B48" s="268"/>
      <c r="C48" s="264"/>
      <c r="D48" s="264"/>
      <c r="E48" s="264"/>
      <c r="F48" s="264"/>
    </row>
    <row r="49" spans="1:6" ht="12.75">
      <c r="A49" s="268"/>
      <c r="B49" s="268"/>
      <c r="C49" s="266">
        <v>2012</v>
      </c>
      <c r="D49" s="266">
        <v>2013</v>
      </c>
      <c r="E49" s="266">
        <v>2014</v>
      </c>
      <c r="F49" s="304"/>
    </row>
    <row r="50" spans="1:6" ht="15">
      <c r="A50" s="541" t="s">
        <v>1163</v>
      </c>
      <c r="B50" s="542"/>
      <c r="C50" s="267">
        <f>'Programový rozpočet sumár'!G41</f>
        <v>41750</v>
      </c>
      <c r="D50" s="267">
        <f>'Programový rozpočet sumár'!M41</f>
        <v>43250</v>
      </c>
      <c r="E50" s="267">
        <f>'Programový rozpočet sumár'!Q41</f>
        <v>47350</v>
      </c>
      <c r="F50" s="304"/>
    </row>
    <row r="51" spans="1:6" ht="13.5" thickBot="1">
      <c r="A51" s="303"/>
      <c r="B51" s="304"/>
      <c r="C51" s="304"/>
      <c r="D51" s="304"/>
      <c r="E51" s="304"/>
      <c r="F51" s="304"/>
    </row>
    <row r="52" spans="1:6" ht="12.75">
      <c r="A52" s="387" t="s">
        <v>597</v>
      </c>
      <c r="B52" s="543" t="s">
        <v>724</v>
      </c>
      <c r="C52" s="544"/>
      <c r="D52" s="544"/>
      <c r="E52" s="544"/>
      <c r="F52" s="545"/>
    </row>
    <row r="53" spans="1:6" ht="12.75">
      <c r="A53" s="388" t="s">
        <v>599</v>
      </c>
      <c r="B53" s="528" t="s">
        <v>725</v>
      </c>
      <c r="C53" s="529"/>
      <c r="D53" s="529"/>
      <c r="E53" s="529"/>
      <c r="F53" s="530"/>
    </row>
    <row r="54" spans="1:6" ht="12.75">
      <c r="A54" s="388" t="s">
        <v>601</v>
      </c>
      <c r="B54" s="275" t="s">
        <v>602</v>
      </c>
      <c r="C54" s="528" t="s">
        <v>726</v>
      </c>
      <c r="D54" s="529"/>
      <c r="E54" s="529"/>
      <c r="F54" s="530"/>
    </row>
    <row r="55" spans="1:6" ht="12.75">
      <c r="A55" s="388" t="s">
        <v>604</v>
      </c>
      <c r="B55" s="276" t="s">
        <v>605</v>
      </c>
      <c r="C55" s="276" t="s">
        <v>606</v>
      </c>
      <c r="D55" s="276" t="s">
        <v>607</v>
      </c>
      <c r="E55" s="276" t="s">
        <v>608</v>
      </c>
      <c r="F55" s="278" t="s">
        <v>609</v>
      </c>
    </row>
    <row r="56" spans="1:6" ht="12.75">
      <c r="A56" s="388" t="s">
        <v>610</v>
      </c>
      <c r="B56" s="276">
        <v>1</v>
      </c>
      <c r="C56" s="276">
        <v>1</v>
      </c>
      <c r="D56" s="277">
        <v>1</v>
      </c>
      <c r="E56" s="276">
        <v>1</v>
      </c>
      <c r="F56" s="278">
        <v>1</v>
      </c>
    </row>
    <row r="57" spans="1:6" ht="13.5" thickBot="1">
      <c r="A57" s="389" t="s">
        <v>611</v>
      </c>
      <c r="B57" s="383">
        <v>1</v>
      </c>
      <c r="C57" s="383"/>
      <c r="D57" s="300"/>
      <c r="E57" s="300"/>
      <c r="F57" s="301"/>
    </row>
    <row r="58" spans="1:6" ht="12.75">
      <c r="A58" s="388" t="s">
        <v>599</v>
      </c>
      <c r="B58" s="543" t="s">
        <v>727</v>
      </c>
      <c r="C58" s="544"/>
      <c r="D58" s="544"/>
      <c r="E58" s="544"/>
      <c r="F58" s="545"/>
    </row>
    <row r="59" spans="1:6" ht="24.75" customHeight="1">
      <c r="A59" s="388" t="s">
        <v>601</v>
      </c>
      <c r="B59" s="386" t="s">
        <v>602</v>
      </c>
      <c r="C59" s="528" t="s">
        <v>1350</v>
      </c>
      <c r="D59" s="529"/>
      <c r="E59" s="529"/>
      <c r="F59" s="530"/>
    </row>
    <row r="60" spans="1:6" ht="12.75">
      <c r="A60" s="388" t="s">
        <v>604</v>
      </c>
      <c r="B60" s="276" t="s">
        <v>605</v>
      </c>
      <c r="C60" s="276" t="s">
        <v>606</v>
      </c>
      <c r="D60" s="277" t="s">
        <v>607</v>
      </c>
      <c r="E60" s="276" t="s">
        <v>608</v>
      </c>
      <c r="F60" s="278" t="s">
        <v>609</v>
      </c>
    </row>
    <row r="61" spans="1:6" ht="12.75">
      <c r="A61" s="388" t="s">
        <v>610</v>
      </c>
      <c r="B61" s="276"/>
      <c r="C61" s="276"/>
      <c r="D61" s="486">
        <v>0.2</v>
      </c>
      <c r="E61" s="384">
        <v>0.3</v>
      </c>
      <c r="F61" s="487">
        <v>0.4</v>
      </c>
    </row>
    <row r="62" spans="1:6" ht="13.5" thickBot="1">
      <c r="A62" s="389" t="s">
        <v>611</v>
      </c>
      <c r="B62" s="383"/>
      <c r="C62" s="383"/>
      <c r="D62" s="300"/>
      <c r="E62" s="300"/>
      <c r="F62" s="301"/>
    </row>
    <row r="63" spans="1:6" ht="12.75">
      <c r="A63" s="303"/>
      <c r="B63" s="304"/>
      <c r="C63" s="304"/>
      <c r="D63" s="304"/>
      <c r="E63" s="304"/>
      <c r="F63" s="304"/>
    </row>
    <row r="64" spans="1:6" s="286" customFormat="1" ht="14.25">
      <c r="A64" s="407" t="s">
        <v>653</v>
      </c>
      <c r="B64" s="421"/>
      <c r="C64" s="421"/>
      <c r="D64" s="421"/>
      <c r="E64" s="421"/>
      <c r="F64" s="421"/>
    </row>
    <row r="65" spans="1:6" ht="12.75">
      <c r="A65" s="531" t="s">
        <v>728</v>
      </c>
      <c r="B65" s="532"/>
      <c r="C65" s="532"/>
      <c r="D65" s="532"/>
      <c r="E65" s="532"/>
      <c r="F65" s="532"/>
    </row>
    <row r="66" spans="1:6" ht="12.75">
      <c r="A66" s="305"/>
      <c r="B66" s="306"/>
      <c r="C66" s="306"/>
      <c r="D66" s="306"/>
      <c r="E66" s="306"/>
      <c r="F66" s="306"/>
    </row>
    <row r="67" spans="1:6" ht="15.75">
      <c r="A67" s="362" t="s">
        <v>729</v>
      </c>
      <c r="B67" s="268"/>
      <c r="C67" s="264"/>
      <c r="D67" s="264"/>
      <c r="E67" s="264"/>
      <c r="F67" s="264"/>
    </row>
    <row r="68" spans="1:6" ht="15">
      <c r="A68" s="360" t="s">
        <v>730</v>
      </c>
      <c r="B68" s="268"/>
      <c r="C68" s="264"/>
      <c r="D68" s="264"/>
      <c r="E68" s="264"/>
      <c r="F68" s="264"/>
    </row>
    <row r="69" spans="1:6" ht="12.75">
      <c r="A69" s="268"/>
      <c r="B69" s="268"/>
      <c r="C69" s="264"/>
      <c r="D69" s="264"/>
      <c r="E69" s="264"/>
      <c r="F69" s="264"/>
    </row>
    <row r="70" spans="1:6" ht="12.75">
      <c r="A70" s="268"/>
      <c r="B70" s="268"/>
      <c r="C70" s="266">
        <v>2012</v>
      </c>
      <c r="D70" s="266">
        <v>2013</v>
      </c>
      <c r="E70" s="266">
        <v>2014</v>
      </c>
      <c r="F70" s="264"/>
    </row>
    <row r="71" spans="1:6" ht="15">
      <c r="A71" s="541" t="s">
        <v>1163</v>
      </c>
      <c r="B71" s="542"/>
      <c r="C71" s="267">
        <f>'Programový rozpočet sumár'!G42</f>
        <v>359676</v>
      </c>
      <c r="D71" s="267">
        <f>'Programový rozpočet sumár'!M42</f>
        <v>212892</v>
      </c>
      <c r="E71" s="267">
        <f>'Programový rozpočet sumár'!Q42</f>
        <v>201488</v>
      </c>
      <c r="F71" s="264"/>
    </row>
    <row r="72" spans="1:6" ht="12.75">
      <c r="A72" s="264"/>
      <c r="B72" s="264"/>
      <c r="C72" s="264"/>
      <c r="D72" s="264"/>
      <c r="E72" s="264"/>
      <c r="F72" s="264"/>
    </row>
    <row r="73" spans="1:6" ht="15.75">
      <c r="A73" s="363" t="s">
        <v>731</v>
      </c>
      <c r="B73" s="268"/>
      <c r="C73" s="264"/>
      <c r="D73" s="264"/>
      <c r="E73" s="264"/>
      <c r="F73" s="264"/>
    </row>
    <row r="74" spans="1:6" ht="12.75">
      <c r="A74" s="268"/>
      <c r="B74" s="268"/>
      <c r="C74" s="264"/>
      <c r="D74" s="264"/>
      <c r="E74" s="264"/>
      <c r="F74" s="264"/>
    </row>
    <row r="75" spans="1:6" ht="12.75">
      <c r="A75" s="268"/>
      <c r="B75" s="268"/>
      <c r="C75" s="266">
        <v>2012</v>
      </c>
      <c r="D75" s="266">
        <v>2013</v>
      </c>
      <c r="E75" s="266">
        <v>2014</v>
      </c>
      <c r="F75" s="264"/>
    </row>
    <row r="76" spans="1:6" ht="15">
      <c r="A76" s="541" t="s">
        <v>1168</v>
      </c>
      <c r="B76" s="542"/>
      <c r="C76" s="267">
        <f>'Programový rozpočet sumár'!G43</f>
        <v>0</v>
      </c>
      <c r="D76" s="267">
        <f>'Programový rozpočet sumár'!M43</f>
        <v>0</v>
      </c>
      <c r="E76" s="267">
        <f>'Programový rozpočet sumár'!Q43</f>
        <v>0</v>
      </c>
      <c r="F76" s="264"/>
    </row>
    <row r="77" spans="1:6" ht="13.5" thickBot="1">
      <c r="A77" s="264"/>
      <c r="B77" s="264"/>
      <c r="C77" s="264"/>
      <c r="D77" s="264"/>
      <c r="E77" s="264"/>
      <c r="F77" s="264"/>
    </row>
    <row r="78" spans="1:6" ht="12.75">
      <c r="A78" s="387" t="s">
        <v>597</v>
      </c>
      <c r="B78" s="543" t="s">
        <v>732</v>
      </c>
      <c r="C78" s="544"/>
      <c r="D78" s="544"/>
      <c r="E78" s="544"/>
      <c r="F78" s="545"/>
    </row>
    <row r="79" spans="1:6" ht="12.75">
      <c r="A79" s="388" t="s">
        <v>599</v>
      </c>
      <c r="B79" s="528" t="s">
        <v>733</v>
      </c>
      <c r="C79" s="529"/>
      <c r="D79" s="529"/>
      <c r="E79" s="529"/>
      <c r="F79" s="530"/>
    </row>
    <row r="80" spans="1:6" ht="12.75">
      <c r="A80" s="388" t="s">
        <v>601</v>
      </c>
      <c r="B80" s="275" t="s">
        <v>602</v>
      </c>
      <c r="C80" s="528" t="s">
        <v>734</v>
      </c>
      <c r="D80" s="529"/>
      <c r="E80" s="529"/>
      <c r="F80" s="530"/>
    </row>
    <row r="81" spans="1:6" ht="12.75">
      <c r="A81" s="388" t="s">
        <v>604</v>
      </c>
      <c r="B81" s="276" t="s">
        <v>605</v>
      </c>
      <c r="C81" s="276" t="s">
        <v>606</v>
      </c>
      <c r="D81" s="277" t="s">
        <v>607</v>
      </c>
      <c r="E81" s="276" t="s">
        <v>608</v>
      </c>
      <c r="F81" s="278" t="s">
        <v>609</v>
      </c>
    </row>
    <row r="82" spans="1:6" ht="12.75">
      <c r="A82" s="388" t="s">
        <v>610</v>
      </c>
      <c r="B82" s="276">
        <v>0</v>
      </c>
      <c r="C82" s="276">
        <v>0</v>
      </c>
      <c r="D82" s="277">
        <v>0</v>
      </c>
      <c r="E82" s="276">
        <v>0</v>
      </c>
      <c r="F82" s="278">
        <v>0</v>
      </c>
    </row>
    <row r="83" spans="1:6" ht="13.5" thickBot="1">
      <c r="A83" s="389" t="s">
        <v>611</v>
      </c>
      <c r="B83" s="383">
        <v>0</v>
      </c>
      <c r="C83" s="383"/>
      <c r="D83" s="300"/>
      <c r="E83" s="300"/>
      <c r="F83" s="301"/>
    </row>
    <row r="84" spans="1:6" ht="12.75">
      <c r="A84" s="264"/>
      <c r="B84" s="264"/>
      <c r="C84" s="264"/>
      <c r="D84" s="264"/>
      <c r="E84" s="264"/>
      <c r="F84" s="264"/>
    </row>
    <row r="85" spans="1:6" ht="14.25">
      <c r="A85" s="407" t="s">
        <v>621</v>
      </c>
      <c r="B85" s="268"/>
      <c r="C85" s="268"/>
      <c r="D85" s="268"/>
      <c r="E85" s="268"/>
      <c r="F85" s="268"/>
    </row>
    <row r="86" spans="1:6" ht="31.5" customHeight="1">
      <c r="A86" s="531" t="s">
        <v>735</v>
      </c>
      <c r="B86" s="532"/>
      <c r="C86" s="532"/>
      <c r="D86" s="532"/>
      <c r="E86" s="532"/>
      <c r="F86" s="532"/>
    </row>
    <row r="87" spans="1:6" ht="12.75">
      <c r="A87" s="264"/>
      <c r="B87" s="264"/>
      <c r="C87" s="264"/>
      <c r="D87" s="264"/>
      <c r="E87" s="264"/>
      <c r="F87" s="264"/>
    </row>
    <row r="88" spans="1:6" ht="15.75">
      <c r="A88" s="363" t="s">
        <v>736</v>
      </c>
      <c r="B88" s="268"/>
      <c r="C88" s="264"/>
      <c r="D88" s="264"/>
      <c r="E88" s="264"/>
      <c r="F88" s="264"/>
    </row>
    <row r="89" spans="1:6" ht="12.75">
      <c r="A89" s="268"/>
      <c r="B89" s="268"/>
      <c r="C89" s="264"/>
      <c r="D89" s="264"/>
      <c r="E89" s="264"/>
      <c r="F89" s="264"/>
    </row>
    <row r="90" spans="1:6" ht="12.75">
      <c r="A90" s="268"/>
      <c r="B90" s="268"/>
      <c r="C90" s="266">
        <v>2012</v>
      </c>
      <c r="D90" s="266">
        <v>2013</v>
      </c>
      <c r="E90" s="266">
        <v>2014</v>
      </c>
      <c r="F90" s="264"/>
    </row>
    <row r="91" spans="1:6" ht="15">
      <c r="A91" s="541" t="s">
        <v>1168</v>
      </c>
      <c r="B91" s="542"/>
      <c r="C91" s="267">
        <f>'Programový rozpočet sumár'!G44</f>
        <v>131500</v>
      </c>
      <c r="D91" s="267">
        <f>'Programový rozpočet sumár'!M44</f>
        <v>143000</v>
      </c>
      <c r="E91" s="267">
        <f>'Programový rozpočet sumár'!Q44</f>
        <v>143000</v>
      </c>
      <c r="F91" s="264"/>
    </row>
    <row r="92" spans="1:6" ht="13.5" thickBot="1">
      <c r="A92" s="264"/>
      <c r="B92" s="264"/>
      <c r="C92" s="264"/>
      <c r="D92" s="264"/>
      <c r="E92" s="264"/>
      <c r="F92" s="264"/>
    </row>
    <row r="93" spans="1:6" ht="12.75">
      <c r="A93" s="387" t="s">
        <v>597</v>
      </c>
      <c r="B93" s="543" t="s">
        <v>732</v>
      </c>
      <c r="C93" s="544"/>
      <c r="D93" s="544"/>
      <c r="E93" s="544"/>
      <c r="F93" s="545"/>
    </row>
    <row r="94" spans="1:6" ht="12.75">
      <c r="A94" s="388" t="s">
        <v>599</v>
      </c>
      <c r="B94" s="528" t="s">
        <v>737</v>
      </c>
      <c r="C94" s="529"/>
      <c r="D94" s="529"/>
      <c r="E94" s="529"/>
      <c r="F94" s="530"/>
    </row>
    <row r="95" spans="1:6" ht="12.75">
      <c r="A95" s="388" t="s">
        <v>601</v>
      </c>
      <c r="B95" s="275" t="s">
        <v>602</v>
      </c>
      <c r="C95" s="528" t="s">
        <v>738</v>
      </c>
      <c r="D95" s="529"/>
      <c r="E95" s="529"/>
      <c r="F95" s="530"/>
    </row>
    <row r="96" spans="1:6" ht="12.75">
      <c r="A96" s="388" t="s">
        <v>604</v>
      </c>
      <c r="B96" s="276" t="s">
        <v>605</v>
      </c>
      <c r="C96" s="276" t="s">
        <v>606</v>
      </c>
      <c r="D96" s="277" t="s">
        <v>607</v>
      </c>
      <c r="E96" s="276" t="s">
        <v>608</v>
      </c>
      <c r="F96" s="278" t="s">
        <v>609</v>
      </c>
    </row>
    <row r="97" spans="1:6" ht="12.75">
      <c r="A97" s="388" t="s">
        <v>610</v>
      </c>
      <c r="B97" s="414">
        <v>3606</v>
      </c>
      <c r="C97" s="414">
        <v>3600</v>
      </c>
      <c r="D97" s="418">
        <v>3600</v>
      </c>
      <c r="E97" s="414">
        <v>3600</v>
      </c>
      <c r="F97" s="420">
        <v>3600</v>
      </c>
    </row>
    <row r="98" spans="1:6" ht="13.5" thickBot="1">
      <c r="A98" s="389" t="s">
        <v>611</v>
      </c>
      <c r="B98" s="415">
        <v>3601</v>
      </c>
      <c r="C98" s="415"/>
      <c r="D98" s="307"/>
      <c r="E98" s="307"/>
      <c r="F98" s="308"/>
    </row>
    <row r="99" spans="1:6" ht="12.75">
      <c r="A99" s="387" t="s">
        <v>597</v>
      </c>
      <c r="B99" s="543" t="s">
        <v>732</v>
      </c>
      <c r="C99" s="544"/>
      <c r="D99" s="544"/>
      <c r="E99" s="544"/>
      <c r="F99" s="545"/>
    </row>
    <row r="100" spans="1:6" ht="12.75">
      <c r="A100" s="388" t="s">
        <v>599</v>
      </c>
      <c r="B100" s="528" t="s">
        <v>737</v>
      </c>
      <c r="C100" s="529"/>
      <c r="D100" s="529"/>
      <c r="E100" s="529"/>
      <c r="F100" s="530"/>
    </row>
    <row r="101" spans="1:6" ht="12.75">
      <c r="A101" s="388" t="s">
        <v>601</v>
      </c>
      <c r="B101" s="275" t="s">
        <v>602</v>
      </c>
      <c r="C101" s="528" t="s">
        <v>739</v>
      </c>
      <c r="D101" s="529"/>
      <c r="E101" s="529"/>
      <c r="F101" s="530"/>
    </row>
    <row r="102" spans="1:6" ht="12.75">
      <c r="A102" s="388" t="s">
        <v>604</v>
      </c>
      <c r="B102" s="276" t="s">
        <v>605</v>
      </c>
      <c r="C102" s="276" t="s">
        <v>606</v>
      </c>
      <c r="D102" s="277" t="s">
        <v>607</v>
      </c>
      <c r="E102" s="276" t="s">
        <v>608</v>
      </c>
      <c r="F102" s="278" t="s">
        <v>609</v>
      </c>
    </row>
    <row r="103" spans="1:6" ht="12.75">
      <c r="A103" s="388" t="s">
        <v>610</v>
      </c>
      <c r="B103" s="276">
        <v>232</v>
      </c>
      <c r="C103" s="276">
        <v>172</v>
      </c>
      <c r="D103" s="277">
        <v>172</v>
      </c>
      <c r="E103" s="276">
        <v>172</v>
      </c>
      <c r="F103" s="278">
        <v>172</v>
      </c>
    </row>
    <row r="104" spans="1:6" ht="13.5" thickBot="1">
      <c r="A104" s="389" t="s">
        <v>611</v>
      </c>
      <c r="B104" s="383">
        <v>174</v>
      </c>
      <c r="C104" s="383"/>
      <c r="D104" s="300"/>
      <c r="E104" s="300"/>
      <c r="F104" s="301"/>
    </row>
    <row r="105" spans="1:6" ht="12.75">
      <c r="A105" s="309"/>
      <c r="B105" s="310"/>
      <c r="C105" s="310"/>
      <c r="D105" s="310"/>
      <c r="E105" s="310"/>
      <c r="F105" s="310"/>
    </row>
    <row r="106" spans="1:6" ht="14.25">
      <c r="A106" s="407" t="s">
        <v>621</v>
      </c>
      <c r="B106" s="268"/>
      <c r="C106" s="268"/>
      <c r="D106" s="268"/>
      <c r="E106" s="268"/>
      <c r="F106" s="268"/>
    </row>
    <row r="107" spans="1:6" ht="66" customHeight="1">
      <c r="A107" s="531" t="s">
        <v>1241</v>
      </c>
      <c r="B107" s="532"/>
      <c r="C107" s="532"/>
      <c r="D107" s="532"/>
      <c r="E107" s="532"/>
      <c r="F107" s="532"/>
    </row>
    <row r="109" spans="1:6" ht="15.75">
      <c r="A109" s="362" t="s">
        <v>740</v>
      </c>
      <c r="B109" s="359"/>
      <c r="C109" s="293"/>
      <c r="D109" s="293"/>
      <c r="E109" s="293"/>
      <c r="F109" s="293"/>
    </row>
    <row r="110" spans="1:6" ht="12.75">
      <c r="A110" s="359"/>
      <c r="B110" s="359"/>
      <c r="C110" s="293"/>
      <c r="D110" s="293"/>
      <c r="E110" s="293"/>
      <c r="F110" s="293"/>
    </row>
    <row r="111" spans="1:6" ht="12.75">
      <c r="A111" s="359"/>
      <c r="B111" s="359"/>
      <c r="C111" s="266">
        <v>2012</v>
      </c>
      <c r="D111" s="266">
        <v>2013</v>
      </c>
      <c r="E111" s="266">
        <v>2014</v>
      </c>
      <c r="F111" s="293"/>
    </row>
    <row r="112" spans="1:6" ht="15">
      <c r="A112" s="533" t="s">
        <v>1168</v>
      </c>
      <c r="B112" s="571"/>
      <c r="C112" s="361">
        <f>'Programový rozpočet sumár'!G45</f>
        <v>114176</v>
      </c>
      <c r="D112" s="361">
        <f>'Programový rozpočet sumár'!M45</f>
        <v>14488</v>
      </c>
      <c r="E112" s="361">
        <f>'Programový rozpočet sumár'!Q45</f>
        <v>14488</v>
      </c>
      <c r="F112" s="293"/>
    </row>
    <row r="113" spans="1:6" ht="13.5" thickBot="1">
      <c r="A113" s="293"/>
      <c r="B113" s="293"/>
      <c r="C113" s="293"/>
      <c r="D113" s="293"/>
      <c r="E113" s="293"/>
      <c r="F113" s="293"/>
    </row>
    <row r="114" spans="1:6" ht="12.75">
      <c r="A114" s="273" t="s">
        <v>597</v>
      </c>
      <c r="B114" s="562" t="s">
        <v>631</v>
      </c>
      <c r="C114" s="563"/>
      <c r="D114" s="563"/>
      <c r="E114" s="563"/>
      <c r="F114" s="564"/>
    </row>
    <row r="115" spans="1:6" ht="25.5" customHeight="1">
      <c r="A115" s="274" t="s">
        <v>599</v>
      </c>
      <c r="B115" s="568" t="s">
        <v>741</v>
      </c>
      <c r="C115" s="569"/>
      <c r="D115" s="569"/>
      <c r="E115" s="569"/>
      <c r="F115" s="570"/>
    </row>
    <row r="116" spans="1:6" ht="12.75">
      <c r="A116" s="274" t="s">
        <v>601</v>
      </c>
      <c r="B116" s="411" t="s">
        <v>602</v>
      </c>
      <c r="C116" s="565" t="s">
        <v>742</v>
      </c>
      <c r="D116" s="566"/>
      <c r="E116" s="566"/>
      <c r="F116" s="567"/>
    </row>
    <row r="117" spans="1:6" ht="12.75">
      <c r="A117" s="274" t="s">
        <v>604</v>
      </c>
      <c r="B117" s="412" t="s">
        <v>605</v>
      </c>
      <c r="C117" s="412" t="s">
        <v>606</v>
      </c>
      <c r="D117" s="461" t="s">
        <v>607</v>
      </c>
      <c r="E117" s="412" t="s">
        <v>608</v>
      </c>
      <c r="F117" s="462" t="s">
        <v>609</v>
      </c>
    </row>
    <row r="118" spans="1:6" ht="12.75">
      <c r="A118" s="274" t="s">
        <v>610</v>
      </c>
      <c r="B118" s="412">
        <v>0</v>
      </c>
      <c r="C118" s="412">
        <v>0</v>
      </c>
      <c r="D118" s="461">
        <v>0</v>
      </c>
      <c r="E118" s="412">
        <v>0</v>
      </c>
      <c r="F118" s="462">
        <v>0</v>
      </c>
    </row>
    <row r="119" spans="1:6" ht="13.5" thickBot="1">
      <c r="A119" s="382" t="s">
        <v>611</v>
      </c>
      <c r="B119" s="413">
        <v>0</v>
      </c>
      <c r="C119" s="413"/>
      <c r="D119" s="340"/>
      <c r="E119" s="340"/>
      <c r="F119" s="341"/>
    </row>
    <row r="120" spans="1:6" ht="14.25">
      <c r="A120" s="293"/>
      <c r="B120" s="348"/>
      <c r="C120" s="348"/>
      <c r="D120" s="348"/>
      <c r="E120" s="348"/>
      <c r="F120" s="348"/>
    </row>
    <row r="121" spans="1:6" ht="14.25">
      <c r="A121" s="474" t="s">
        <v>743</v>
      </c>
      <c r="B121" s="474"/>
      <c r="C121" s="474"/>
      <c r="D121" s="474"/>
      <c r="E121" s="474"/>
      <c r="F121" s="474"/>
    </row>
    <row r="122" spans="1:6" ht="42.75" customHeight="1">
      <c r="A122" s="531" t="s">
        <v>744</v>
      </c>
      <c r="B122" s="532"/>
      <c r="C122" s="532"/>
      <c r="D122" s="532"/>
      <c r="E122" s="532"/>
      <c r="F122" s="532"/>
    </row>
    <row r="124" spans="1:6" ht="15.75">
      <c r="A124" s="362" t="s">
        <v>745</v>
      </c>
      <c r="B124" s="359"/>
      <c r="C124" s="293"/>
      <c r="D124" s="293"/>
      <c r="E124" s="293"/>
      <c r="F124" s="293"/>
    </row>
    <row r="125" spans="1:6" ht="12.75">
      <c r="A125" s="359"/>
      <c r="B125" s="359"/>
      <c r="C125" s="293"/>
      <c r="D125" s="293"/>
      <c r="E125" s="293"/>
      <c r="F125" s="293"/>
    </row>
    <row r="126" spans="1:6" ht="12.75">
      <c r="A126" s="359"/>
      <c r="B126" s="359"/>
      <c r="C126" s="266">
        <v>2012</v>
      </c>
      <c r="D126" s="266">
        <v>2013</v>
      </c>
      <c r="E126" s="266">
        <v>2014</v>
      </c>
      <c r="F126" s="293"/>
    </row>
    <row r="127" spans="1:6" ht="15">
      <c r="A127" s="533" t="s">
        <v>1168</v>
      </c>
      <c r="B127" s="571"/>
      <c r="C127" s="361">
        <f>'Programový rozpočet sumár'!G50</f>
        <v>44000</v>
      </c>
      <c r="D127" s="361">
        <f>'Programový rozpočet sumár'!M50</f>
        <v>44000</v>
      </c>
      <c r="E127" s="361">
        <f>'Programový rozpočet sumár'!Q50</f>
        <v>44000</v>
      </c>
      <c r="F127" s="293"/>
    </row>
    <row r="128" spans="1:6" ht="13.5" thickBot="1">
      <c r="A128" s="293"/>
      <c r="B128" s="293"/>
      <c r="C128" s="293"/>
      <c r="D128" s="293"/>
      <c r="E128" s="293"/>
      <c r="F128" s="293"/>
    </row>
    <row r="129" spans="1:6" ht="12.75" customHeight="1">
      <c r="A129" s="273" t="s">
        <v>597</v>
      </c>
      <c r="B129" s="543" t="s">
        <v>732</v>
      </c>
      <c r="C129" s="544"/>
      <c r="D129" s="544"/>
      <c r="E129" s="544"/>
      <c r="F129" s="545"/>
    </row>
    <row r="130" spans="1:6" ht="12.75">
      <c r="A130" s="274" t="s">
        <v>599</v>
      </c>
      <c r="B130" s="568" t="s">
        <v>746</v>
      </c>
      <c r="C130" s="569"/>
      <c r="D130" s="569"/>
      <c r="E130" s="569"/>
      <c r="F130" s="570"/>
    </row>
    <row r="131" spans="1:6" ht="12.75">
      <c r="A131" s="274" t="s">
        <v>601</v>
      </c>
      <c r="B131" s="411" t="s">
        <v>602</v>
      </c>
      <c r="C131" s="565" t="s">
        <v>747</v>
      </c>
      <c r="D131" s="566"/>
      <c r="E131" s="566"/>
      <c r="F131" s="567"/>
    </row>
    <row r="132" spans="1:6" ht="12.75">
      <c r="A132" s="274" t="s">
        <v>604</v>
      </c>
      <c r="B132" s="412" t="s">
        <v>605</v>
      </c>
      <c r="C132" s="412" t="s">
        <v>606</v>
      </c>
      <c r="D132" s="461" t="s">
        <v>607</v>
      </c>
      <c r="E132" s="412" t="s">
        <v>608</v>
      </c>
      <c r="F132" s="462" t="s">
        <v>609</v>
      </c>
    </row>
    <row r="133" spans="1:6" ht="12.75">
      <c r="A133" s="274" t="s">
        <v>610</v>
      </c>
      <c r="B133" s="412"/>
      <c r="C133" s="412">
        <v>9</v>
      </c>
      <c r="D133" s="461">
        <v>9</v>
      </c>
      <c r="E133" s="412">
        <v>9</v>
      </c>
      <c r="F133" s="462">
        <v>9</v>
      </c>
    </row>
    <row r="134" spans="1:6" ht="13.5" thickBot="1">
      <c r="A134" s="382" t="s">
        <v>611</v>
      </c>
      <c r="B134" s="413">
        <v>13</v>
      </c>
      <c r="C134" s="413"/>
      <c r="D134" s="340"/>
      <c r="E134" s="340"/>
      <c r="F134" s="341"/>
    </row>
    <row r="135" spans="1:6" ht="14.25">
      <c r="A135" s="293"/>
      <c r="B135" s="348"/>
      <c r="C135" s="348"/>
      <c r="D135" s="348"/>
      <c r="E135" s="348"/>
      <c r="F135" s="348"/>
    </row>
    <row r="136" spans="1:6" ht="14.25">
      <c r="A136" s="474" t="s">
        <v>743</v>
      </c>
      <c r="B136" s="474"/>
      <c r="C136" s="474"/>
      <c r="D136" s="474"/>
      <c r="E136" s="474"/>
      <c r="F136" s="474"/>
    </row>
    <row r="137" spans="1:6" ht="54" customHeight="1">
      <c r="A137" s="531" t="s">
        <v>1242</v>
      </c>
      <c r="B137" s="532"/>
      <c r="C137" s="532"/>
      <c r="D137" s="532"/>
      <c r="E137" s="532"/>
      <c r="F137" s="532"/>
    </row>
    <row r="139" spans="1:6" ht="15.75">
      <c r="A139" s="362" t="s">
        <v>748</v>
      </c>
      <c r="B139" s="293"/>
      <c r="C139" s="293"/>
      <c r="D139" s="293"/>
      <c r="E139" s="293"/>
      <c r="F139" s="293"/>
    </row>
    <row r="140" spans="1:6" ht="12.75">
      <c r="A140" s="293"/>
      <c r="B140" s="293"/>
      <c r="C140" s="293"/>
      <c r="D140" s="293"/>
      <c r="E140" s="293"/>
      <c r="F140" s="293"/>
    </row>
    <row r="141" spans="1:6" ht="12.75">
      <c r="A141" s="293"/>
      <c r="B141" s="293"/>
      <c r="C141" s="266">
        <v>2012</v>
      </c>
      <c r="D141" s="266">
        <v>2013</v>
      </c>
      <c r="E141" s="266">
        <v>2014</v>
      </c>
      <c r="F141" s="293"/>
    </row>
    <row r="142" spans="1:6" ht="15">
      <c r="A142" s="533" t="s">
        <v>1175</v>
      </c>
      <c r="B142" s="571"/>
      <c r="C142" s="361">
        <f>'Programový rozpočet sumár'!G51</f>
        <v>70000</v>
      </c>
      <c r="D142" s="361">
        <f>'Programový rozpočet sumár'!M51</f>
        <v>11404</v>
      </c>
      <c r="E142" s="361">
        <f>'Programový rozpočet sumár'!Q51</f>
        <v>0</v>
      </c>
      <c r="F142" s="293"/>
    </row>
    <row r="143" spans="1:6" ht="13.5" thickBot="1">
      <c r="A143" s="293"/>
      <c r="B143" s="293"/>
      <c r="C143" s="293"/>
      <c r="D143" s="293"/>
      <c r="E143" s="293"/>
      <c r="F143" s="293"/>
    </row>
    <row r="144" spans="1:6" ht="12.75" customHeight="1">
      <c r="A144" s="273" t="s">
        <v>597</v>
      </c>
      <c r="B144" s="543" t="s">
        <v>638</v>
      </c>
      <c r="C144" s="544"/>
      <c r="D144" s="544"/>
      <c r="E144" s="544"/>
      <c r="F144" s="545"/>
    </row>
    <row r="145" spans="1:6" ht="12.75">
      <c r="A145" s="274" t="s">
        <v>599</v>
      </c>
      <c r="B145" s="568" t="s">
        <v>749</v>
      </c>
      <c r="C145" s="569"/>
      <c r="D145" s="569"/>
      <c r="E145" s="569"/>
      <c r="F145" s="570"/>
    </row>
    <row r="146" spans="1:6" ht="12.75">
      <c r="A146" s="274" t="s">
        <v>601</v>
      </c>
      <c r="B146" s="411" t="s">
        <v>602</v>
      </c>
      <c r="C146" s="565" t="s">
        <v>750</v>
      </c>
      <c r="D146" s="566"/>
      <c r="E146" s="566"/>
      <c r="F146" s="567"/>
    </row>
    <row r="147" spans="1:6" ht="12.75">
      <c r="A147" s="274" t="s">
        <v>604</v>
      </c>
      <c r="B147" s="412" t="s">
        <v>605</v>
      </c>
      <c r="C147" s="412" t="s">
        <v>606</v>
      </c>
      <c r="D147" s="461" t="s">
        <v>607</v>
      </c>
      <c r="E147" s="412" t="s">
        <v>608</v>
      </c>
      <c r="F147" s="462" t="s">
        <v>609</v>
      </c>
    </row>
    <row r="148" spans="1:6" ht="12.75">
      <c r="A148" s="274" t="s">
        <v>610</v>
      </c>
      <c r="B148" s="412"/>
      <c r="C148" s="412"/>
      <c r="D148" s="461">
        <v>0</v>
      </c>
      <c r="E148" s="412">
        <v>383.2</v>
      </c>
      <c r="F148" s="462"/>
    </row>
    <row r="149" spans="1:6" ht="13.5" thickBot="1">
      <c r="A149" s="396" t="s">
        <v>611</v>
      </c>
      <c r="B149" s="422"/>
      <c r="C149" s="422"/>
      <c r="D149" s="422"/>
      <c r="E149" s="422"/>
      <c r="F149" s="481"/>
    </row>
    <row r="150" spans="1:6" ht="12.75">
      <c r="A150" s="273" t="s">
        <v>601</v>
      </c>
      <c r="B150" s="423" t="s">
        <v>602</v>
      </c>
      <c r="C150" s="562" t="s">
        <v>751</v>
      </c>
      <c r="D150" s="563"/>
      <c r="E150" s="563"/>
      <c r="F150" s="564"/>
    </row>
    <row r="151" spans="1:6" ht="12.75">
      <c r="A151" s="274" t="s">
        <v>604</v>
      </c>
      <c r="B151" s="412" t="s">
        <v>605</v>
      </c>
      <c r="C151" s="412" t="s">
        <v>606</v>
      </c>
      <c r="D151" s="461" t="s">
        <v>607</v>
      </c>
      <c r="E151" s="412" t="s">
        <v>608</v>
      </c>
      <c r="F151" s="462" t="s">
        <v>609</v>
      </c>
    </row>
    <row r="152" spans="1:6" ht="12.75">
      <c r="A152" s="274" t="s">
        <v>610</v>
      </c>
      <c r="B152" s="412"/>
      <c r="C152" s="412"/>
      <c r="D152" s="461">
        <v>0</v>
      </c>
      <c r="E152" s="412">
        <v>354.7</v>
      </c>
      <c r="F152" s="462"/>
    </row>
    <row r="153" spans="1:6" ht="13.5" thickBot="1">
      <c r="A153" s="382" t="s">
        <v>611</v>
      </c>
      <c r="B153" s="413"/>
      <c r="C153" s="413"/>
      <c r="D153" s="413"/>
      <c r="E153" s="413"/>
      <c r="F153" s="482"/>
    </row>
    <row r="154" spans="1:6" ht="12.75">
      <c r="A154" s="399" t="s">
        <v>601</v>
      </c>
      <c r="B154" s="424" t="s">
        <v>602</v>
      </c>
      <c r="C154" s="559" t="s">
        <v>752</v>
      </c>
      <c r="D154" s="560"/>
      <c r="E154" s="560"/>
      <c r="F154" s="561"/>
    </row>
    <row r="155" spans="1:6" ht="12.75">
      <c r="A155" s="274" t="s">
        <v>604</v>
      </c>
      <c r="B155" s="412" t="s">
        <v>605</v>
      </c>
      <c r="C155" s="412" t="s">
        <v>606</v>
      </c>
      <c r="D155" s="461" t="s">
        <v>607</v>
      </c>
      <c r="E155" s="412" t="s">
        <v>608</v>
      </c>
      <c r="F155" s="462" t="s">
        <v>609</v>
      </c>
    </row>
    <row r="156" spans="1:6" ht="12.75">
      <c r="A156" s="274" t="s">
        <v>610</v>
      </c>
      <c r="B156" s="412"/>
      <c r="C156" s="412"/>
      <c r="D156" s="461">
        <v>0</v>
      </c>
      <c r="E156" s="412">
        <v>72</v>
      </c>
      <c r="F156" s="462"/>
    </row>
    <row r="157" spans="1:6" ht="13.5" thickBot="1">
      <c r="A157" s="396" t="s">
        <v>611</v>
      </c>
      <c r="B157" s="422"/>
      <c r="C157" s="422"/>
      <c r="D157" s="422"/>
      <c r="E157" s="422"/>
      <c r="F157" s="481"/>
    </row>
    <row r="158" spans="1:6" ht="12.75">
      <c r="A158" s="273" t="s">
        <v>601</v>
      </c>
      <c r="B158" s="423" t="s">
        <v>602</v>
      </c>
      <c r="C158" s="562" t="s">
        <v>753</v>
      </c>
      <c r="D158" s="563"/>
      <c r="E158" s="563"/>
      <c r="F158" s="564"/>
    </row>
    <row r="159" spans="1:6" ht="12.75">
      <c r="A159" s="274" t="s">
        <v>604</v>
      </c>
      <c r="B159" s="412" t="s">
        <v>605</v>
      </c>
      <c r="C159" s="412" t="s">
        <v>606</v>
      </c>
      <c r="D159" s="461" t="s">
        <v>607</v>
      </c>
      <c r="E159" s="412" t="s">
        <v>608</v>
      </c>
      <c r="F159" s="462" t="s">
        <v>609</v>
      </c>
    </row>
    <row r="160" spans="1:6" ht="12.75">
      <c r="A160" s="274" t="s">
        <v>610</v>
      </c>
      <c r="B160" s="412"/>
      <c r="C160" s="412"/>
      <c r="D160" s="461">
        <v>0</v>
      </c>
      <c r="E160" s="483">
        <v>1429.5</v>
      </c>
      <c r="F160" s="462"/>
    </row>
    <row r="161" spans="1:6" ht="13.5" thickBot="1">
      <c r="A161" s="382" t="s">
        <v>611</v>
      </c>
      <c r="B161" s="413"/>
      <c r="C161" s="413"/>
      <c r="D161" s="413"/>
      <c r="E161" s="413"/>
      <c r="F161" s="482"/>
    </row>
    <row r="162" spans="1:6" ht="12.75">
      <c r="A162" s="399" t="s">
        <v>601</v>
      </c>
      <c r="B162" s="424" t="s">
        <v>602</v>
      </c>
      <c r="C162" s="559" t="s">
        <v>754</v>
      </c>
      <c r="D162" s="560"/>
      <c r="E162" s="560"/>
      <c r="F162" s="561"/>
    </row>
    <row r="163" spans="1:6" ht="12.75">
      <c r="A163" s="274" t="s">
        <v>604</v>
      </c>
      <c r="B163" s="412" t="s">
        <v>605</v>
      </c>
      <c r="C163" s="412" t="s">
        <v>606</v>
      </c>
      <c r="D163" s="461" t="s">
        <v>607</v>
      </c>
      <c r="E163" s="412" t="s">
        <v>608</v>
      </c>
      <c r="F163" s="462" t="s">
        <v>609</v>
      </c>
    </row>
    <row r="164" spans="1:6" ht="12.75">
      <c r="A164" s="274" t="s">
        <v>610</v>
      </c>
      <c r="B164" s="412"/>
      <c r="C164" s="412"/>
      <c r="D164" s="461">
        <v>0</v>
      </c>
      <c r="E164" s="446">
        <v>36</v>
      </c>
      <c r="F164" s="462"/>
    </row>
    <row r="165" spans="1:6" ht="13.5" thickBot="1">
      <c r="A165" s="396" t="s">
        <v>611</v>
      </c>
      <c r="B165" s="422"/>
      <c r="C165" s="422"/>
      <c r="D165" s="422"/>
      <c r="E165" s="422"/>
      <c r="F165" s="481"/>
    </row>
    <row r="166" spans="1:6" ht="12.75">
      <c r="A166" s="273" t="s">
        <v>601</v>
      </c>
      <c r="B166" s="423" t="s">
        <v>602</v>
      </c>
      <c r="C166" s="562" t="s">
        <v>755</v>
      </c>
      <c r="D166" s="563"/>
      <c r="E166" s="563"/>
      <c r="F166" s="564"/>
    </row>
    <row r="167" spans="1:6" ht="12.75">
      <c r="A167" s="274" t="s">
        <v>604</v>
      </c>
      <c r="B167" s="412" t="s">
        <v>605</v>
      </c>
      <c r="C167" s="412" t="s">
        <v>606</v>
      </c>
      <c r="D167" s="461" t="s">
        <v>607</v>
      </c>
      <c r="E167" s="412" t="s">
        <v>608</v>
      </c>
      <c r="F167" s="462" t="s">
        <v>609</v>
      </c>
    </row>
    <row r="168" spans="1:6" ht="12.75">
      <c r="A168" s="274" t="s">
        <v>610</v>
      </c>
      <c r="B168" s="412"/>
      <c r="C168" s="412"/>
      <c r="D168" s="461">
        <v>0</v>
      </c>
      <c r="E168" s="446">
        <v>2</v>
      </c>
      <c r="F168" s="462"/>
    </row>
    <row r="169" spans="1:6" ht="13.5" thickBot="1">
      <c r="A169" s="382" t="s">
        <v>611</v>
      </c>
      <c r="B169" s="413"/>
      <c r="C169" s="413"/>
      <c r="D169" s="413"/>
      <c r="E169" s="413"/>
      <c r="F169" s="482"/>
    </row>
    <row r="170" spans="1:6" ht="12.75">
      <c r="A170" s="399" t="s">
        <v>601</v>
      </c>
      <c r="B170" s="424" t="s">
        <v>602</v>
      </c>
      <c r="C170" s="559" t="s">
        <v>756</v>
      </c>
      <c r="D170" s="560"/>
      <c r="E170" s="560"/>
      <c r="F170" s="561"/>
    </row>
    <row r="171" spans="1:6" ht="12.75">
      <c r="A171" s="274" t="s">
        <v>604</v>
      </c>
      <c r="B171" s="412" t="s">
        <v>605</v>
      </c>
      <c r="C171" s="412" t="s">
        <v>606</v>
      </c>
      <c r="D171" s="461" t="s">
        <v>607</v>
      </c>
      <c r="E171" s="412" t="s">
        <v>608</v>
      </c>
      <c r="F171" s="462" t="s">
        <v>609</v>
      </c>
    </row>
    <row r="172" spans="1:6" ht="12.75">
      <c r="A172" s="274" t="s">
        <v>610</v>
      </c>
      <c r="B172" s="412"/>
      <c r="C172" s="412"/>
      <c r="D172" s="461">
        <v>0</v>
      </c>
      <c r="E172" s="446">
        <v>52</v>
      </c>
      <c r="F172" s="462"/>
    </row>
    <row r="173" spans="1:6" ht="13.5" thickBot="1">
      <c r="A173" s="396" t="s">
        <v>611</v>
      </c>
      <c r="B173" s="422"/>
      <c r="C173" s="422"/>
      <c r="D173" s="422"/>
      <c r="E173" s="422"/>
      <c r="F173" s="481"/>
    </row>
    <row r="174" spans="1:6" ht="12.75">
      <c r="A174" s="273" t="s">
        <v>601</v>
      </c>
      <c r="B174" s="423" t="s">
        <v>602</v>
      </c>
      <c r="C174" s="562" t="s">
        <v>1222</v>
      </c>
      <c r="D174" s="563"/>
      <c r="E174" s="563"/>
      <c r="F174" s="564"/>
    </row>
    <row r="175" spans="1:6" ht="12.75">
      <c r="A175" s="274" t="s">
        <v>604</v>
      </c>
      <c r="B175" s="412" t="s">
        <v>605</v>
      </c>
      <c r="C175" s="412" t="s">
        <v>606</v>
      </c>
      <c r="D175" s="461" t="s">
        <v>607</v>
      </c>
      <c r="E175" s="412" t="s">
        <v>608</v>
      </c>
      <c r="F175" s="462" t="s">
        <v>609</v>
      </c>
    </row>
    <row r="176" spans="1:6" ht="12.75">
      <c r="A176" s="274" t="s">
        <v>610</v>
      </c>
      <c r="B176" s="412"/>
      <c r="C176" s="412"/>
      <c r="D176" s="461">
        <v>0</v>
      </c>
      <c r="E176" s="446">
        <v>1774</v>
      </c>
      <c r="F176" s="462"/>
    </row>
    <row r="177" spans="1:6" ht="13.5" thickBot="1">
      <c r="A177" s="382" t="s">
        <v>611</v>
      </c>
      <c r="B177" s="413"/>
      <c r="C177" s="413"/>
      <c r="D177" s="413"/>
      <c r="E177" s="413"/>
      <c r="F177" s="482"/>
    </row>
    <row r="178" spans="1:6" ht="12.75">
      <c r="A178" s="399" t="s">
        <v>601</v>
      </c>
      <c r="B178" s="424" t="s">
        <v>602</v>
      </c>
      <c r="C178" s="559" t="s">
        <v>757</v>
      </c>
      <c r="D178" s="560"/>
      <c r="E178" s="560"/>
      <c r="F178" s="561"/>
    </row>
    <row r="179" spans="1:6" ht="12.75">
      <c r="A179" s="274" t="s">
        <v>604</v>
      </c>
      <c r="B179" s="412" t="s">
        <v>605</v>
      </c>
      <c r="C179" s="412" t="s">
        <v>606</v>
      </c>
      <c r="D179" s="461" t="s">
        <v>607</v>
      </c>
      <c r="E179" s="412" t="s">
        <v>608</v>
      </c>
      <c r="F179" s="462" t="s">
        <v>609</v>
      </c>
    </row>
    <row r="180" spans="1:6" ht="12.75">
      <c r="A180" s="274" t="s">
        <v>610</v>
      </c>
      <c r="B180" s="412"/>
      <c r="C180" s="412"/>
      <c r="D180" s="461">
        <v>0</v>
      </c>
      <c r="E180" s="446">
        <v>44</v>
      </c>
      <c r="F180" s="462"/>
    </row>
    <row r="181" spans="1:6" ht="13.5" thickBot="1">
      <c r="A181" s="396" t="s">
        <v>611</v>
      </c>
      <c r="B181" s="422"/>
      <c r="C181" s="422"/>
      <c r="D181" s="422"/>
      <c r="E181" s="422"/>
      <c r="F181" s="481"/>
    </row>
    <row r="182" spans="1:6" ht="12.75">
      <c r="A182" s="273" t="s">
        <v>601</v>
      </c>
      <c r="B182" s="423" t="s">
        <v>602</v>
      </c>
      <c r="C182" s="562" t="s">
        <v>758</v>
      </c>
      <c r="D182" s="563"/>
      <c r="E182" s="563"/>
      <c r="F182" s="564"/>
    </row>
    <row r="183" spans="1:6" ht="12.75">
      <c r="A183" s="274" t="s">
        <v>604</v>
      </c>
      <c r="B183" s="412" t="s">
        <v>605</v>
      </c>
      <c r="C183" s="412" t="s">
        <v>606</v>
      </c>
      <c r="D183" s="461" t="s">
        <v>607</v>
      </c>
      <c r="E183" s="412" t="s">
        <v>608</v>
      </c>
      <c r="F183" s="462" t="s">
        <v>609</v>
      </c>
    </row>
    <row r="184" spans="1:6" ht="12.75">
      <c r="A184" s="274" t="s">
        <v>610</v>
      </c>
      <c r="B184" s="412"/>
      <c r="C184" s="412"/>
      <c r="D184" s="461" t="s">
        <v>628</v>
      </c>
      <c r="E184" s="446" t="s">
        <v>629</v>
      </c>
      <c r="F184" s="462"/>
    </row>
    <row r="185" spans="1:6" ht="13.5" thickBot="1">
      <c r="A185" s="382" t="s">
        <v>611</v>
      </c>
      <c r="B185" s="413"/>
      <c r="C185" s="413"/>
      <c r="D185" s="413"/>
      <c r="E185" s="413"/>
      <c r="F185" s="482"/>
    </row>
    <row r="186" spans="1:6" ht="14.25">
      <c r="A186" s="359"/>
      <c r="B186" s="474"/>
      <c r="C186" s="474"/>
      <c r="D186" s="474"/>
      <c r="E186" s="474"/>
      <c r="F186" s="474"/>
    </row>
    <row r="187" spans="1:6" ht="14.25">
      <c r="A187" s="474" t="s">
        <v>743</v>
      </c>
      <c r="B187" s="474"/>
      <c r="C187" s="474"/>
      <c r="D187" s="474"/>
      <c r="E187" s="474"/>
      <c r="F187" s="474"/>
    </row>
    <row r="188" spans="1:6" ht="105.75" customHeight="1">
      <c r="A188" s="531" t="s">
        <v>1273</v>
      </c>
      <c r="B188" s="532"/>
      <c r="C188" s="532"/>
      <c r="D188" s="532"/>
      <c r="E188" s="532"/>
      <c r="F188" s="532"/>
    </row>
  </sheetData>
  <sheetProtection/>
  <mergeCells count="59">
    <mergeCell ref="A5:B5"/>
    <mergeCell ref="A8:F8"/>
    <mergeCell ref="A14:B14"/>
    <mergeCell ref="B16:F16"/>
    <mergeCell ref="B17:F17"/>
    <mergeCell ref="C18:F18"/>
    <mergeCell ref="A24:F24"/>
    <mergeCell ref="A30:B30"/>
    <mergeCell ref="B32:F32"/>
    <mergeCell ref="B33:F33"/>
    <mergeCell ref="C34:F34"/>
    <mergeCell ref="B38:F38"/>
    <mergeCell ref="C39:F39"/>
    <mergeCell ref="A45:F45"/>
    <mergeCell ref="A50:B50"/>
    <mergeCell ref="B52:F52"/>
    <mergeCell ref="B53:F53"/>
    <mergeCell ref="C54:F54"/>
    <mergeCell ref="B58:F58"/>
    <mergeCell ref="C59:F59"/>
    <mergeCell ref="A65:F65"/>
    <mergeCell ref="A71:B71"/>
    <mergeCell ref="A76:B76"/>
    <mergeCell ref="B78:F78"/>
    <mergeCell ref="B79:F79"/>
    <mergeCell ref="C80:F80"/>
    <mergeCell ref="A86:F86"/>
    <mergeCell ref="A91:B91"/>
    <mergeCell ref="B93:F93"/>
    <mergeCell ref="B94:F94"/>
    <mergeCell ref="C95:F95"/>
    <mergeCell ref="B99:F99"/>
    <mergeCell ref="B100:F100"/>
    <mergeCell ref="C101:F101"/>
    <mergeCell ref="A107:F107"/>
    <mergeCell ref="A112:B112"/>
    <mergeCell ref="B114:F114"/>
    <mergeCell ref="B115:F115"/>
    <mergeCell ref="C116:F116"/>
    <mergeCell ref="A122:F122"/>
    <mergeCell ref="A127:B127"/>
    <mergeCell ref="B129:F129"/>
    <mergeCell ref="C166:F166"/>
    <mergeCell ref="B130:F130"/>
    <mergeCell ref="C131:F131"/>
    <mergeCell ref="A137:F137"/>
    <mergeCell ref="A142:B142"/>
    <mergeCell ref="B144:F144"/>
    <mergeCell ref="B145:F145"/>
    <mergeCell ref="C170:F170"/>
    <mergeCell ref="C174:F174"/>
    <mergeCell ref="C178:F178"/>
    <mergeCell ref="C182:F182"/>
    <mergeCell ref="A188:F188"/>
    <mergeCell ref="C146:F146"/>
    <mergeCell ref="C150:F150"/>
    <mergeCell ref="C154:F154"/>
    <mergeCell ref="C158:F158"/>
    <mergeCell ref="C162:F16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46" max="255" man="1"/>
    <brk id="87" max="255" man="1"/>
    <brk id="123" max="255" man="1"/>
  </rowBreaks>
</worksheet>
</file>

<file path=xl/worksheets/sheet12.xml><?xml version="1.0" encoding="utf-8"?>
<worksheet xmlns="http://schemas.openxmlformats.org/spreadsheetml/2006/main" xmlns:r="http://schemas.openxmlformats.org/officeDocument/2006/relationships">
  <dimension ref="A1:F82"/>
  <sheetViews>
    <sheetView zoomScalePageLayoutView="0" workbookViewId="0" topLeftCell="A1">
      <selection activeCell="B13" sqref="B13:F13"/>
    </sheetView>
  </sheetViews>
  <sheetFormatPr defaultColWidth="9.00390625" defaultRowHeight="12.75"/>
  <cols>
    <col min="1" max="1" width="22.125" style="283" customWidth="1"/>
    <col min="2" max="2" width="13.00390625" style="283" customWidth="1"/>
    <col min="3" max="4" width="12.75390625" style="283" customWidth="1"/>
    <col min="5" max="6" width="12.875" style="283" customWidth="1"/>
    <col min="7" max="16384" width="9.125" style="265" customWidth="1"/>
  </cols>
  <sheetData>
    <row r="1" spans="1:6" ht="18">
      <c r="A1" s="263" t="s">
        <v>163</v>
      </c>
      <c r="B1" s="268"/>
      <c r="C1" s="264"/>
      <c r="D1" s="264"/>
      <c r="E1" s="264"/>
      <c r="F1" s="264"/>
    </row>
    <row r="2" spans="1:6" ht="15">
      <c r="A2" s="360" t="s">
        <v>1203</v>
      </c>
      <c r="B2" s="268"/>
      <c r="C2" s="264"/>
      <c r="D2" s="264"/>
      <c r="E2" s="264"/>
      <c r="F2" s="264"/>
    </row>
    <row r="3" spans="1:6" ht="12.75">
      <c r="A3" s="268"/>
      <c r="B3" s="268"/>
      <c r="C3" s="264"/>
      <c r="D3" s="264"/>
      <c r="E3" s="264"/>
      <c r="F3" s="264"/>
    </row>
    <row r="4" spans="1:6" ht="12.75">
      <c r="A4" s="268"/>
      <c r="B4" s="268"/>
      <c r="C4" s="266">
        <v>2012</v>
      </c>
      <c r="D4" s="266">
        <v>2013</v>
      </c>
      <c r="E4" s="266">
        <v>2014</v>
      </c>
      <c r="F4" s="264"/>
    </row>
    <row r="5" spans="1:6" ht="15">
      <c r="A5" s="541" t="s">
        <v>593</v>
      </c>
      <c r="B5" s="580"/>
      <c r="C5" s="267">
        <f>'Programový rozpočet sumár'!G52</f>
        <v>192813</v>
      </c>
      <c r="D5" s="267">
        <f>'Programový rozpočet sumár'!M52</f>
        <v>193213</v>
      </c>
      <c r="E5" s="267">
        <f>'Programový rozpočet sumár'!Q52</f>
        <v>193613</v>
      </c>
      <c r="F5" s="264"/>
    </row>
    <row r="6" spans="1:6" ht="12.75">
      <c r="A6" s="264"/>
      <c r="B6" s="264"/>
      <c r="C6" s="264"/>
      <c r="D6" s="264"/>
      <c r="E6" s="264"/>
      <c r="F6" s="264"/>
    </row>
    <row r="7" spans="1:6" ht="15.75">
      <c r="A7" s="362" t="s">
        <v>759</v>
      </c>
      <c r="B7" s="268"/>
      <c r="C7" s="264"/>
      <c r="D7" s="264"/>
      <c r="E7" s="264"/>
      <c r="F7" s="264"/>
    </row>
    <row r="8" spans="1:6" ht="12.75">
      <c r="A8" s="268"/>
      <c r="B8" s="268"/>
      <c r="C8" s="264"/>
      <c r="D8" s="264"/>
      <c r="E8" s="264"/>
      <c r="F8" s="264"/>
    </row>
    <row r="9" spans="1:6" ht="12.75">
      <c r="A9" s="268"/>
      <c r="B9" s="268"/>
      <c r="C9" s="266">
        <v>2012</v>
      </c>
      <c r="D9" s="266">
        <v>2013</v>
      </c>
      <c r="E9" s="266">
        <v>2014</v>
      </c>
      <c r="F9" s="264"/>
    </row>
    <row r="10" spans="1:6" ht="15">
      <c r="A10" s="541" t="s">
        <v>1163</v>
      </c>
      <c r="B10" s="580"/>
      <c r="C10" s="267">
        <f>'Programový rozpočet sumár'!G53</f>
        <v>18000</v>
      </c>
      <c r="D10" s="267">
        <f>'Programový rozpočet sumár'!M53</f>
        <v>18350</v>
      </c>
      <c r="E10" s="267">
        <f>'Programový rozpočet sumár'!Q53</f>
        <v>18700</v>
      </c>
      <c r="F10" s="264"/>
    </row>
    <row r="11" spans="1:6" ht="13.5" thickBot="1">
      <c r="A11" s="264"/>
      <c r="B11" s="264"/>
      <c r="C11" s="264"/>
      <c r="D11" s="264"/>
      <c r="E11" s="264"/>
      <c r="F11" s="264"/>
    </row>
    <row r="12" spans="1:6" ht="12.75">
      <c r="A12" s="387" t="s">
        <v>597</v>
      </c>
      <c r="B12" s="557" t="s">
        <v>631</v>
      </c>
      <c r="C12" s="557"/>
      <c r="D12" s="557"/>
      <c r="E12" s="557"/>
      <c r="F12" s="558"/>
    </row>
    <row r="13" spans="1:6" ht="12.75">
      <c r="A13" s="388" t="s">
        <v>599</v>
      </c>
      <c r="B13" s="574" t="s">
        <v>760</v>
      </c>
      <c r="C13" s="574"/>
      <c r="D13" s="574"/>
      <c r="E13" s="574"/>
      <c r="F13" s="577"/>
    </row>
    <row r="14" spans="1:6" ht="15">
      <c r="A14" s="388" t="s">
        <v>601</v>
      </c>
      <c r="B14" s="275" t="s">
        <v>602</v>
      </c>
      <c r="C14" s="574" t="s">
        <v>761</v>
      </c>
      <c r="D14" s="575"/>
      <c r="E14" s="575"/>
      <c r="F14" s="576"/>
    </row>
    <row r="15" spans="1:6" ht="12.75">
      <c r="A15" s="388" t="s">
        <v>604</v>
      </c>
      <c r="B15" s="276" t="s">
        <v>605</v>
      </c>
      <c r="C15" s="276" t="s">
        <v>606</v>
      </c>
      <c r="D15" s="277" t="s">
        <v>607</v>
      </c>
      <c r="E15" s="276" t="s">
        <v>608</v>
      </c>
      <c r="F15" s="278" t="s">
        <v>609</v>
      </c>
    </row>
    <row r="16" spans="1:6" ht="12.75">
      <c r="A16" s="388" t="s">
        <v>610</v>
      </c>
      <c r="B16" s="276"/>
      <c r="C16" s="414">
        <v>2520</v>
      </c>
      <c r="D16" s="418">
        <v>2520</v>
      </c>
      <c r="E16" s="414">
        <v>2520</v>
      </c>
      <c r="F16" s="420">
        <v>2520</v>
      </c>
    </row>
    <row r="17" spans="1:6" ht="13.5" thickBot="1">
      <c r="A17" s="389" t="s">
        <v>611</v>
      </c>
      <c r="B17" s="383"/>
      <c r="C17" s="383"/>
      <c r="D17" s="300"/>
      <c r="E17" s="300"/>
      <c r="F17" s="301"/>
    </row>
    <row r="18" spans="1:6" ht="12.75">
      <c r="A18" s="264"/>
      <c r="B18" s="264"/>
      <c r="C18" s="264"/>
      <c r="D18" s="264"/>
      <c r="E18" s="264"/>
      <c r="F18" s="264"/>
    </row>
    <row r="19" spans="1:6" ht="14.25">
      <c r="A19" s="407" t="s">
        <v>653</v>
      </c>
      <c r="B19" s="268"/>
      <c r="C19" s="268"/>
      <c r="D19" s="268"/>
      <c r="E19" s="268"/>
      <c r="F19" s="268"/>
    </row>
    <row r="20" spans="1:6" ht="27.75" customHeight="1">
      <c r="A20" s="531" t="s">
        <v>762</v>
      </c>
      <c r="B20" s="532"/>
      <c r="C20" s="532"/>
      <c r="D20" s="532"/>
      <c r="E20" s="532"/>
      <c r="F20" s="532"/>
    </row>
    <row r="21" spans="1:6" ht="12.75">
      <c r="A21" s="264"/>
      <c r="B21" s="264"/>
      <c r="C21" s="264"/>
      <c r="D21" s="264"/>
      <c r="E21" s="264"/>
      <c r="F21" s="264"/>
    </row>
    <row r="22" spans="1:6" ht="15.75">
      <c r="A22" s="362" t="s">
        <v>763</v>
      </c>
      <c r="B22" s="268"/>
      <c r="C22" s="264"/>
      <c r="D22" s="264"/>
      <c r="E22" s="264"/>
      <c r="F22" s="264"/>
    </row>
    <row r="23" spans="1:6" ht="12.75">
      <c r="A23" s="268"/>
      <c r="B23" s="268"/>
      <c r="C23" s="264"/>
      <c r="D23" s="264"/>
      <c r="E23" s="264"/>
      <c r="F23" s="264"/>
    </row>
    <row r="24" spans="1:6" ht="12.75">
      <c r="A24" s="268"/>
      <c r="B24" s="268"/>
      <c r="C24" s="266">
        <v>2012</v>
      </c>
      <c r="D24" s="266">
        <v>2013</v>
      </c>
      <c r="E24" s="266">
        <v>2014</v>
      </c>
      <c r="F24" s="264"/>
    </row>
    <row r="25" spans="1:6" ht="15">
      <c r="A25" s="541" t="s">
        <v>1163</v>
      </c>
      <c r="B25" s="580"/>
      <c r="C25" s="267">
        <f>'Programový rozpočet sumár'!G54</f>
        <v>105500</v>
      </c>
      <c r="D25" s="267">
        <f>'Programový rozpočet sumár'!M54</f>
        <v>105500</v>
      </c>
      <c r="E25" s="267">
        <f>'Programový rozpočet sumár'!Q54</f>
        <v>105500</v>
      </c>
      <c r="F25" s="264"/>
    </row>
    <row r="26" spans="1:6" ht="13.5" thickBot="1">
      <c r="A26" s="264"/>
      <c r="B26" s="264"/>
      <c r="C26" s="264"/>
      <c r="D26" s="264"/>
      <c r="E26" s="264"/>
      <c r="F26" s="264"/>
    </row>
    <row r="27" spans="1:6" ht="12.75">
      <c r="A27" s="387" t="s">
        <v>597</v>
      </c>
      <c r="B27" s="557" t="s">
        <v>631</v>
      </c>
      <c r="C27" s="557"/>
      <c r="D27" s="557"/>
      <c r="E27" s="557"/>
      <c r="F27" s="558"/>
    </row>
    <row r="28" spans="1:6" ht="12.75">
      <c r="A28" s="388" t="s">
        <v>599</v>
      </c>
      <c r="B28" s="574" t="s">
        <v>764</v>
      </c>
      <c r="C28" s="574"/>
      <c r="D28" s="574"/>
      <c r="E28" s="574"/>
      <c r="F28" s="577"/>
    </row>
    <row r="29" spans="1:6" ht="24.75" customHeight="1">
      <c r="A29" s="388" t="s">
        <v>601</v>
      </c>
      <c r="B29" s="386" t="s">
        <v>602</v>
      </c>
      <c r="C29" s="574" t="s">
        <v>1294</v>
      </c>
      <c r="D29" s="575"/>
      <c r="E29" s="575"/>
      <c r="F29" s="576"/>
    </row>
    <row r="30" spans="1:6" ht="12.75">
      <c r="A30" s="388" t="s">
        <v>604</v>
      </c>
      <c r="B30" s="276" t="s">
        <v>605</v>
      </c>
      <c r="C30" s="276" t="s">
        <v>606</v>
      </c>
      <c r="D30" s="277" t="s">
        <v>607</v>
      </c>
      <c r="E30" s="276" t="s">
        <v>608</v>
      </c>
      <c r="F30" s="278" t="s">
        <v>609</v>
      </c>
    </row>
    <row r="31" spans="1:6" ht="12.75">
      <c r="A31" s="388" t="s">
        <v>610</v>
      </c>
      <c r="B31" s="276"/>
      <c r="C31" s="276"/>
      <c r="D31" s="490">
        <v>0.95</v>
      </c>
      <c r="E31" s="491">
        <v>0.95</v>
      </c>
      <c r="F31" s="492">
        <v>0.95</v>
      </c>
    </row>
    <row r="32" spans="1:6" ht="13.5" thickBot="1">
      <c r="A32" s="389" t="s">
        <v>611</v>
      </c>
      <c r="B32" s="383"/>
      <c r="C32" s="383"/>
      <c r="D32" s="300"/>
      <c r="E32" s="300"/>
      <c r="F32" s="301"/>
    </row>
    <row r="33" spans="1:6" ht="12.75">
      <c r="A33" s="264"/>
      <c r="B33" s="264"/>
      <c r="C33" s="264"/>
      <c r="D33" s="264"/>
      <c r="E33" s="264"/>
      <c r="F33" s="264"/>
    </row>
    <row r="34" spans="1:6" ht="14.25">
      <c r="A34" s="407" t="s">
        <v>653</v>
      </c>
      <c r="B34" s="268"/>
      <c r="C34" s="268"/>
      <c r="D34" s="268"/>
      <c r="E34" s="268"/>
      <c r="F34" s="268"/>
    </row>
    <row r="35" spans="1:6" ht="54" customHeight="1">
      <c r="A35" s="531" t="s">
        <v>1310</v>
      </c>
      <c r="B35" s="532"/>
      <c r="C35" s="532"/>
      <c r="D35" s="532"/>
      <c r="E35" s="532"/>
      <c r="F35" s="532"/>
    </row>
    <row r="37" spans="1:6" ht="15.75">
      <c r="A37" s="362" t="s">
        <v>765</v>
      </c>
      <c r="B37" s="268"/>
      <c r="C37" s="264"/>
      <c r="D37" s="264"/>
      <c r="E37" s="264"/>
      <c r="F37" s="264"/>
    </row>
    <row r="38" spans="1:6" ht="12.75">
      <c r="A38" s="268"/>
      <c r="B38" s="268"/>
      <c r="C38" s="264"/>
      <c r="D38" s="264"/>
      <c r="E38" s="264"/>
      <c r="F38" s="264"/>
    </row>
    <row r="39" spans="1:6" ht="12.75">
      <c r="A39" s="268"/>
      <c r="B39" s="268"/>
      <c r="C39" s="266">
        <v>2012</v>
      </c>
      <c r="D39" s="266">
        <v>2013</v>
      </c>
      <c r="E39" s="266">
        <v>2014</v>
      </c>
      <c r="F39" s="264"/>
    </row>
    <row r="40" spans="1:6" ht="15">
      <c r="A40" s="541" t="s">
        <v>1163</v>
      </c>
      <c r="B40" s="580"/>
      <c r="C40" s="267">
        <f>'Programový rozpočet sumár'!G55</f>
        <v>60635</v>
      </c>
      <c r="D40" s="267">
        <f>'Programový rozpočet sumár'!M55</f>
        <v>60635</v>
      </c>
      <c r="E40" s="267">
        <f>'Programový rozpočet sumár'!Q55</f>
        <v>60635</v>
      </c>
      <c r="F40" s="264"/>
    </row>
    <row r="41" spans="1:6" ht="13.5" thickBot="1">
      <c r="A41" s="264"/>
      <c r="B41" s="264"/>
      <c r="C41" s="264"/>
      <c r="D41" s="264"/>
      <c r="E41" s="264"/>
      <c r="F41" s="264"/>
    </row>
    <row r="42" spans="1:6" ht="12.75">
      <c r="A42" s="387" t="s">
        <v>597</v>
      </c>
      <c r="B42" s="557" t="s">
        <v>704</v>
      </c>
      <c r="C42" s="557"/>
      <c r="D42" s="557"/>
      <c r="E42" s="557"/>
      <c r="F42" s="558"/>
    </row>
    <row r="43" spans="1:6" ht="12.75">
      <c r="A43" s="388" t="s">
        <v>599</v>
      </c>
      <c r="B43" s="574" t="s">
        <v>766</v>
      </c>
      <c r="C43" s="574"/>
      <c r="D43" s="574"/>
      <c r="E43" s="574"/>
      <c r="F43" s="577"/>
    </row>
    <row r="44" spans="1:6" ht="15">
      <c r="A44" s="388" t="s">
        <v>601</v>
      </c>
      <c r="B44" s="275" t="s">
        <v>602</v>
      </c>
      <c r="C44" s="574" t="s">
        <v>767</v>
      </c>
      <c r="D44" s="575"/>
      <c r="E44" s="575"/>
      <c r="F44" s="576"/>
    </row>
    <row r="45" spans="1:6" ht="12.75">
      <c r="A45" s="388" t="s">
        <v>604</v>
      </c>
      <c r="B45" s="276" t="s">
        <v>605</v>
      </c>
      <c r="C45" s="276" t="s">
        <v>606</v>
      </c>
      <c r="D45" s="277" t="s">
        <v>607</v>
      </c>
      <c r="E45" s="276" t="s">
        <v>608</v>
      </c>
      <c r="F45" s="278" t="s">
        <v>609</v>
      </c>
    </row>
    <row r="46" spans="1:6" ht="12.75">
      <c r="A46" s="388" t="s">
        <v>610</v>
      </c>
      <c r="B46" s="414">
        <v>10000</v>
      </c>
      <c r="C46" s="414">
        <v>13180</v>
      </c>
      <c r="D46" s="418">
        <v>15300</v>
      </c>
      <c r="E46" s="414">
        <v>15480</v>
      </c>
      <c r="F46" s="420">
        <v>15450</v>
      </c>
    </row>
    <row r="47" spans="1:6" ht="13.5" thickBot="1">
      <c r="A47" s="389" t="s">
        <v>611</v>
      </c>
      <c r="B47" s="415">
        <v>15387</v>
      </c>
      <c r="C47" s="415"/>
      <c r="D47" s="307"/>
      <c r="E47" s="307"/>
      <c r="F47" s="308"/>
    </row>
    <row r="48" spans="1:6" ht="12.75">
      <c r="A48" s="309"/>
      <c r="B48" s="310"/>
      <c r="C48" s="310"/>
      <c r="D48" s="310"/>
      <c r="E48" s="310"/>
      <c r="F48" s="310"/>
    </row>
    <row r="49" spans="1:6" ht="14.25">
      <c r="A49" s="407" t="s">
        <v>653</v>
      </c>
      <c r="B49" s="268"/>
      <c r="C49" s="268"/>
      <c r="D49" s="268"/>
      <c r="E49" s="268"/>
      <c r="F49" s="268"/>
    </row>
    <row r="50" spans="1:6" ht="28.5" customHeight="1">
      <c r="A50" s="531" t="s">
        <v>768</v>
      </c>
      <c r="B50" s="532"/>
      <c r="C50" s="532"/>
      <c r="D50" s="532"/>
      <c r="E50" s="532"/>
      <c r="F50" s="532"/>
    </row>
    <row r="51" spans="1:6" ht="12.75">
      <c r="A51" s="264"/>
      <c r="B51" s="264"/>
      <c r="C51" s="264"/>
      <c r="D51" s="264"/>
      <c r="E51" s="264"/>
      <c r="F51" s="264"/>
    </row>
    <row r="52" spans="1:6" ht="15.75">
      <c r="A52" s="362" t="s">
        <v>769</v>
      </c>
      <c r="B52" s="268"/>
      <c r="C52" s="264"/>
      <c r="D52" s="264"/>
      <c r="E52" s="264"/>
      <c r="F52" s="264"/>
    </row>
    <row r="53" spans="1:6" ht="12.75">
      <c r="A53" s="268"/>
      <c r="B53" s="268"/>
      <c r="C53" s="264"/>
      <c r="D53" s="264"/>
      <c r="E53" s="264"/>
      <c r="F53" s="264"/>
    </row>
    <row r="54" spans="1:6" ht="12.75">
      <c r="A54" s="268"/>
      <c r="B54" s="268"/>
      <c r="C54" s="266">
        <v>2012</v>
      </c>
      <c r="D54" s="266">
        <v>2013</v>
      </c>
      <c r="E54" s="266">
        <v>2014</v>
      </c>
      <c r="F54" s="264"/>
    </row>
    <row r="55" spans="1:6" ht="15">
      <c r="A55" s="541" t="s">
        <v>1163</v>
      </c>
      <c r="B55" s="580"/>
      <c r="C55" s="267">
        <f>'Programový rozpočet sumár'!G56</f>
        <v>3100</v>
      </c>
      <c r="D55" s="267">
        <f>'Programový rozpočet sumár'!M56</f>
        <v>3150</v>
      </c>
      <c r="E55" s="267">
        <f>'Programový rozpočet sumár'!Q56</f>
        <v>3200</v>
      </c>
      <c r="F55" s="264"/>
    </row>
    <row r="56" spans="1:6" ht="13.5" thickBot="1">
      <c r="A56" s="264"/>
      <c r="B56" s="264"/>
      <c r="C56" s="264"/>
      <c r="D56" s="264"/>
      <c r="E56" s="264"/>
      <c r="F56" s="264"/>
    </row>
    <row r="57" spans="1:6" ht="12.75">
      <c r="A57" s="387" t="s">
        <v>597</v>
      </c>
      <c r="B57" s="557" t="s">
        <v>704</v>
      </c>
      <c r="C57" s="557"/>
      <c r="D57" s="557"/>
      <c r="E57" s="557"/>
      <c r="F57" s="558"/>
    </row>
    <row r="58" spans="1:6" ht="12.75">
      <c r="A58" s="388" t="s">
        <v>599</v>
      </c>
      <c r="B58" s="574" t="s">
        <v>770</v>
      </c>
      <c r="C58" s="574"/>
      <c r="D58" s="574"/>
      <c r="E58" s="574"/>
      <c r="F58" s="577"/>
    </row>
    <row r="59" spans="1:6" ht="27" customHeight="1">
      <c r="A59" s="388" t="s">
        <v>601</v>
      </c>
      <c r="B59" s="386" t="s">
        <v>602</v>
      </c>
      <c r="C59" s="554" t="s">
        <v>771</v>
      </c>
      <c r="D59" s="578"/>
      <c r="E59" s="578"/>
      <c r="F59" s="579"/>
    </row>
    <row r="60" spans="1:6" ht="12.75">
      <c r="A60" s="388" t="s">
        <v>604</v>
      </c>
      <c r="B60" s="276" t="s">
        <v>605</v>
      </c>
      <c r="C60" s="276" t="s">
        <v>606</v>
      </c>
      <c r="D60" s="277" t="s">
        <v>607</v>
      </c>
      <c r="E60" s="276" t="s">
        <v>608</v>
      </c>
      <c r="F60" s="278" t="s">
        <v>609</v>
      </c>
    </row>
    <row r="61" spans="1:6" ht="12.75">
      <c r="A61" s="388" t="s">
        <v>610</v>
      </c>
      <c r="B61" s="276" t="s">
        <v>629</v>
      </c>
      <c r="C61" s="276" t="s">
        <v>629</v>
      </c>
      <c r="D61" s="277" t="s">
        <v>629</v>
      </c>
      <c r="E61" s="276" t="s">
        <v>629</v>
      </c>
      <c r="F61" s="278" t="s">
        <v>629</v>
      </c>
    </row>
    <row r="62" spans="1:6" ht="13.5" thickBot="1">
      <c r="A62" s="389" t="s">
        <v>611</v>
      </c>
      <c r="B62" s="383" t="s">
        <v>629</v>
      </c>
      <c r="C62" s="383"/>
      <c r="D62" s="383"/>
      <c r="E62" s="383"/>
      <c r="F62" s="408"/>
    </row>
    <row r="63" spans="1:6" ht="12.75">
      <c r="A63" s="264"/>
      <c r="B63" s="264"/>
      <c r="C63" s="264"/>
      <c r="D63" s="264"/>
      <c r="E63" s="264"/>
      <c r="F63" s="264"/>
    </row>
    <row r="64" spans="1:6" s="285" customFormat="1" ht="14.25">
      <c r="A64" s="376" t="s">
        <v>1280</v>
      </c>
      <c r="B64" s="376"/>
      <c r="C64" s="376"/>
      <c r="D64" s="376"/>
      <c r="E64" s="376"/>
      <c r="F64" s="376"/>
    </row>
    <row r="65" spans="1:6" s="285" customFormat="1" ht="52.5" customHeight="1">
      <c r="A65" s="531" t="s">
        <v>772</v>
      </c>
      <c r="B65" s="532"/>
      <c r="C65" s="532"/>
      <c r="D65" s="532"/>
      <c r="E65" s="532"/>
      <c r="F65" s="532"/>
    </row>
    <row r="66" spans="1:6" s="285" customFormat="1" ht="14.25">
      <c r="A66" s="294"/>
      <c r="B66" s="294"/>
      <c r="C66" s="294"/>
      <c r="D66" s="294"/>
      <c r="E66" s="294"/>
      <c r="F66" s="294"/>
    </row>
    <row r="67" spans="1:6" ht="15.75">
      <c r="A67" s="362" t="s">
        <v>773</v>
      </c>
      <c r="B67" s="268"/>
      <c r="C67" s="264"/>
      <c r="D67" s="264"/>
      <c r="E67" s="264"/>
      <c r="F67" s="264"/>
    </row>
    <row r="68" spans="1:6" ht="12.75">
      <c r="A68" s="268"/>
      <c r="B68" s="268"/>
      <c r="C68" s="264"/>
      <c r="D68" s="264"/>
      <c r="E68" s="264"/>
      <c r="F68" s="264"/>
    </row>
    <row r="69" spans="1:6" ht="12.75">
      <c r="A69" s="268"/>
      <c r="B69" s="268"/>
      <c r="C69" s="266">
        <v>2012</v>
      </c>
      <c r="D69" s="266">
        <v>2013</v>
      </c>
      <c r="E69" s="266">
        <v>2014</v>
      </c>
      <c r="F69" s="264"/>
    </row>
    <row r="70" spans="1:6" ht="15">
      <c r="A70" s="541" t="s">
        <v>1163</v>
      </c>
      <c r="B70" s="580"/>
      <c r="C70" s="267">
        <f>'Programový rozpočet sumár'!G57</f>
        <v>5578</v>
      </c>
      <c r="D70" s="267">
        <f>'Programový rozpočet sumár'!M57</f>
        <v>5578</v>
      </c>
      <c r="E70" s="267">
        <f>'Programový rozpočet sumár'!Q57</f>
        <v>5578</v>
      </c>
      <c r="F70" s="264"/>
    </row>
    <row r="71" spans="1:6" ht="13.5" thickBot="1">
      <c r="A71" s="264"/>
      <c r="B71" s="264"/>
      <c r="C71" s="264"/>
      <c r="D71" s="264"/>
      <c r="E71" s="264"/>
      <c r="F71" s="264"/>
    </row>
    <row r="72" spans="1:6" ht="12.75">
      <c r="A72" s="387" t="s">
        <v>597</v>
      </c>
      <c r="B72" s="557" t="s">
        <v>704</v>
      </c>
      <c r="C72" s="557"/>
      <c r="D72" s="557"/>
      <c r="E72" s="557"/>
      <c r="F72" s="558"/>
    </row>
    <row r="73" spans="1:6" ht="12.75">
      <c r="A73" s="388" t="s">
        <v>599</v>
      </c>
      <c r="B73" s="574" t="s">
        <v>774</v>
      </c>
      <c r="C73" s="574"/>
      <c r="D73" s="574"/>
      <c r="E73" s="574"/>
      <c r="F73" s="577"/>
    </row>
    <row r="74" spans="1:6" ht="15">
      <c r="A74" s="388" t="s">
        <v>601</v>
      </c>
      <c r="B74" s="275" t="s">
        <v>602</v>
      </c>
      <c r="C74" s="574" t="s">
        <v>775</v>
      </c>
      <c r="D74" s="575"/>
      <c r="E74" s="575"/>
      <c r="F74" s="576"/>
    </row>
    <row r="75" spans="1:6" ht="12.75">
      <c r="A75" s="388" t="s">
        <v>604</v>
      </c>
      <c r="B75" s="276" t="s">
        <v>605</v>
      </c>
      <c r="C75" s="276" t="s">
        <v>606</v>
      </c>
      <c r="D75" s="277" t="s">
        <v>607</v>
      </c>
      <c r="E75" s="276" t="s">
        <v>608</v>
      </c>
      <c r="F75" s="278" t="s">
        <v>609</v>
      </c>
    </row>
    <row r="76" spans="1:6" ht="12.75">
      <c r="A76" s="388" t="s">
        <v>610</v>
      </c>
      <c r="B76" s="276" t="s">
        <v>629</v>
      </c>
      <c r="C76" s="276" t="s">
        <v>629</v>
      </c>
      <c r="D76" s="277" t="s">
        <v>629</v>
      </c>
      <c r="E76" s="276" t="s">
        <v>629</v>
      </c>
      <c r="F76" s="278" t="s">
        <v>629</v>
      </c>
    </row>
    <row r="77" spans="1:6" ht="13.5" thickBot="1">
      <c r="A77" s="389" t="s">
        <v>611</v>
      </c>
      <c r="B77" s="383" t="s">
        <v>629</v>
      </c>
      <c r="C77" s="383"/>
      <c r="D77" s="383"/>
      <c r="E77" s="383"/>
      <c r="F77" s="408"/>
    </row>
    <row r="78" spans="1:6" ht="12.75">
      <c r="A78" s="264"/>
      <c r="B78" s="264"/>
      <c r="C78" s="264"/>
      <c r="D78" s="264"/>
      <c r="E78" s="264"/>
      <c r="F78" s="264"/>
    </row>
    <row r="79" spans="1:6" s="286" customFormat="1" ht="14.25">
      <c r="A79" s="376" t="s">
        <v>1279</v>
      </c>
      <c r="B79" s="376"/>
      <c r="C79" s="376"/>
      <c r="D79" s="376"/>
      <c r="E79" s="376"/>
      <c r="F79" s="376"/>
    </row>
    <row r="80" spans="1:6" ht="41.25" customHeight="1">
      <c r="A80" s="531" t="s">
        <v>776</v>
      </c>
      <c r="B80" s="532"/>
      <c r="C80" s="532"/>
      <c r="D80" s="532"/>
      <c r="E80" s="532"/>
      <c r="F80" s="532"/>
    </row>
    <row r="81" spans="1:6" ht="14.25">
      <c r="A81" s="294"/>
      <c r="B81" s="294"/>
      <c r="C81" s="294"/>
      <c r="D81" s="294"/>
      <c r="E81" s="294"/>
      <c r="F81" s="294"/>
    </row>
    <row r="82" spans="1:6" ht="14.25">
      <c r="A82" s="294"/>
      <c r="B82" s="294"/>
      <c r="C82" s="294"/>
      <c r="D82" s="294"/>
      <c r="E82" s="294"/>
      <c r="F82" s="294"/>
    </row>
  </sheetData>
  <sheetProtection/>
  <mergeCells count="26">
    <mergeCell ref="A5:B5"/>
    <mergeCell ref="A10:B10"/>
    <mergeCell ref="B12:F12"/>
    <mergeCell ref="B13:F13"/>
    <mergeCell ref="C14:F14"/>
    <mergeCell ref="A20:F20"/>
    <mergeCell ref="A25:B25"/>
    <mergeCell ref="B27:F27"/>
    <mergeCell ref="B28:F28"/>
    <mergeCell ref="C29:F29"/>
    <mergeCell ref="A35:F35"/>
    <mergeCell ref="A40:B40"/>
    <mergeCell ref="B42:F42"/>
    <mergeCell ref="B43:F43"/>
    <mergeCell ref="C44:F44"/>
    <mergeCell ref="A50:F50"/>
    <mergeCell ref="A55:B55"/>
    <mergeCell ref="B57:F57"/>
    <mergeCell ref="C74:F74"/>
    <mergeCell ref="A80:F80"/>
    <mergeCell ref="B58:F58"/>
    <mergeCell ref="C59:F59"/>
    <mergeCell ref="A65:F65"/>
    <mergeCell ref="A70:B70"/>
    <mergeCell ref="B72:F72"/>
    <mergeCell ref="B73:F73"/>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1" manualBreakCount="1">
    <brk id="36" max="255" man="1"/>
  </rowBreaks>
</worksheet>
</file>

<file path=xl/worksheets/sheet13.xml><?xml version="1.0" encoding="utf-8"?>
<worksheet xmlns="http://schemas.openxmlformats.org/spreadsheetml/2006/main" xmlns:r="http://schemas.openxmlformats.org/officeDocument/2006/relationships">
  <dimension ref="A1:I182"/>
  <sheetViews>
    <sheetView zoomScalePageLayoutView="0" workbookViewId="0" topLeftCell="A127">
      <selection activeCell="C145" sqref="C145"/>
    </sheetView>
  </sheetViews>
  <sheetFormatPr defaultColWidth="9.00390625" defaultRowHeight="12.75"/>
  <cols>
    <col min="1" max="1" width="22.125" style="283" customWidth="1"/>
    <col min="2" max="6" width="12.75390625" style="283" customWidth="1"/>
    <col min="7" max="16384" width="9.125" style="265" customWidth="1"/>
  </cols>
  <sheetData>
    <row r="1" spans="1:6" ht="18">
      <c r="A1" s="263" t="s">
        <v>777</v>
      </c>
      <c r="B1" s="268"/>
      <c r="C1" s="264"/>
      <c r="D1" s="264"/>
      <c r="E1" s="264"/>
      <c r="F1" s="264"/>
    </row>
    <row r="2" spans="1:6" ht="15">
      <c r="A2" s="360" t="s">
        <v>1199</v>
      </c>
      <c r="B2" s="268"/>
      <c r="C2" s="264"/>
      <c r="D2" s="264"/>
      <c r="E2" s="264"/>
      <c r="F2" s="264"/>
    </row>
    <row r="3" spans="1:6" ht="12.75">
      <c r="A3" s="268"/>
      <c r="B3" s="268"/>
      <c r="C3" s="264"/>
      <c r="D3" s="264"/>
      <c r="E3" s="264"/>
      <c r="F3" s="264"/>
    </row>
    <row r="4" spans="1:6" ht="12.75">
      <c r="A4" s="268"/>
      <c r="B4" s="268"/>
      <c r="C4" s="266">
        <v>2012</v>
      </c>
      <c r="D4" s="266">
        <v>2013</v>
      </c>
      <c r="E4" s="266">
        <v>2014</v>
      </c>
      <c r="F4" s="264"/>
    </row>
    <row r="5" spans="1:6" ht="15">
      <c r="A5" s="591" t="s">
        <v>593</v>
      </c>
      <c r="B5" s="591"/>
      <c r="C5" s="374">
        <f>'Programový rozpočet sumár'!G58</f>
        <v>493000</v>
      </c>
      <c r="D5" s="374">
        <f>'Programový rozpočet sumár'!M58</f>
        <v>472430</v>
      </c>
      <c r="E5" s="374">
        <f>'Programový rozpočet sumár'!Q58</f>
        <v>479860</v>
      </c>
      <c r="F5" s="264"/>
    </row>
    <row r="6" spans="1:6" ht="12.75">
      <c r="A6" s="264"/>
      <c r="B6" s="264"/>
      <c r="C6" s="264"/>
      <c r="D6" s="264"/>
      <c r="E6" s="264"/>
      <c r="F6" s="264"/>
    </row>
    <row r="7" spans="1:6" ht="14.25">
      <c r="A7" s="407" t="s">
        <v>594</v>
      </c>
      <c r="B7" s="268"/>
      <c r="C7" s="268"/>
      <c r="D7" s="268"/>
      <c r="E7" s="268"/>
      <c r="F7" s="268"/>
    </row>
    <row r="8" spans="1:6" ht="12.75">
      <c r="A8" s="531" t="s">
        <v>778</v>
      </c>
      <c r="B8" s="532"/>
      <c r="C8" s="532"/>
      <c r="D8" s="532"/>
      <c r="E8" s="532"/>
      <c r="F8" s="532"/>
    </row>
    <row r="9" spans="1:6" ht="12.75">
      <c r="A9" s="264"/>
      <c r="B9" s="264"/>
      <c r="C9" s="264"/>
      <c r="D9" s="264"/>
      <c r="E9" s="264"/>
      <c r="F9" s="264"/>
    </row>
    <row r="10" spans="1:6" ht="15.75">
      <c r="A10" s="362" t="s">
        <v>779</v>
      </c>
      <c r="B10" s="268"/>
      <c r="C10" s="264"/>
      <c r="D10" s="264"/>
      <c r="E10" s="264"/>
      <c r="F10" s="264"/>
    </row>
    <row r="11" spans="1:6" ht="15">
      <c r="A11" s="360" t="s">
        <v>1200</v>
      </c>
      <c r="B11" s="268"/>
      <c r="C11" s="264"/>
      <c r="D11" s="264"/>
      <c r="E11" s="264"/>
      <c r="F11" s="264"/>
    </row>
    <row r="12" spans="1:6" ht="12.75">
      <c r="A12" s="268"/>
      <c r="B12" s="268"/>
      <c r="C12" s="264"/>
      <c r="D12" s="264"/>
      <c r="E12" s="264"/>
      <c r="F12" s="264"/>
    </row>
    <row r="13" spans="1:6" ht="12.75">
      <c r="A13" s="268"/>
      <c r="B13" s="268"/>
      <c r="C13" s="266">
        <v>2012</v>
      </c>
      <c r="D13" s="266">
        <v>2013</v>
      </c>
      <c r="E13" s="266">
        <v>2014</v>
      </c>
      <c r="F13" s="264"/>
    </row>
    <row r="14" spans="1:6" ht="15">
      <c r="A14" s="591" t="s">
        <v>1163</v>
      </c>
      <c r="B14" s="591"/>
      <c r="C14" s="374">
        <f>'Programový rozpočet sumár'!G59</f>
        <v>359800</v>
      </c>
      <c r="D14" s="374">
        <f>'Programový rozpočet sumár'!M59</f>
        <v>343500</v>
      </c>
      <c r="E14" s="374">
        <f>'Programový rozpočet sumár'!Q59</f>
        <v>350200</v>
      </c>
      <c r="F14" s="264"/>
    </row>
    <row r="15" spans="1:6" ht="12.75">
      <c r="A15" s="264"/>
      <c r="B15" s="264"/>
      <c r="C15" s="264"/>
      <c r="D15" s="264"/>
      <c r="E15" s="264"/>
      <c r="F15" s="264"/>
    </row>
    <row r="16" spans="1:6" ht="15.75">
      <c r="A16" s="363" t="s">
        <v>780</v>
      </c>
      <c r="B16" s="268"/>
      <c r="C16" s="264"/>
      <c r="D16" s="264"/>
      <c r="E16" s="264"/>
      <c r="F16" s="264"/>
    </row>
    <row r="17" spans="1:6" ht="12.75">
      <c r="A17" s="268"/>
      <c r="B17" s="268"/>
      <c r="C17" s="264"/>
      <c r="D17" s="264"/>
      <c r="E17" s="264"/>
      <c r="F17" s="264"/>
    </row>
    <row r="18" spans="1:6" ht="12.75">
      <c r="A18" s="268"/>
      <c r="B18" s="268"/>
      <c r="C18" s="266">
        <v>2012</v>
      </c>
      <c r="D18" s="266">
        <v>2013</v>
      </c>
      <c r="E18" s="266">
        <v>2014</v>
      </c>
      <c r="F18" s="264"/>
    </row>
    <row r="19" spans="1:6" ht="15">
      <c r="A19" s="591" t="s">
        <v>781</v>
      </c>
      <c r="B19" s="591"/>
      <c r="C19" s="374">
        <f>'Programový rozpočet sumár'!G60</f>
        <v>359800</v>
      </c>
      <c r="D19" s="374">
        <f>'Programový rozpočet sumár'!M60</f>
        <v>340500</v>
      </c>
      <c r="E19" s="374">
        <f>'Programový rozpočet sumár'!Q60</f>
        <v>347200</v>
      </c>
      <c r="F19" s="264"/>
    </row>
    <row r="20" spans="1:6" ht="13.5" thickBot="1">
      <c r="A20" s="264"/>
      <c r="B20" s="264"/>
      <c r="C20" s="264"/>
      <c r="D20" s="264"/>
      <c r="E20" s="264"/>
      <c r="F20" s="264"/>
    </row>
    <row r="21" spans="1:6" ht="12.75">
      <c r="A21" s="425" t="s">
        <v>597</v>
      </c>
      <c r="B21" s="581" t="s">
        <v>782</v>
      </c>
      <c r="C21" s="581"/>
      <c r="D21" s="581"/>
      <c r="E21" s="581"/>
      <c r="F21" s="581"/>
    </row>
    <row r="22" spans="1:6" ht="12.75">
      <c r="A22" s="426" t="s">
        <v>599</v>
      </c>
      <c r="B22" s="582" t="s">
        <v>783</v>
      </c>
      <c r="C22" s="582"/>
      <c r="D22" s="582"/>
      <c r="E22" s="582"/>
      <c r="F22" s="582"/>
    </row>
    <row r="23" spans="1:6" ht="12.75">
      <c r="A23" s="426" t="s">
        <v>601</v>
      </c>
      <c r="B23" s="427" t="s">
        <v>602</v>
      </c>
      <c r="C23" s="582" t="s">
        <v>784</v>
      </c>
      <c r="D23" s="582"/>
      <c r="E23" s="582"/>
      <c r="F23" s="582"/>
    </row>
    <row r="24" spans="1:6" ht="12.75">
      <c r="A24" s="426" t="s">
        <v>604</v>
      </c>
      <c r="B24" s="428" t="s">
        <v>605</v>
      </c>
      <c r="C24" s="428" t="s">
        <v>606</v>
      </c>
      <c r="D24" s="453" t="s">
        <v>607</v>
      </c>
      <c r="E24" s="428" t="s">
        <v>608</v>
      </c>
      <c r="F24" s="454" t="s">
        <v>609</v>
      </c>
    </row>
    <row r="25" spans="1:6" ht="12.75">
      <c r="A25" s="426" t="s">
        <v>610</v>
      </c>
      <c r="B25" s="428" t="s">
        <v>629</v>
      </c>
      <c r="C25" s="428" t="s">
        <v>629</v>
      </c>
      <c r="D25" s="453" t="s">
        <v>629</v>
      </c>
      <c r="E25" s="428" t="s">
        <v>629</v>
      </c>
      <c r="F25" s="454" t="s">
        <v>629</v>
      </c>
    </row>
    <row r="26" spans="1:6" ht="13.5" thickBot="1">
      <c r="A26" s="429" t="s">
        <v>611</v>
      </c>
      <c r="B26" s="430" t="s">
        <v>629</v>
      </c>
      <c r="C26" s="430"/>
      <c r="D26" s="346"/>
      <c r="E26" s="346"/>
      <c r="F26" s="347"/>
    </row>
    <row r="27" spans="1:6" ht="12.75">
      <c r="A27" s="426" t="s">
        <v>601</v>
      </c>
      <c r="B27" s="427" t="s">
        <v>785</v>
      </c>
      <c r="C27" s="588" t="s">
        <v>786</v>
      </c>
      <c r="D27" s="589"/>
      <c r="E27" s="589"/>
      <c r="F27" s="590"/>
    </row>
    <row r="28" spans="1:6" ht="12.75">
      <c r="A28" s="426" t="s">
        <v>604</v>
      </c>
      <c r="B28" s="428" t="s">
        <v>605</v>
      </c>
      <c r="C28" s="428" t="s">
        <v>606</v>
      </c>
      <c r="D28" s="453" t="s">
        <v>607</v>
      </c>
      <c r="E28" s="428" t="s">
        <v>608</v>
      </c>
      <c r="F28" s="454" t="s">
        <v>609</v>
      </c>
    </row>
    <row r="29" spans="1:6" ht="12.75">
      <c r="A29" s="426" t="s">
        <v>610</v>
      </c>
      <c r="B29" s="428">
        <v>3</v>
      </c>
      <c r="C29" s="428">
        <v>3</v>
      </c>
      <c r="D29" s="453">
        <v>3</v>
      </c>
      <c r="E29" s="428">
        <v>3</v>
      </c>
      <c r="F29" s="454">
        <v>3</v>
      </c>
    </row>
    <row r="30" spans="1:6" ht="13.5" thickBot="1">
      <c r="A30" s="429" t="s">
        <v>611</v>
      </c>
      <c r="B30" s="430">
        <v>3</v>
      </c>
      <c r="C30" s="430"/>
      <c r="D30" s="346"/>
      <c r="E30" s="346"/>
      <c r="F30" s="347"/>
    </row>
    <row r="31" spans="1:6" ht="14.25">
      <c r="A31" s="292"/>
      <c r="B31" s="264"/>
      <c r="C31" s="264"/>
      <c r="D31" s="264"/>
      <c r="E31" s="264"/>
      <c r="F31" s="264"/>
    </row>
    <row r="32" spans="1:6" s="286" customFormat="1" ht="14.25">
      <c r="A32" s="455" t="s">
        <v>1239</v>
      </c>
      <c r="B32" s="456"/>
      <c r="C32" s="456"/>
      <c r="D32" s="456"/>
      <c r="E32" s="456"/>
      <c r="F32" s="456"/>
    </row>
    <row r="33" spans="1:6" s="286" customFormat="1" ht="92.25" customHeight="1">
      <c r="A33" s="531" t="s">
        <v>1311</v>
      </c>
      <c r="B33" s="532"/>
      <c r="C33" s="532"/>
      <c r="D33" s="532"/>
      <c r="E33" s="532"/>
      <c r="F33" s="532"/>
    </row>
    <row r="34" spans="1:6" ht="14.25">
      <c r="A34" s="371"/>
      <c r="B34" s="371"/>
      <c r="C34" s="371"/>
      <c r="D34" s="371"/>
      <c r="E34" s="371"/>
      <c r="F34" s="371"/>
    </row>
    <row r="35" spans="1:6" ht="15.75">
      <c r="A35" s="363" t="s">
        <v>787</v>
      </c>
      <c r="B35" s="268"/>
      <c r="C35" s="264"/>
      <c r="D35" s="264"/>
      <c r="E35" s="264"/>
      <c r="F35" s="264"/>
    </row>
    <row r="36" spans="1:6" ht="12.75">
      <c r="A36" s="268"/>
      <c r="B36" s="268"/>
      <c r="C36" s="264"/>
      <c r="D36" s="264"/>
      <c r="E36" s="264"/>
      <c r="F36" s="264"/>
    </row>
    <row r="37" spans="1:6" ht="12.75">
      <c r="A37" s="268"/>
      <c r="B37" s="268"/>
      <c r="C37" s="266">
        <v>2012</v>
      </c>
      <c r="D37" s="266">
        <v>2013</v>
      </c>
      <c r="E37" s="266">
        <v>2014</v>
      </c>
      <c r="F37" s="264"/>
    </row>
    <row r="38" spans="1:6" ht="15">
      <c r="A38" s="375" t="s">
        <v>781</v>
      </c>
      <c r="B38" s="266"/>
      <c r="C38" s="267">
        <f>'Programový rozpočet sumár'!G61</f>
        <v>0</v>
      </c>
      <c r="D38" s="267">
        <f>'Programový rozpočet sumár'!M61</f>
        <v>3000</v>
      </c>
      <c r="E38" s="267">
        <f>'Programový rozpočet sumár'!Q61</f>
        <v>3000</v>
      </c>
      <c r="F38" s="264"/>
    </row>
    <row r="39" spans="1:6" ht="13.5" thickBot="1">
      <c r="A39" s="264"/>
      <c r="B39" s="264"/>
      <c r="C39" s="264"/>
      <c r="D39" s="264"/>
      <c r="E39" s="264"/>
      <c r="F39" s="264"/>
    </row>
    <row r="40" spans="1:6" ht="12.75">
      <c r="A40" s="425" t="s">
        <v>597</v>
      </c>
      <c r="B40" s="581" t="s">
        <v>782</v>
      </c>
      <c r="C40" s="581"/>
      <c r="D40" s="581"/>
      <c r="E40" s="581"/>
      <c r="F40" s="581"/>
    </row>
    <row r="41" spans="1:6" ht="12.75">
      <c r="A41" s="426" t="s">
        <v>599</v>
      </c>
      <c r="B41" s="582" t="s">
        <v>788</v>
      </c>
      <c r="C41" s="582"/>
      <c r="D41" s="582"/>
      <c r="E41" s="582"/>
      <c r="F41" s="582"/>
    </row>
    <row r="42" spans="1:6" ht="12.75">
      <c r="A42" s="426" t="s">
        <v>601</v>
      </c>
      <c r="B42" s="427" t="s">
        <v>785</v>
      </c>
      <c r="C42" s="582" t="s">
        <v>789</v>
      </c>
      <c r="D42" s="582"/>
      <c r="E42" s="582"/>
      <c r="F42" s="582"/>
    </row>
    <row r="43" spans="1:6" ht="12.75">
      <c r="A43" s="426" t="s">
        <v>604</v>
      </c>
      <c r="B43" s="428" t="s">
        <v>605</v>
      </c>
      <c r="C43" s="428" t="s">
        <v>606</v>
      </c>
      <c r="D43" s="453" t="s">
        <v>607</v>
      </c>
      <c r="E43" s="428" t="s">
        <v>608</v>
      </c>
      <c r="F43" s="454" t="s">
        <v>609</v>
      </c>
    </row>
    <row r="44" spans="1:6" ht="12.75">
      <c r="A44" s="426" t="s">
        <v>610</v>
      </c>
      <c r="B44" s="428">
        <v>20</v>
      </c>
      <c r="C44" s="428">
        <v>22</v>
      </c>
      <c r="D44" s="453">
        <v>22</v>
      </c>
      <c r="E44" s="428">
        <v>23</v>
      </c>
      <c r="F44" s="454">
        <v>24</v>
      </c>
    </row>
    <row r="45" spans="1:6" ht="13.5" thickBot="1">
      <c r="A45" s="429" t="s">
        <v>611</v>
      </c>
      <c r="B45" s="430">
        <v>20</v>
      </c>
      <c r="C45" s="430"/>
      <c r="D45" s="346"/>
      <c r="E45" s="346"/>
      <c r="F45" s="347"/>
    </row>
    <row r="46" spans="1:6" ht="12.75">
      <c r="A46" s="264"/>
      <c r="B46" s="264"/>
      <c r="C46" s="264"/>
      <c r="D46" s="264"/>
      <c r="E46" s="264"/>
      <c r="F46" s="264"/>
    </row>
    <row r="47" spans="1:6" s="286" customFormat="1" ht="14.25">
      <c r="A47" s="407" t="s">
        <v>617</v>
      </c>
      <c r="B47" s="376"/>
      <c r="C47" s="376"/>
      <c r="D47" s="376"/>
      <c r="E47" s="376"/>
      <c r="F47" s="376"/>
    </row>
    <row r="48" spans="1:6" s="286" customFormat="1" ht="24.75" customHeight="1">
      <c r="A48" s="531" t="s">
        <v>1240</v>
      </c>
      <c r="B48" s="532"/>
      <c r="C48" s="532"/>
      <c r="D48" s="532"/>
      <c r="E48" s="532"/>
      <c r="F48" s="532"/>
    </row>
    <row r="49" spans="1:6" ht="12.75">
      <c r="A49" s="264"/>
      <c r="B49" s="264"/>
      <c r="C49" s="264"/>
      <c r="D49" s="264"/>
      <c r="E49" s="264"/>
      <c r="F49" s="264"/>
    </row>
    <row r="50" spans="1:6" ht="15.75">
      <c r="A50" s="362" t="s">
        <v>790</v>
      </c>
      <c r="B50" s="264"/>
      <c r="C50" s="264"/>
      <c r="D50" s="264"/>
      <c r="E50" s="264"/>
      <c r="F50" s="264"/>
    </row>
    <row r="51" spans="1:6" ht="15">
      <c r="A51" s="360" t="s">
        <v>791</v>
      </c>
      <c r="B51" s="264"/>
      <c r="C51" s="264"/>
      <c r="D51" s="264"/>
      <c r="E51" s="264"/>
      <c r="F51" s="264"/>
    </row>
    <row r="52" spans="1:6" ht="12.75">
      <c r="A52" s="264"/>
      <c r="B52" s="264"/>
      <c r="C52" s="264"/>
      <c r="D52" s="264"/>
      <c r="E52" s="264"/>
      <c r="F52" s="264"/>
    </row>
    <row r="53" spans="1:6" ht="12.75">
      <c r="A53" s="264"/>
      <c r="B53" s="264"/>
      <c r="C53" s="266">
        <v>2012</v>
      </c>
      <c r="D53" s="266">
        <v>2013</v>
      </c>
      <c r="E53" s="266">
        <v>2014</v>
      </c>
      <c r="F53" s="264"/>
    </row>
    <row r="54" spans="1:6" ht="15">
      <c r="A54" s="541" t="s">
        <v>1163</v>
      </c>
      <c r="B54" s="580"/>
      <c r="C54" s="267">
        <f>'Programový rozpočet sumár'!G62</f>
        <v>3500</v>
      </c>
      <c r="D54" s="267">
        <f>'Programový rozpočet sumár'!M62</f>
        <v>3570</v>
      </c>
      <c r="E54" s="267">
        <f>'Programový rozpočet sumár'!Q62</f>
        <v>3640</v>
      </c>
      <c r="F54" s="264"/>
    </row>
    <row r="55" spans="1:6" ht="13.5" thickBot="1">
      <c r="A55" s="264"/>
      <c r="B55" s="264"/>
      <c r="C55" s="264"/>
      <c r="D55" s="264"/>
      <c r="E55" s="264"/>
      <c r="F55" s="264"/>
    </row>
    <row r="56" spans="1:6" ht="12.75">
      <c r="A56" s="387" t="s">
        <v>597</v>
      </c>
      <c r="B56" s="557" t="s">
        <v>792</v>
      </c>
      <c r="C56" s="557"/>
      <c r="D56" s="557"/>
      <c r="E56" s="557"/>
      <c r="F56" s="558"/>
    </row>
    <row r="57" spans="1:6" ht="12.75">
      <c r="A57" s="388" t="s">
        <v>599</v>
      </c>
      <c r="B57" s="574" t="s">
        <v>793</v>
      </c>
      <c r="C57" s="574"/>
      <c r="D57" s="574"/>
      <c r="E57" s="574"/>
      <c r="F57" s="577"/>
    </row>
    <row r="58" spans="1:6" ht="15">
      <c r="A58" s="388" t="s">
        <v>601</v>
      </c>
      <c r="B58" s="275" t="s">
        <v>602</v>
      </c>
      <c r="C58" s="574" t="s">
        <v>1275</v>
      </c>
      <c r="D58" s="575"/>
      <c r="E58" s="575"/>
      <c r="F58" s="576"/>
    </row>
    <row r="59" spans="1:6" ht="12.75">
      <c r="A59" s="388" t="s">
        <v>604</v>
      </c>
      <c r="B59" s="276" t="s">
        <v>605</v>
      </c>
      <c r="C59" s="276" t="s">
        <v>606</v>
      </c>
      <c r="D59" s="277" t="s">
        <v>607</v>
      </c>
      <c r="E59" s="276" t="s">
        <v>608</v>
      </c>
      <c r="F59" s="278" t="s">
        <v>609</v>
      </c>
    </row>
    <row r="60" spans="1:6" ht="12.75">
      <c r="A60" s="388" t="s">
        <v>610</v>
      </c>
      <c r="B60" s="276"/>
      <c r="C60" s="276"/>
      <c r="D60" s="486">
        <v>1</v>
      </c>
      <c r="E60" s="384">
        <v>1</v>
      </c>
      <c r="F60" s="487">
        <v>1</v>
      </c>
    </row>
    <row r="61" spans="1:6" ht="13.5" thickBot="1">
      <c r="A61" s="389" t="s">
        <v>611</v>
      </c>
      <c r="B61" s="383"/>
      <c r="C61" s="383"/>
      <c r="D61" s="383"/>
      <c r="E61" s="383"/>
      <c r="F61" s="408"/>
    </row>
    <row r="62" spans="1:6" ht="12.75">
      <c r="A62" s="488"/>
      <c r="B62" s="489"/>
      <c r="C62" s="489"/>
      <c r="D62" s="489"/>
      <c r="E62" s="489"/>
      <c r="F62" s="489"/>
    </row>
    <row r="63" spans="1:6" s="285" customFormat="1" ht="14.25">
      <c r="A63" s="376" t="s">
        <v>1277</v>
      </c>
      <c r="B63" s="376"/>
      <c r="C63" s="376"/>
      <c r="D63" s="376"/>
      <c r="E63" s="376"/>
      <c r="F63" s="376"/>
    </row>
    <row r="64" spans="1:6" s="285" customFormat="1" ht="28.5" customHeight="1">
      <c r="A64" s="531" t="s">
        <v>1276</v>
      </c>
      <c r="B64" s="532"/>
      <c r="C64" s="532"/>
      <c r="D64" s="532"/>
      <c r="E64" s="532"/>
      <c r="F64" s="532"/>
    </row>
    <row r="65" spans="1:6" ht="12.75">
      <c r="A65" s="264"/>
      <c r="B65" s="264"/>
      <c r="C65" s="264"/>
      <c r="D65" s="264"/>
      <c r="E65" s="264"/>
      <c r="F65" s="264"/>
    </row>
    <row r="66" spans="1:6" ht="15.75">
      <c r="A66" s="362" t="s">
        <v>794</v>
      </c>
      <c r="B66" s="264"/>
      <c r="C66" s="264"/>
      <c r="D66" s="264"/>
      <c r="E66" s="264"/>
      <c r="F66" s="264"/>
    </row>
    <row r="67" spans="1:6" ht="15">
      <c r="A67" s="360" t="s">
        <v>795</v>
      </c>
      <c r="B67" s="264"/>
      <c r="C67" s="264"/>
      <c r="D67" s="264"/>
      <c r="E67" s="264"/>
      <c r="F67" s="264"/>
    </row>
    <row r="68" spans="1:6" ht="12.75">
      <c r="A68" s="264"/>
      <c r="B68" s="264"/>
      <c r="C68" s="264"/>
      <c r="D68" s="264"/>
      <c r="E68" s="264"/>
      <c r="F68" s="264"/>
    </row>
    <row r="69" spans="1:6" ht="12.75">
      <c r="A69" s="264"/>
      <c r="B69" s="264"/>
      <c r="C69" s="266">
        <v>2012</v>
      </c>
      <c r="D69" s="266">
        <v>2013</v>
      </c>
      <c r="E69" s="266">
        <v>2014</v>
      </c>
      <c r="F69" s="264"/>
    </row>
    <row r="70" spans="1:6" ht="15">
      <c r="A70" s="541" t="s">
        <v>1163</v>
      </c>
      <c r="B70" s="580"/>
      <c r="C70" s="267">
        <f>'Programový rozpočet sumár'!G63</f>
        <v>3000</v>
      </c>
      <c r="D70" s="267">
        <f>'Programový rozpočet sumár'!M63</f>
        <v>3060</v>
      </c>
      <c r="E70" s="267">
        <f>'Programový rozpočet sumár'!Q63</f>
        <v>3120</v>
      </c>
      <c r="F70" s="264"/>
    </row>
    <row r="71" spans="1:6" ht="13.5" thickBot="1">
      <c r="A71" s="268"/>
      <c r="B71" s="268"/>
      <c r="C71" s="268"/>
      <c r="D71" s="268"/>
      <c r="E71" s="268"/>
      <c r="F71" s="268"/>
    </row>
    <row r="72" spans="1:6" ht="12.75">
      <c r="A72" s="387" t="s">
        <v>597</v>
      </c>
      <c r="B72" s="557" t="s">
        <v>796</v>
      </c>
      <c r="C72" s="557"/>
      <c r="D72" s="557"/>
      <c r="E72" s="557"/>
      <c r="F72" s="558"/>
    </row>
    <row r="73" spans="1:6" ht="12.75">
      <c r="A73" s="388" t="s">
        <v>599</v>
      </c>
      <c r="B73" s="574" t="s">
        <v>797</v>
      </c>
      <c r="C73" s="574"/>
      <c r="D73" s="574"/>
      <c r="E73" s="574"/>
      <c r="F73" s="577"/>
    </row>
    <row r="74" spans="1:6" ht="15">
      <c r="A74" s="388" t="s">
        <v>601</v>
      </c>
      <c r="B74" s="275" t="s">
        <v>602</v>
      </c>
      <c r="C74" s="574" t="s">
        <v>798</v>
      </c>
      <c r="D74" s="575"/>
      <c r="E74" s="575"/>
      <c r="F74" s="576"/>
    </row>
    <row r="75" spans="1:6" ht="12.75">
      <c r="A75" s="388" t="s">
        <v>604</v>
      </c>
      <c r="B75" s="276" t="s">
        <v>605</v>
      </c>
      <c r="C75" s="276" t="s">
        <v>606</v>
      </c>
      <c r="D75" s="277" t="s">
        <v>607</v>
      </c>
      <c r="E75" s="276" t="s">
        <v>608</v>
      </c>
      <c r="F75" s="278" t="s">
        <v>609</v>
      </c>
    </row>
    <row r="76" spans="1:6" ht="12.75">
      <c r="A76" s="388" t="s">
        <v>610</v>
      </c>
      <c r="B76" s="276">
        <v>14</v>
      </c>
      <c r="C76" s="276">
        <v>10</v>
      </c>
      <c r="D76" s="277">
        <v>3</v>
      </c>
      <c r="E76" s="276">
        <v>3</v>
      </c>
      <c r="F76" s="278">
        <v>3</v>
      </c>
    </row>
    <row r="77" spans="1:6" ht="13.5" thickBot="1">
      <c r="A77" s="389" t="s">
        <v>611</v>
      </c>
      <c r="B77" s="383">
        <v>2</v>
      </c>
      <c r="C77" s="383"/>
      <c r="D77" s="300"/>
      <c r="E77" s="300"/>
      <c r="F77" s="301"/>
    </row>
    <row r="78" spans="1:6" ht="12.75">
      <c r="A78" s="264"/>
      <c r="B78" s="264"/>
      <c r="C78" s="264"/>
      <c r="D78" s="264"/>
      <c r="E78" s="264"/>
      <c r="F78" s="264"/>
    </row>
    <row r="79" spans="1:6" s="286" customFormat="1" ht="14.25">
      <c r="A79" s="376" t="s">
        <v>1278</v>
      </c>
      <c r="B79" s="376"/>
      <c r="C79" s="376"/>
      <c r="D79" s="376"/>
      <c r="E79" s="376"/>
      <c r="F79" s="376"/>
    </row>
    <row r="80" spans="1:6" s="286" customFormat="1" ht="30" customHeight="1">
      <c r="A80" s="531" t="s">
        <v>799</v>
      </c>
      <c r="B80" s="532"/>
      <c r="C80" s="532" t="s">
        <v>800</v>
      </c>
      <c r="D80" s="532"/>
      <c r="E80" s="532"/>
      <c r="F80" s="532"/>
    </row>
    <row r="81" spans="1:6" ht="12.75">
      <c r="A81" s="264"/>
      <c r="B81" s="264"/>
      <c r="C81" s="264"/>
      <c r="D81" s="264"/>
      <c r="E81" s="264"/>
      <c r="F81" s="264"/>
    </row>
    <row r="82" spans="1:6" ht="15.75">
      <c r="A82" s="362" t="s">
        <v>801</v>
      </c>
      <c r="B82" s="264"/>
      <c r="C82" s="264"/>
      <c r="D82" s="264"/>
      <c r="E82" s="264"/>
      <c r="F82" s="264"/>
    </row>
    <row r="83" spans="1:6" ht="15">
      <c r="A83" s="360" t="s">
        <v>802</v>
      </c>
      <c r="B83" s="264"/>
      <c r="C83" s="264"/>
      <c r="D83" s="264"/>
      <c r="E83" s="264"/>
      <c r="F83" s="264"/>
    </row>
    <row r="84" spans="1:6" ht="12.75">
      <c r="A84" s="264"/>
      <c r="B84" s="264"/>
      <c r="C84" s="264"/>
      <c r="D84" s="264"/>
      <c r="E84" s="264"/>
      <c r="F84" s="264"/>
    </row>
    <row r="85" spans="1:6" ht="12.75">
      <c r="A85" s="264"/>
      <c r="B85" s="264"/>
      <c r="C85" s="266">
        <v>2012</v>
      </c>
      <c r="D85" s="266">
        <v>2013</v>
      </c>
      <c r="E85" s="266">
        <v>2014</v>
      </c>
      <c r="F85" s="264"/>
    </row>
    <row r="86" spans="1:6" ht="15">
      <c r="A86" s="541" t="s">
        <v>1163</v>
      </c>
      <c r="B86" s="580"/>
      <c r="C86" s="267">
        <f>'Programový rozpočet sumár'!G64</f>
        <v>122000</v>
      </c>
      <c r="D86" s="267">
        <f>'Programový rozpočet sumár'!M64</f>
        <v>117600</v>
      </c>
      <c r="E86" s="267">
        <f>'Programový rozpočet sumár'!Q64</f>
        <v>118200</v>
      </c>
      <c r="F86" s="264"/>
    </row>
    <row r="87" spans="1:6" ht="12.75">
      <c r="A87" s="264"/>
      <c r="B87" s="264"/>
      <c r="C87" s="264"/>
      <c r="D87" s="264"/>
      <c r="E87" s="264"/>
      <c r="F87" s="264"/>
    </row>
    <row r="88" spans="1:6" ht="15.75">
      <c r="A88" s="363" t="s">
        <v>803</v>
      </c>
      <c r="B88" s="268"/>
      <c r="C88" s="264"/>
      <c r="D88" s="264"/>
      <c r="E88" s="264"/>
      <c r="F88" s="264"/>
    </row>
    <row r="89" spans="1:6" ht="12.75">
      <c r="A89" s="268"/>
      <c r="B89" s="268"/>
      <c r="C89" s="264"/>
      <c r="D89" s="264"/>
      <c r="E89" s="264"/>
      <c r="F89" s="264"/>
    </row>
    <row r="90" spans="1:6" ht="12.75">
      <c r="A90" s="268"/>
      <c r="B90" s="268"/>
      <c r="C90" s="266">
        <v>2012</v>
      </c>
      <c r="D90" s="266">
        <v>2013</v>
      </c>
      <c r="E90" s="266">
        <v>2014</v>
      </c>
      <c r="F90" s="264"/>
    </row>
    <row r="91" spans="1:6" ht="15">
      <c r="A91" s="586" t="s">
        <v>1168</v>
      </c>
      <c r="B91" s="587"/>
      <c r="C91" s="267">
        <f>'Programový rozpočet sumár'!G65</f>
        <v>10000</v>
      </c>
      <c r="D91" s="267">
        <f>'Programový rozpočet sumár'!M65</f>
        <v>10000</v>
      </c>
      <c r="E91" s="267">
        <f>'Programový rozpočet sumár'!Q65</f>
        <v>10000</v>
      </c>
      <c r="F91" s="264"/>
    </row>
    <row r="92" spans="1:6" ht="13.5" thickBot="1">
      <c r="A92" s="264"/>
      <c r="B92" s="264"/>
      <c r="C92" s="264"/>
      <c r="D92" s="264"/>
      <c r="E92" s="264"/>
      <c r="F92" s="264"/>
    </row>
    <row r="93" spans="1:6" ht="12.75">
      <c r="A93" s="387" t="s">
        <v>597</v>
      </c>
      <c r="B93" s="557" t="s">
        <v>631</v>
      </c>
      <c r="C93" s="557"/>
      <c r="D93" s="557"/>
      <c r="E93" s="557"/>
      <c r="F93" s="558"/>
    </row>
    <row r="94" spans="1:6" ht="12.75">
      <c r="A94" s="388" t="s">
        <v>599</v>
      </c>
      <c r="B94" s="574" t="s">
        <v>804</v>
      </c>
      <c r="C94" s="574"/>
      <c r="D94" s="574"/>
      <c r="E94" s="574"/>
      <c r="F94" s="577"/>
    </row>
    <row r="95" spans="1:6" ht="15">
      <c r="A95" s="388" t="s">
        <v>601</v>
      </c>
      <c r="B95" s="275" t="s">
        <v>602</v>
      </c>
      <c r="C95" s="574" t="s">
        <v>805</v>
      </c>
      <c r="D95" s="575"/>
      <c r="E95" s="575"/>
      <c r="F95" s="576"/>
    </row>
    <row r="96" spans="1:6" ht="12.75">
      <c r="A96" s="388" t="s">
        <v>604</v>
      </c>
      <c r="B96" s="276" t="s">
        <v>605</v>
      </c>
      <c r="C96" s="276" t="s">
        <v>606</v>
      </c>
      <c r="D96" s="277" t="s">
        <v>607</v>
      </c>
      <c r="E96" s="276" t="s">
        <v>608</v>
      </c>
      <c r="F96" s="278" t="s">
        <v>609</v>
      </c>
    </row>
    <row r="97" spans="1:6" ht="12.75">
      <c r="A97" s="388" t="s">
        <v>610</v>
      </c>
      <c r="B97" s="276">
        <v>48</v>
      </c>
      <c r="C97" s="276">
        <v>14</v>
      </c>
      <c r="D97" s="277">
        <v>6</v>
      </c>
      <c r="E97" s="276">
        <v>8</v>
      </c>
      <c r="F97" s="278">
        <v>8</v>
      </c>
    </row>
    <row r="98" spans="1:9" ht="13.5" thickBot="1">
      <c r="A98" s="389" t="s">
        <v>611</v>
      </c>
      <c r="B98" s="383">
        <v>28</v>
      </c>
      <c r="C98" s="383"/>
      <c r="D98" s="300"/>
      <c r="E98" s="300"/>
      <c r="F98" s="301"/>
      <c r="I98" s="264"/>
    </row>
    <row r="99" spans="1:6" ht="12.75">
      <c r="A99" s="264"/>
      <c r="B99" s="264"/>
      <c r="C99" s="264"/>
      <c r="D99" s="264"/>
      <c r="E99" s="264"/>
      <c r="F99" s="264"/>
    </row>
    <row r="100" spans="1:6" ht="14.25">
      <c r="A100" s="407" t="s">
        <v>621</v>
      </c>
      <c r="B100" s="268"/>
      <c r="C100" s="268"/>
      <c r="D100" s="268"/>
      <c r="E100" s="268"/>
      <c r="F100" s="268"/>
    </row>
    <row r="101" spans="1:6" ht="12.75">
      <c r="A101" s="531" t="s">
        <v>1235</v>
      </c>
      <c r="B101" s="532"/>
      <c r="C101" s="532"/>
      <c r="D101" s="532"/>
      <c r="E101" s="532"/>
      <c r="F101" s="532"/>
    </row>
    <row r="102" spans="1:6" ht="12.75">
      <c r="A102" s="290"/>
      <c r="B102" s="291"/>
      <c r="C102" s="291"/>
      <c r="D102" s="291"/>
      <c r="E102" s="291"/>
      <c r="F102" s="291"/>
    </row>
    <row r="103" spans="1:6" ht="15.75">
      <c r="A103" s="363" t="s">
        <v>806</v>
      </c>
      <c r="B103" s="268"/>
      <c r="C103" s="264"/>
      <c r="D103" s="264"/>
      <c r="E103" s="264"/>
      <c r="F103" s="264"/>
    </row>
    <row r="104" spans="1:6" ht="12.75">
      <c r="A104" s="268"/>
      <c r="B104" s="268"/>
      <c r="C104" s="264"/>
      <c r="D104" s="264"/>
      <c r="E104" s="264"/>
      <c r="F104" s="264"/>
    </row>
    <row r="105" spans="1:6" ht="12.75">
      <c r="A105" s="268"/>
      <c r="B105" s="268"/>
      <c r="C105" s="266">
        <v>2012</v>
      </c>
      <c r="D105" s="266">
        <v>2013</v>
      </c>
      <c r="E105" s="266">
        <v>2014</v>
      </c>
      <c r="F105" s="264"/>
    </row>
    <row r="106" spans="1:6" ht="15">
      <c r="A106" s="541" t="s">
        <v>1168</v>
      </c>
      <c r="B106" s="580"/>
      <c r="C106" s="267">
        <f>'Programový rozpočet sumár'!G66</f>
        <v>30000</v>
      </c>
      <c r="D106" s="267">
        <f>'Programový rozpočet sumár'!M66</f>
        <v>30600</v>
      </c>
      <c r="E106" s="267">
        <f>'Programový rozpočet sumár'!Q66</f>
        <v>31200</v>
      </c>
      <c r="F106" s="264"/>
    </row>
    <row r="107" spans="1:6" ht="13.5" thickBot="1">
      <c r="A107" s="264"/>
      <c r="B107" s="264"/>
      <c r="C107" s="264"/>
      <c r="D107" s="264"/>
      <c r="E107" s="264"/>
      <c r="F107" s="264"/>
    </row>
    <row r="108" spans="1:6" ht="12.75">
      <c r="A108" s="387" t="s">
        <v>597</v>
      </c>
      <c r="B108" s="557" t="s">
        <v>631</v>
      </c>
      <c r="C108" s="557"/>
      <c r="D108" s="557"/>
      <c r="E108" s="557"/>
      <c r="F108" s="558"/>
    </row>
    <row r="109" spans="1:6" ht="12.75">
      <c r="A109" s="388" t="s">
        <v>599</v>
      </c>
      <c r="B109" s="574" t="s">
        <v>807</v>
      </c>
      <c r="C109" s="574"/>
      <c r="D109" s="574"/>
      <c r="E109" s="574"/>
      <c r="F109" s="577"/>
    </row>
    <row r="110" spans="1:6" ht="24" customHeight="1">
      <c r="A110" s="388" t="s">
        <v>601</v>
      </c>
      <c r="B110" s="386" t="s">
        <v>602</v>
      </c>
      <c r="C110" s="554" t="s">
        <v>808</v>
      </c>
      <c r="D110" s="578"/>
      <c r="E110" s="578"/>
      <c r="F110" s="579"/>
    </row>
    <row r="111" spans="1:6" ht="12.75">
      <c r="A111" s="388" t="s">
        <v>604</v>
      </c>
      <c r="B111" s="276" t="s">
        <v>605</v>
      </c>
      <c r="C111" s="276" t="s">
        <v>606</v>
      </c>
      <c r="D111" s="277" t="s">
        <v>607</v>
      </c>
      <c r="E111" s="276" t="s">
        <v>608</v>
      </c>
      <c r="F111" s="278" t="s">
        <v>609</v>
      </c>
    </row>
    <row r="112" spans="1:6" ht="12.75">
      <c r="A112" s="388" t="s">
        <v>610</v>
      </c>
      <c r="B112" s="276">
        <v>3</v>
      </c>
      <c r="C112" s="276">
        <v>7</v>
      </c>
      <c r="D112" s="277">
        <v>7</v>
      </c>
      <c r="E112" s="276">
        <v>7</v>
      </c>
      <c r="F112" s="278">
        <v>7</v>
      </c>
    </row>
    <row r="113" spans="1:6" ht="13.5" thickBot="1">
      <c r="A113" s="389" t="s">
        <v>611</v>
      </c>
      <c r="B113" s="383">
        <v>3</v>
      </c>
      <c r="C113" s="383"/>
      <c r="D113" s="300"/>
      <c r="E113" s="300"/>
      <c r="F113" s="301"/>
    </row>
    <row r="114" spans="1:6" ht="12.75">
      <c r="A114" s="264"/>
      <c r="B114" s="264"/>
      <c r="C114" s="264"/>
      <c r="D114" s="264"/>
      <c r="E114" s="264"/>
      <c r="F114" s="264"/>
    </row>
    <row r="115" spans="1:6" ht="14.25">
      <c r="A115" s="407" t="s">
        <v>621</v>
      </c>
      <c r="B115" s="268"/>
      <c r="C115" s="268"/>
      <c r="D115" s="268"/>
      <c r="E115" s="268"/>
      <c r="F115" s="268"/>
    </row>
    <row r="116" spans="1:6" ht="12.75">
      <c r="A116" s="531" t="s">
        <v>809</v>
      </c>
      <c r="B116" s="532"/>
      <c r="C116" s="532"/>
      <c r="D116" s="532"/>
      <c r="E116" s="532"/>
      <c r="F116" s="532"/>
    </row>
    <row r="117" spans="1:6" ht="12.75">
      <c r="A117" s="290"/>
      <c r="B117" s="291"/>
      <c r="C117" s="291"/>
      <c r="D117" s="291"/>
      <c r="E117" s="291"/>
      <c r="F117" s="291"/>
    </row>
    <row r="118" spans="1:6" ht="15.75">
      <c r="A118" s="363" t="s">
        <v>810</v>
      </c>
      <c r="B118" s="268"/>
      <c r="C118" s="264"/>
      <c r="D118" s="264"/>
      <c r="E118" s="264"/>
      <c r="F118" s="264"/>
    </row>
    <row r="119" spans="1:6" ht="12.75">
      <c r="A119" s="268"/>
      <c r="B119" s="268"/>
      <c r="C119" s="264"/>
      <c r="D119" s="264"/>
      <c r="E119" s="264"/>
      <c r="F119" s="264"/>
    </row>
    <row r="120" spans="1:6" ht="12.75">
      <c r="A120" s="268"/>
      <c r="B120" s="268"/>
      <c r="C120" s="266">
        <v>2012</v>
      </c>
      <c r="D120" s="266">
        <v>2013</v>
      </c>
      <c r="E120" s="266">
        <v>2014</v>
      </c>
      <c r="F120" s="264"/>
    </row>
    <row r="121" spans="1:6" ht="15">
      <c r="A121" s="541" t="s">
        <v>1168</v>
      </c>
      <c r="B121" s="580"/>
      <c r="C121" s="267">
        <f>'Programový rozpočet sumár'!G67</f>
        <v>4000</v>
      </c>
      <c r="D121" s="267">
        <f>'Programový rozpočet sumár'!M67</f>
        <v>4000</v>
      </c>
      <c r="E121" s="267">
        <f>'Programový rozpočet sumár'!Q67</f>
        <v>4000</v>
      </c>
      <c r="F121" s="264"/>
    </row>
    <row r="122" spans="1:6" ht="13.5" thickBot="1">
      <c r="A122" s="264"/>
      <c r="B122" s="264"/>
      <c r="C122" s="264"/>
      <c r="D122" s="264"/>
      <c r="E122" s="264"/>
      <c r="F122" s="264"/>
    </row>
    <row r="123" spans="1:6" ht="12.75">
      <c r="A123" s="387" t="s">
        <v>597</v>
      </c>
      <c r="B123" s="557" t="s">
        <v>631</v>
      </c>
      <c r="C123" s="557"/>
      <c r="D123" s="557"/>
      <c r="E123" s="557"/>
      <c r="F123" s="558"/>
    </row>
    <row r="124" spans="1:6" ht="12.75">
      <c r="A124" s="388" t="s">
        <v>599</v>
      </c>
      <c r="B124" s="574" t="s">
        <v>811</v>
      </c>
      <c r="C124" s="574"/>
      <c r="D124" s="574"/>
      <c r="E124" s="574"/>
      <c r="F124" s="577"/>
    </row>
    <row r="125" spans="1:6" ht="15">
      <c r="A125" s="388" t="s">
        <v>601</v>
      </c>
      <c r="B125" s="275" t="s">
        <v>602</v>
      </c>
      <c r="C125" s="574" t="s">
        <v>812</v>
      </c>
      <c r="D125" s="575"/>
      <c r="E125" s="575"/>
      <c r="F125" s="576"/>
    </row>
    <row r="126" spans="1:6" ht="12.75">
      <c r="A126" s="388" t="s">
        <v>604</v>
      </c>
      <c r="B126" s="276" t="s">
        <v>605</v>
      </c>
      <c r="C126" s="276" t="s">
        <v>606</v>
      </c>
      <c r="D126" s="277" t="s">
        <v>607</v>
      </c>
      <c r="E126" s="276" t="s">
        <v>608</v>
      </c>
      <c r="F126" s="278" t="s">
        <v>609</v>
      </c>
    </row>
    <row r="127" spans="1:6" ht="12.75">
      <c r="A127" s="388" t="s">
        <v>610</v>
      </c>
      <c r="B127" s="276"/>
      <c r="C127" s="276">
        <v>12</v>
      </c>
      <c r="D127" s="277">
        <v>7</v>
      </c>
      <c r="E127" s="276">
        <v>7</v>
      </c>
      <c r="F127" s="278">
        <v>7</v>
      </c>
    </row>
    <row r="128" spans="1:6" ht="13.5" thickBot="1">
      <c r="A128" s="389" t="s">
        <v>611</v>
      </c>
      <c r="B128" s="383"/>
      <c r="C128" s="383"/>
      <c r="D128" s="300"/>
      <c r="E128" s="300"/>
      <c r="F128" s="301"/>
    </row>
    <row r="129" spans="1:6" ht="12.75">
      <c r="A129" s="264"/>
      <c r="B129" s="264"/>
      <c r="C129" s="264"/>
      <c r="D129" s="264"/>
      <c r="E129" s="264"/>
      <c r="F129" s="264"/>
    </row>
    <row r="130" spans="1:6" ht="14.25">
      <c r="A130" s="407" t="s">
        <v>621</v>
      </c>
      <c r="B130" s="268"/>
      <c r="C130" s="268"/>
      <c r="D130" s="268"/>
      <c r="E130" s="268"/>
      <c r="F130" s="268"/>
    </row>
    <row r="131" spans="1:6" ht="12.75">
      <c r="A131" s="531" t="s">
        <v>813</v>
      </c>
      <c r="B131" s="532"/>
      <c r="C131" s="532"/>
      <c r="D131" s="532"/>
      <c r="E131" s="532"/>
      <c r="F131" s="532"/>
    </row>
    <row r="132" spans="1:6" ht="12.75">
      <c r="A132" s="268"/>
      <c r="B132" s="268"/>
      <c r="C132" s="264"/>
      <c r="D132" s="264"/>
      <c r="E132" s="264"/>
      <c r="F132" s="264"/>
    </row>
    <row r="133" spans="1:6" ht="15.75">
      <c r="A133" s="363" t="s">
        <v>814</v>
      </c>
      <c r="B133" s="268"/>
      <c r="C133" s="264"/>
      <c r="D133" s="264"/>
      <c r="E133" s="264"/>
      <c r="F133" s="264"/>
    </row>
    <row r="134" spans="1:6" ht="12.75">
      <c r="A134" s="268"/>
      <c r="B134" s="268"/>
      <c r="C134" s="264"/>
      <c r="D134" s="264"/>
      <c r="E134" s="264"/>
      <c r="F134" s="264"/>
    </row>
    <row r="135" spans="1:6" ht="12.75">
      <c r="A135" s="268"/>
      <c r="B135" s="268"/>
      <c r="C135" s="266">
        <v>2012</v>
      </c>
      <c r="D135" s="266">
        <v>2013</v>
      </c>
      <c r="E135" s="266">
        <v>2014</v>
      </c>
      <c r="F135" s="264"/>
    </row>
    <row r="136" spans="1:6" ht="15">
      <c r="A136" s="541" t="s">
        <v>1168</v>
      </c>
      <c r="B136" s="580"/>
      <c r="C136" s="267">
        <f>'Programový rozpočet sumár'!G68</f>
        <v>78000</v>
      </c>
      <c r="D136" s="267">
        <f>'Programový rozpočet sumár'!M68</f>
        <v>73000</v>
      </c>
      <c r="E136" s="267">
        <f>'Programový rozpočet sumár'!Q68</f>
        <v>73000</v>
      </c>
      <c r="F136" s="264"/>
    </row>
    <row r="137" spans="1:6" ht="13.5" thickBot="1">
      <c r="A137" s="264"/>
      <c r="B137" s="264"/>
      <c r="C137" s="264"/>
      <c r="D137" s="264"/>
      <c r="E137" s="264"/>
      <c r="F137" s="264"/>
    </row>
    <row r="138" spans="1:6" ht="12.75">
      <c r="A138" s="387" t="s">
        <v>597</v>
      </c>
      <c r="B138" s="557" t="s">
        <v>631</v>
      </c>
      <c r="C138" s="557"/>
      <c r="D138" s="557"/>
      <c r="E138" s="557"/>
      <c r="F138" s="558"/>
    </row>
    <row r="139" spans="1:6" ht="12.75">
      <c r="A139" s="388" t="s">
        <v>599</v>
      </c>
      <c r="B139" s="574" t="s">
        <v>815</v>
      </c>
      <c r="C139" s="574"/>
      <c r="D139" s="574"/>
      <c r="E139" s="574"/>
      <c r="F139" s="577"/>
    </row>
    <row r="140" spans="1:6" ht="15">
      <c r="A140" s="388" t="s">
        <v>601</v>
      </c>
      <c r="B140" s="275" t="s">
        <v>602</v>
      </c>
      <c r="C140" s="574" t="s">
        <v>816</v>
      </c>
      <c r="D140" s="575"/>
      <c r="E140" s="575"/>
      <c r="F140" s="576"/>
    </row>
    <row r="141" spans="1:7" ht="12.75">
      <c r="A141" s="388" t="s">
        <v>604</v>
      </c>
      <c r="B141" s="276" t="s">
        <v>605</v>
      </c>
      <c r="C141" s="276" t="s">
        <v>606</v>
      </c>
      <c r="D141" s="277" t="s">
        <v>607</v>
      </c>
      <c r="E141" s="276" t="s">
        <v>608</v>
      </c>
      <c r="F141" s="278" t="s">
        <v>609</v>
      </c>
      <c r="G141" s="365"/>
    </row>
    <row r="142" spans="1:7" ht="12.75">
      <c r="A142" s="388" t="s">
        <v>610</v>
      </c>
      <c r="B142" s="414">
        <v>1236</v>
      </c>
      <c r="C142" s="414">
        <v>1292</v>
      </c>
      <c r="D142" s="418">
        <f>B143+6+6</f>
        <v>1310</v>
      </c>
      <c r="E142" s="414">
        <f>D142+8</f>
        <v>1318</v>
      </c>
      <c r="F142" s="420">
        <f>E142+8</f>
        <v>1326</v>
      </c>
      <c r="G142" s="365"/>
    </row>
    <row r="143" spans="1:6" ht="13.5" thickBot="1">
      <c r="A143" s="389" t="s">
        <v>611</v>
      </c>
      <c r="B143" s="415">
        <v>1298</v>
      </c>
      <c r="C143" s="415"/>
      <c r="D143" s="307"/>
      <c r="E143" s="307"/>
      <c r="F143" s="308"/>
    </row>
    <row r="144" spans="1:6" ht="25.5" customHeight="1">
      <c r="A144" s="388" t="s">
        <v>601</v>
      </c>
      <c r="B144" s="386" t="s">
        <v>602</v>
      </c>
      <c r="C144" s="574" t="s">
        <v>1312</v>
      </c>
      <c r="D144" s="575"/>
      <c r="E144" s="575"/>
      <c r="F144" s="576"/>
    </row>
    <row r="145" spans="1:6" ht="12.75">
      <c r="A145" s="388" t="s">
        <v>604</v>
      </c>
      <c r="B145" s="276" t="s">
        <v>605</v>
      </c>
      <c r="C145" s="276" t="s">
        <v>606</v>
      </c>
      <c r="D145" s="277" t="s">
        <v>607</v>
      </c>
      <c r="E145" s="276" t="s">
        <v>608</v>
      </c>
      <c r="F145" s="278" t="s">
        <v>609</v>
      </c>
    </row>
    <row r="146" spans="1:6" ht="12.75">
      <c r="A146" s="388" t="s">
        <v>610</v>
      </c>
      <c r="B146" s="431">
        <v>56</v>
      </c>
      <c r="C146" s="431">
        <v>56</v>
      </c>
      <c r="D146" s="432">
        <f>C136/D142</f>
        <v>59.541984732824424</v>
      </c>
      <c r="E146" s="431">
        <f>D136/E142</f>
        <v>55.386949924127464</v>
      </c>
      <c r="F146" s="433">
        <f>E136/F142</f>
        <v>55.052790346908</v>
      </c>
    </row>
    <row r="147" spans="1:6" ht="13.5" thickBot="1">
      <c r="A147" s="389" t="s">
        <v>611</v>
      </c>
      <c r="B147" s="383">
        <v>57.55</v>
      </c>
      <c r="C147" s="383"/>
      <c r="D147" s="383"/>
      <c r="E147" s="383"/>
      <c r="F147" s="408"/>
    </row>
    <row r="148" spans="1:6" ht="12.75">
      <c r="A148" s="264"/>
      <c r="B148" s="264"/>
      <c r="C148" s="264"/>
      <c r="D148" s="264"/>
      <c r="E148" s="264"/>
      <c r="F148" s="264"/>
    </row>
    <row r="149" spans="1:6" ht="14.25">
      <c r="A149" s="407" t="s">
        <v>621</v>
      </c>
      <c r="B149" s="268"/>
      <c r="C149" s="268"/>
      <c r="D149" s="268"/>
      <c r="E149" s="268"/>
      <c r="F149" s="268"/>
    </row>
    <row r="150" spans="1:6" ht="12.75">
      <c r="A150" s="531" t="s">
        <v>817</v>
      </c>
      <c r="B150" s="532"/>
      <c r="C150" s="532"/>
      <c r="D150" s="532"/>
      <c r="E150" s="532"/>
      <c r="F150" s="532"/>
    </row>
    <row r="151" spans="1:6" ht="12.75">
      <c r="A151" s="264"/>
      <c r="B151" s="264"/>
      <c r="C151" s="264"/>
      <c r="D151" s="264"/>
      <c r="E151" s="264"/>
      <c r="F151" s="264"/>
    </row>
    <row r="152" spans="1:6" ht="15.75">
      <c r="A152" s="362" t="s">
        <v>818</v>
      </c>
      <c r="B152" s="264"/>
      <c r="C152" s="264"/>
      <c r="D152" s="264"/>
      <c r="E152" s="264"/>
      <c r="F152" s="264"/>
    </row>
    <row r="153" spans="1:6" ht="15">
      <c r="A153" s="360" t="s">
        <v>819</v>
      </c>
      <c r="B153" s="264"/>
      <c r="C153" s="264"/>
      <c r="D153" s="264"/>
      <c r="E153" s="264"/>
      <c r="F153" s="264"/>
    </row>
    <row r="154" spans="1:6" ht="12.75">
      <c r="A154" s="268"/>
      <c r="B154" s="264"/>
      <c r="C154" s="264"/>
      <c r="D154" s="264"/>
      <c r="E154" s="264"/>
      <c r="F154" s="264"/>
    </row>
    <row r="155" spans="1:6" ht="12.75">
      <c r="A155" s="268"/>
      <c r="B155" s="264"/>
      <c r="C155" s="266">
        <v>2012</v>
      </c>
      <c r="D155" s="266">
        <v>2013</v>
      </c>
      <c r="E155" s="266">
        <v>2014</v>
      </c>
      <c r="F155" s="264"/>
    </row>
    <row r="156" spans="1:6" ht="15">
      <c r="A156" s="375" t="s">
        <v>1201</v>
      </c>
      <c r="B156" s="339"/>
      <c r="C156" s="267">
        <f>'Programový rozpočet sumár'!G69</f>
        <v>1000</v>
      </c>
      <c r="D156" s="267">
        <f>'Programový rozpočet sumár'!M69</f>
        <v>1000</v>
      </c>
      <c r="E156" s="267">
        <f>'Programový rozpočet sumár'!Q69</f>
        <v>1000</v>
      </c>
      <c r="F156" s="264"/>
    </row>
    <row r="157" spans="1:6" ht="15.75" thickBot="1">
      <c r="A157" s="312"/>
      <c r="B157" s="264"/>
      <c r="C157" s="264"/>
      <c r="D157" s="264"/>
      <c r="E157" s="264"/>
      <c r="F157" s="264"/>
    </row>
    <row r="158" spans="1:6" ht="12.75">
      <c r="A158" s="425" t="s">
        <v>597</v>
      </c>
      <c r="B158" s="581" t="s">
        <v>782</v>
      </c>
      <c r="C158" s="581"/>
      <c r="D158" s="581"/>
      <c r="E158" s="581"/>
      <c r="F158" s="581"/>
    </row>
    <row r="159" spans="1:6" ht="12.75">
      <c r="A159" s="426" t="s">
        <v>599</v>
      </c>
      <c r="B159" s="582" t="s">
        <v>820</v>
      </c>
      <c r="C159" s="582"/>
      <c r="D159" s="582"/>
      <c r="E159" s="582"/>
      <c r="F159" s="582"/>
    </row>
    <row r="160" spans="1:6" ht="12.75">
      <c r="A160" s="426" t="s">
        <v>601</v>
      </c>
      <c r="B160" s="427" t="s">
        <v>602</v>
      </c>
      <c r="C160" s="582" t="s">
        <v>821</v>
      </c>
      <c r="D160" s="582"/>
      <c r="E160" s="582"/>
      <c r="F160" s="582"/>
    </row>
    <row r="161" spans="1:6" ht="12.75">
      <c r="A161" s="426" t="s">
        <v>604</v>
      </c>
      <c r="B161" s="428" t="s">
        <v>605</v>
      </c>
      <c r="C161" s="428" t="s">
        <v>606</v>
      </c>
      <c r="D161" s="453" t="s">
        <v>607</v>
      </c>
      <c r="E161" s="428" t="s">
        <v>608</v>
      </c>
      <c r="F161" s="454" t="s">
        <v>609</v>
      </c>
    </row>
    <row r="162" spans="1:6" ht="12.75">
      <c r="A162" s="426" t="s">
        <v>610</v>
      </c>
      <c r="B162" s="428">
        <v>10</v>
      </c>
      <c r="C162" s="428">
        <v>10</v>
      </c>
      <c r="D162" s="453">
        <v>10</v>
      </c>
      <c r="E162" s="428">
        <v>10</v>
      </c>
      <c r="F162" s="454">
        <v>10</v>
      </c>
    </row>
    <row r="163" spans="1:6" ht="13.5" thickBot="1">
      <c r="A163" s="429" t="s">
        <v>611</v>
      </c>
      <c r="B163" s="430">
        <v>10</v>
      </c>
      <c r="C163" s="430"/>
      <c r="D163" s="346"/>
      <c r="E163" s="346"/>
      <c r="F163" s="347"/>
    </row>
    <row r="165" spans="1:6" s="299" customFormat="1" ht="14.25">
      <c r="A165" s="407" t="s">
        <v>647</v>
      </c>
      <c r="B165" s="407"/>
      <c r="C165" s="407"/>
      <c r="D165" s="407"/>
      <c r="E165" s="407"/>
      <c r="F165" s="407"/>
    </row>
    <row r="166" spans="1:6" s="285" customFormat="1" ht="42" customHeight="1">
      <c r="A166" s="531" t="s">
        <v>822</v>
      </c>
      <c r="B166" s="532"/>
      <c r="C166" s="532"/>
      <c r="D166" s="532"/>
      <c r="E166" s="532"/>
      <c r="F166" s="532"/>
    </row>
    <row r="168" spans="1:6" ht="15.75">
      <c r="A168" s="362" t="s">
        <v>823</v>
      </c>
      <c r="B168" s="264"/>
      <c r="C168" s="264"/>
      <c r="D168" s="264"/>
      <c r="E168" s="264"/>
      <c r="F168" s="264"/>
    </row>
    <row r="169" spans="1:6" ht="15">
      <c r="A169" s="360" t="s">
        <v>1202</v>
      </c>
      <c r="B169" s="264"/>
      <c r="C169" s="264"/>
      <c r="D169" s="264"/>
      <c r="E169" s="264"/>
      <c r="F169" s="264"/>
    </row>
    <row r="170" spans="1:6" ht="12.75">
      <c r="A170" s="264"/>
      <c r="B170" s="264"/>
      <c r="C170" s="264"/>
      <c r="D170" s="264"/>
      <c r="E170" s="264"/>
      <c r="F170" s="264"/>
    </row>
    <row r="171" spans="1:6" ht="12.75">
      <c r="A171" s="264"/>
      <c r="B171" s="264"/>
      <c r="C171" s="266">
        <v>2012</v>
      </c>
      <c r="D171" s="266">
        <v>2013</v>
      </c>
      <c r="E171" s="266">
        <v>2014</v>
      </c>
      <c r="F171" s="264"/>
    </row>
    <row r="172" spans="1:6" ht="15">
      <c r="A172" s="375" t="s">
        <v>1201</v>
      </c>
      <c r="B172" s="339"/>
      <c r="C172" s="267">
        <f>'Programový rozpočet sumár'!G74</f>
        <v>3700</v>
      </c>
      <c r="D172" s="267">
        <f>'Programový rozpočet sumár'!M74</f>
        <v>3700</v>
      </c>
      <c r="E172" s="267">
        <f>'Programový rozpočet sumár'!Q74</f>
        <v>3700</v>
      </c>
      <c r="F172" s="264"/>
    </row>
    <row r="173" spans="1:6" ht="15.75" thickBot="1">
      <c r="A173" s="312"/>
      <c r="B173" s="264"/>
      <c r="C173" s="264"/>
      <c r="D173" s="264"/>
      <c r="E173" s="264"/>
      <c r="F173" s="264"/>
    </row>
    <row r="174" spans="1:6" ht="12.75">
      <c r="A174" s="425" t="s">
        <v>597</v>
      </c>
      <c r="B174" s="581" t="s">
        <v>782</v>
      </c>
      <c r="C174" s="581"/>
      <c r="D174" s="581"/>
      <c r="E174" s="581"/>
      <c r="F174" s="581"/>
    </row>
    <row r="175" spans="1:6" ht="12.75">
      <c r="A175" s="426" t="s">
        <v>599</v>
      </c>
      <c r="B175" s="582" t="s">
        <v>824</v>
      </c>
      <c r="C175" s="582"/>
      <c r="D175" s="582"/>
      <c r="E175" s="582"/>
      <c r="F175" s="582"/>
    </row>
    <row r="176" spans="1:6" ht="12.75">
      <c r="A176" s="426" t="s">
        <v>601</v>
      </c>
      <c r="B176" s="434" t="s">
        <v>602</v>
      </c>
      <c r="C176" s="583" t="s">
        <v>825</v>
      </c>
      <c r="D176" s="584"/>
      <c r="E176" s="584"/>
      <c r="F176" s="585"/>
    </row>
    <row r="177" spans="1:6" ht="12.75">
      <c r="A177" s="426" t="s">
        <v>604</v>
      </c>
      <c r="B177" s="428" t="s">
        <v>605</v>
      </c>
      <c r="C177" s="428" t="s">
        <v>606</v>
      </c>
      <c r="D177" s="453" t="s">
        <v>607</v>
      </c>
      <c r="E177" s="428" t="s">
        <v>608</v>
      </c>
      <c r="F177" s="454" t="s">
        <v>609</v>
      </c>
    </row>
    <row r="178" spans="1:6" ht="12.75">
      <c r="A178" s="426" t="s">
        <v>610</v>
      </c>
      <c r="B178" s="428">
        <v>25</v>
      </c>
      <c r="C178" s="428">
        <v>20</v>
      </c>
      <c r="D178" s="453">
        <v>30</v>
      </c>
      <c r="E178" s="428">
        <v>30</v>
      </c>
      <c r="F178" s="454">
        <v>30</v>
      </c>
    </row>
    <row r="179" spans="1:6" ht="13.5" thickBot="1">
      <c r="A179" s="429" t="s">
        <v>611</v>
      </c>
      <c r="B179" s="435">
        <v>49</v>
      </c>
      <c r="C179" s="430"/>
      <c r="D179" s="346"/>
      <c r="E179" s="346"/>
      <c r="F179" s="347"/>
    </row>
    <row r="181" spans="1:6" ht="14.25">
      <c r="A181" s="407" t="s">
        <v>647</v>
      </c>
      <c r="B181" s="407"/>
      <c r="C181" s="407"/>
      <c r="D181" s="407"/>
      <c r="E181" s="407"/>
      <c r="F181" s="407"/>
    </row>
    <row r="182" spans="1:6" ht="12.75">
      <c r="A182" s="531" t="s">
        <v>826</v>
      </c>
      <c r="B182" s="532"/>
      <c r="C182" s="532"/>
      <c r="D182" s="532"/>
      <c r="E182" s="532"/>
      <c r="F182" s="532"/>
    </row>
  </sheetData>
  <sheetProtection/>
  <mergeCells count="53">
    <mergeCell ref="A5:B5"/>
    <mergeCell ref="A8:F8"/>
    <mergeCell ref="A14:B14"/>
    <mergeCell ref="A19:B19"/>
    <mergeCell ref="B21:F21"/>
    <mergeCell ref="B22:F22"/>
    <mergeCell ref="C23:F23"/>
    <mergeCell ref="C27:F27"/>
    <mergeCell ref="A33:F33"/>
    <mergeCell ref="B40:F40"/>
    <mergeCell ref="B41:F41"/>
    <mergeCell ref="C42:F42"/>
    <mergeCell ref="A48:F48"/>
    <mergeCell ref="A54:B54"/>
    <mergeCell ref="B56:F56"/>
    <mergeCell ref="B57:F57"/>
    <mergeCell ref="C58:F58"/>
    <mergeCell ref="A64:F64"/>
    <mergeCell ref="A70:B70"/>
    <mergeCell ref="B72:F72"/>
    <mergeCell ref="B73:F73"/>
    <mergeCell ref="C74:F74"/>
    <mergeCell ref="A80:F80"/>
    <mergeCell ref="A86:B86"/>
    <mergeCell ref="A91:B91"/>
    <mergeCell ref="B93:F93"/>
    <mergeCell ref="B94:F94"/>
    <mergeCell ref="C95:F95"/>
    <mergeCell ref="A101:F101"/>
    <mergeCell ref="A106:B106"/>
    <mergeCell ref="B108:F108"/>
    <mergeCell ref="B109:F109"/>
    <mergeCell ref="C110:F110"/>
    <mergeCell ref="A116:F116"/>
    <mergeCell ref="A121:B121"/>
    <mergeCell ref="B123:F123"/>
    <mergeCell ref="C160:F160"/>
    <mergeCell ref="B124:F124"/>
    <mergeCell ref="C125:F125"/>
    <mergeCell ref="A131:F131"/>
    <mergeCell ref="A136:B136"/>
    <mergeCell ref="B138:F138"/>
    <mergeCell ref="B139:F139"/>
    <mergeCell ref="A166:F166"/>
    <mergeCell ref="B174:F174"/>
    <mergeCell ref="B175:F175"/>
    <mergeCell ref="C176:F176"/>
    <mergeCell ref="A182:F182"/>
    <mergeCell ref="C140:F140"/>
    <mergeCell ref="C144:F144"/>
    <mergeCell ref="A150:F150"/>
    <mergeCell ref="B158:F158"/>
    <mergeCell ref="B159:F159"/>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34" max="255" man="1"/>
    <brk id="81" max="255" man="1"/>
    <brk id="132" max="255" man="1"/>
  </rowBreaks>
</worksheet>
</file>

<file path=xl/worksheets/sheet14.xml><?xml version="1.0" encoding="utf-8"?>
<worksheet xmlns="http://schemas.openxmlformats.org/spreadsheetml/2006/main" xmlns:r="http://schemas.openxmlformats.org/officeDocument/2006/relationships">
  <dimension ref="A1:F236"/>
  <sheetViews>
    <sheetView zoomScalePageLayoutView="0" workbookViewId="0" topLeftCell="A203">
      <selection activeCell="A221" sqref="A221"/>
    </sheetView>
  </sheetViews>
  <sheetFormatPr defaultColWidth="9.00390625" defaultRowHeight="12.75"/>
  <cols>
    <col min="1" max="1" width="22.125" style="283" customWidth="1"/>
    <col min="2" max="5" width="12.75390625" style="283" customWidth="1"/>
    <col min="6" max="6" width="12.375" style="283" customWidth="1"/>
    <col min="7" max="16384" width="9.125" style="265" customWidth="1"/>
  </cols>
  <sheetData>
    <row r="1" spans="1:6" ht="18">
      <c r="A1" s="263" t="s">
        <v>827</v>
      </c>
      <c r="B1" s="268"/>
      <c r="C1" s="264"/>
      <c r="D1" s="264"/>
      <c r="E1" s="264"/>
      <c r="F1" s="264"/>
    </row>
    <row r="2" spans="1:6" ht="15">
      <c r="A2" s="360" t="s">
        <v>1197</v>
      </c>
      <c r="B2" s="268"/>
      <c r="C2" s="264"/>
      <c r="D2" s="264"/>
      <c r="E2" s="264"/>
      <c r="F2" s="264"/>
    </row>
    <row r="3" spans="1:6" ht="12.75">
      <c r="A3" s="268"/>
      <c r="B3" s="268"/>
      <c r="C3" s="264"/>
      <c r="D3" s="264"/>
      <c r="E3" s="264"/>
      <c r="F3" s="264"/>
    </row>
    <row r="4" spans="1:6" ht="12.75">
      <c r="A4" s="268"/>
      <c r="B4" s="268"/>
      <c r="C4" s="266">
        <v>2012</v>
      </c>
      <c r="D4" s="266">
        <v>2013</v>
      </c>
      <c r="E4" s="266">
        <v>2014</v>
      </c>
      <c r="F4" s="264"/>
    </row>
    <row r="5" spans="1:6" ht="15">
      <c r="A5" s="541" t="s">
        <v>593</v>
      </c>
      <c r="B5" s="580"/>
      <c r="C5" s="267">
        <f>'Programový rozpočet sumár'!G75</f>
        <v>820633</v>
      </c>
      <c r="D5" s="267">
        <f>'Programový rozpočet sumár'!M75</f>
        <v>764000</v>
      </c>
      <c r="E5" s="267">
        <f>'Programový rozpočet sumár'!Q75</f>
        <v>869500</v>
      </c>
      <c r="F5" s="264"/>
    </row>
    <row r="6" spans="1:6" ht="12.75">
      <c r="A6" s="264"/>
      <c r="B6" s="264"/>
      <c r="C6" s="264"/>
      <c r="D6" s="264"/>
      <c r="E6" s="264"/>
      <c r="F6" s="264"/>
    </row>
    <row r="7" spans="1:6" ht="14.25">
      <c r="A7" s="407" t="s">
        <v>594</v>
      </c>
      <c r="B7" s="268"/>
      <c r="C7" s="268"/>
      <c r="D7" s="268"/>
      <c r="E7" s="268"/>
      <c r="F7" s="268"/>
    </row>
    <row r="8" spans="1:6" ht="29.25" customHeight="1">
      <c r="A8" s="531" t="s">
        <v>828</v>
      </c>
      <c r="B8" s="532"/>
      <c r="C8" s="532"/>
      <c r="D8" s="532"/>
      <c r="E8" s="532"/>
      <c r="F8" s="532"/>
    </row>
    <row r="9" spans="1:6" ht="12.75">
      <c r="A9" s="264"/>
      <c r="B9" s="264"/>
      <c r="C9" s="264"/>
      <c r="D9" s="264"/>
      <c r="E9" s="264"/>
      <c r="F9" s="264"/>
    </row>
    <row r="10" spans="1:6" ht="15.75">
      <c r="A10" s="362" t="s">
        <v>829</v>
      </c>
      <c r="B10" s="268"/>
      <c r="C10" s="264"/>
      <c r="D10" s="264"/>
      <c r="E10" s="264"/>
      <c r="F10" s="264"/>
    </row>
    <row r="11" spans="1:6" ht="12.75">
      <c r="A11" s="268"/>
      <c r="B11" s="268"/>
      <c r="C11" s="264"/>
      <c r="D11" s="264"/>
      <c r="E11" s="264"/>
      <c r="F11" s="264"/>
    </row>
    <row r="12" spans="1:6" ht="12.75">
      <c r="A12" s="268"/>
      <c r="B12" s="268"/>
      <c r="C12" s="266">
        <v>2012</v>
      </c>
      <c r="D12" s="266">
        <v>2013</v>
      </c>
      <c r="E12" s="266">
        <v>2014</v>
      </c>
      <c r="F12" s="264"/>
    </row>
    <row r="13" spans="1:6" ht="15">
      <c r="A13" s="541" t="s">
        <v>1163</v>
      </c>
      <c r="B13" s="580"/>
      <c r="C13" s="267">
        <f>'Programový rozpočet sumár'!G76</f>
        <v>456500</v>
      </c>
      <c r="D13" s="267">
        <f>'Programový rozpočet sumár'!M76</f>
        <v>458500</v>
      </c>
      <c r="E13" s="267">
        <f>'Programový rozpočet sumár'!Q76</f>
        <v>561500</v>
      </c>
      <c r="F13" s="268"/>
    </row>
    <row r="14" spans="1:6" ht="15">
      <c r="A14" s="313"/>
      <c r="B14" s="314"/>
      <c r="C14" s="315"/>
      <c r="D14" s="315"/>
      <c r="E14" s="315"/>
      <c r="F14" s="264"/>
    </row>
    <row r="15" spans="1:6" ht="15.75">
      <c r="A15" s="363" t="s">
        <v>830</v>
      </c>
      <c r="B15" s="264"/>
      <c r="C15" s="264"/>
      <c r="D15" s="264"/>
      <c r="E15" s="264"/>
      <c r="F15" s="264"/>
    </row>
    <row r="16" spans="1:6" ht="12.75">
      <c r="A16" s="264"/>
      <c r="B16" s="264"/>
      <c r="C16" s="264"/>
      <c r="D16" s="264"/>
      <c r="E16" s="264"/>
      <c r="F16" s="264"/>
    </row>
    <row r="17" spans="1:6" ht="12.75">
      <c r="A17" s="264"/>
      <c r="B17" s="264"/>
      <c r="C17" s="266">
        <v>2012</v>
      </c>
      <c r="D17" s="266">
        <v>2013</v>
      </c>
      <c r="E17" s="266">
        <v>2014</v>
      </c>
      <c r="F17" s="264"/>
    </row>
    <row r="18" spans="1:6" ht="15">
      <c r="A18" s="541" t="s">
        <v>1168</v>
      </c>
      <c r="B18" s="580"/>
      <c r="C18" s="267">
        <f>'Programový rozpočet sumár'!G77</f>
        <v>283000</v>
      </c>
      <c r="D18" s="267">
        <f>'Programový rozpočet sumár'!M77</f>
        <v>283000</v>
      </c>
      <c r="E18" s="267">
        <f>'Programový rozpočet sumár'!Q77</f>
        <v>288000</v>
      </c>
      <c r="F18" s="264"/>
    </row>
    <row r="19" spans="1:6" ht="15.75" thickBot="1">
      <c r="A19" s="313"/>
      <c r="B19" s="314"/>
      <c r="C19" s="315"/>
      <c r="D19" s="315"/>
      <c r="E19" s="315"/>
      <c r="F19" s="264"/>
    </row>
    <row r="20" spans="1:6" ht="12.75">
      <c r="A20" s="387" t="s">
        <v>597</v>
      </c>
      <c r="B20" s="557" t="s">
        <v>631</v>
      </c>
      <c r="C20" s="557"/>
      <c r="D20" s="557"/>
      <c r="E20" s="557"/>
      <c r="F20" s="558"/>
    </row>
    <row r="21" spans="1:6" ht="12.75">
      <c r="A21" s="388" t="s">
        <v>599</v>
      </c>
      <c r="B21" s="574" t="s">
        <v>831</v>
      </c>
      <c r="C21" s="574"/>
      <c r="D21" s="574"/>
      <c r="E21" s="574"/>
      <c r="F21" s="577"/>
    </row>
    <row r="22" spans="1:6" ht="15">
      <c r="A22" s="388" t="s">
        <v>601</v>
      </c>
      <c r="B22" s="275" t="s">
        <v>602</v>
      </c>
      <c r="C22" s="574" t="s">
        <v>832</v>
      </c>
      <c r="D22" s="575"/>
      <c r="E22" s="575"/>
      <c r="F22" s="576"/>
    </row>
    <row r="23" spans="1:6" ht="12.75">
      <c r="A23" s="388" t="s">
        <v>604</v>
      </c>
      <c r="B23" s="276" t="s">
        <v>605</v>
      </c>
      <c r="C23" s="276" t="s">
        <v>606</v>
      </c>
      <c r="D23" s="277" t="s">
        <v>607</v>
      </c>
      <c r="E23" s="276" t="s">
        <v>608</v>
      </c>
      <c r="F23" s="278" t="s">
        <v>609</v>
      </c>
    </row>
    <row r="24" spans="1:6" ht="12.75">
      <c r="A24" s="388" t="s">
        <v>610</v>
      </c>
      <c r="B24" s="384">
        <v>0.95</v>
      </c>
      <c r="C24" s="384">
        <v>0.98</v>
      </c>
      <c r="D24" s="486">
        <v>0.98</v>
      </c>
      <c r="E24" s="384">
        <v>0.98</v>
      </c>
      <c r="F24" s="487">
        <v>0.98</v>
      </c>
    </row>
    <row r="25" spans="1:6" ht="13.5" thickBot="1">
      <c r="A25" s="389" t="s">
        <v>611</v>
      </c>
      <c r="B25" s="385">
        <v>0.98</v>
      </c>
      <c r="C25" s="383"/>
      <c r="D25" s="300"/>
      <c r="E25" s="300"/>
      <c r="F25" s="301"/>
    </row>
    <row r="26" spans="1:6" ht="24" customHeight="1">
      <c r="A26" s="388" t="s">
        <v>601</v>
      </c>
      <c r="B26" s="386" t="s">
        <v>602</v>
      </c>
      <c r="C26" s="574" t="s">
        <v>1313</v>
      </c>
      <c r="D26" s="575"/>
      <c r="E26" s="575"/>
      <c r="F26" s="576"/>
    </row>
    <row r="27" spans="1:6" ht="12.75">
      <c r="A27" s="388" t="s">
        <v>604</v>
      </c>
      <c r="B27" s="276" t="s">
        <v>605</v>
      </c>
      <c r="C27" s="276" t="s">
        <v>606</v>
      </c>
      <c r="D27" s="277" t="s">
        <v>607</v>
      </c>
      <c r="E27" s="276" t="s">
        <v>608</v>
      </c>
      <c r="F27" s="278" t="s">
        <v>609</v>
      </c>
    </row>
    <row r="28" spans="1:6" ht="12.75">
      <c r="A28" s="388" t="s">
        <v>610</v>
      </c>
      <c r="B28" s="276">
        <v>65</v>
      </c>
      <c r="C28" s="276">
        <v>55</v>
      </c>
      <c r="D28" s="432">
        <f>C18/D43</f>
        <v>62.06140350877193</v>
      </c>
      <c r="E28" s="431">
        <f>D18/E43</f>
        <v>62.06140350877193</v>
      </c>
      <c r="F28" s="433">
        <f>E18/F43</f>
        <v>63.1578947368421</v>
      </c>
    </row>
    <row r="29" spans="1:6" ht="13.5" thickBot="1">
      <c r="A29" s="389" t="s">
        <v>611</v>
      </c>
      <c r="B29" s="383">
        <v>64.99</v>
      </c>
      <c r="C29" s="383"/>
      <c r="D29" s="300"/>
      <c r="E29" s="300"/>
      <c r="F29" s="301"/>
    </row>
    <row r="30" spans="1:6" ht="12.75">
      <c r="A30" s="264"/>
      <c r="B30" s="264"/>
      <c r="C30" s="264"/>
      <c r="D30" s="264"/>
      <c r="E30" s="264"/>
      <c r="F30" s="264"/>
    </row>
    <row r="31" spans="1:6" ht="14.25">
      <c r="A31" s="407" t="s">
        <v>621</v>
      </c>
      <c r="B31" s="268"/>
      <c r="C31" s="268"/>
      <c r="D31" s="268"/>
      <c r="E31" s="268"/>
      <c r="F31" s="268"/>
    </row>
    <row r="32" spans="1:6" ht="25.5" customHeight="1">
      <c r="A32" s="531" t="s">
        <v>1314</v>
      </c>
      <c r="B32" s="532"/>
      <c r="C32" s="532"/>
      <c r="D32" s="532"/>
      <c r="E32" s="532"/>
      <c r="F32" s="532"/>
    </row>
    <row r="33" spans="1:6" ht="12.75">
      <c r="A33" s="290"/>
      <c r="B33" s="291"/>
      <c r="C33" s="291"/>
      <c r="D33" s="291"/>
      <c r="E33" s="291"/>
      <c r="F33" s="291"/>
    </row>
    <row r="34" spans="1:6" ht="15.75">
      <c r="A34" s="363" t="s">
        <v>833</v>
      </c>
      <c r="B34" s="268"/>
      <c r="C34" s="264"/>
      <c r="D34" s="264"/>
      <c r="E34" s="264"/>
      <c r="F34" s="264"/>
    </row>
    <row r="35" spans="1:6" ht="12.75">
      <c r="A35" s="268"/>
      <c r="B35" s="268"/>
      <c r="C35" s="264"/>
      <c r="D35" s="264"/>
      <c r="E35" s="264"/>
      <c r="F35" s="264"/>
    </row>
    <row r="36" spans="1:6" ht="12.75">
      <c r="A36" s="268"/>
      <c r="B36" s="268"/>
      <c r="C36" s="266">
        <v>2012</v>
      </c>
      <c r="D36" s="266">
        <v>2013</v>
      </c>
      <c r="E36" s="266">
        <v>2014</v>
      </c>
      <c r="F36" s="264"/>
    </row>
    <row r="37" spans="1:6" ht="15">
      <c r="A37" s="541" t="s">
        <v>1168</v>
      </c>
      <c r="B37" s="580"/>
      <c r="C37" s="267">
        <f>'Programový rozpočet sumár'!G78</f>
        <v>140000</v>
      </c>
      <c r="D37" s="267">
        <f>'Programový rozpočet sumár'!M78</f>
        <v>140000</v>
      </c>
      <c r="E37" s="267">
        <f>'Programový rozpočet sumár'!Q78</f>
        <v>237500</v>
      </c>
      <c r="F37" s="264"/>
    </row>
    <row r="38" spans="1:6" ht="15.75" thickBot="1">
      <c r="A38" s="313"/>
      <c r="B38" s="314"/>
      <c r="C38" s="315"/>
      <c r="D38" s="315"/>
      <c r="E38" s="315"/>
      <c r="F38" s="264"/>
    </row>
    <row r="39" spans="1:6" ht="12.75">
      <c r="A39" s="387" t="s">
        <v>597</v>
      </c>
      <c r="B39" s="557" t="s">
        <v>631</v>
      </c>
      <c r="C39" s="557"/>
      <c r="D39" s="557"/>
      <c r="E39" s="557"/>
      <c r="F39" s="558"/>
    </row>
    <row r="40" spans="1:6" ht="12.75">
      <c r="A40" s="388" t="s">
        <v>599</v>
      </c>
      <c r="B40" s="574" t="s">
        <v>834</v>
      </c>
      <c r="C40" s="574"/>
      <c r="D40" s="574"/>
      <c r="E40" s="574"/>
      <c r="F40" s="577"/>
    </row>
    <row r="41" spans="1:6" ht="26.25" customHeight="1">
      <c r="A41" s="388" t="s">
        <v>601</v>
      </c>
      <c r="B41" s="386" t="s">
        <v>602</v>
      </c>
      <c r="C41" s="574" t="s">
        <v>1223</v>
      </c>
      <c r="D41" s="575"/>
      <c r="E41" s="575"/>
      <c r="F41" s="576"/>
    </row>
    <row r="42" spans="1:6" ht="12.75">
      <c r="A42" s="388" t="s">
        <v>604</v>
      </c>
      <c r="B42" s="276" t="s">
        <v>605</v>
      </c>
      <c r="C42" s="276" t="s">
        <v>606</v>
      </c>
      <c r="D42" s="277" t="s">
        <v>607</v>
      </c>
      <c r="E42" s="276" t="s">
        <v>608</v>
      </c>
      <c r="F42" s="278" t="s">
        <v>609</v>
      </c>
    </row>
    <row r="43" spans="1:6" ht="12.75">
      <c r="A43" s="388" t="s">
        <v>610</v>
      </c>
      <c r="B43" s="414">
        <v>4800</v>
      </c>
      <c r="C43" s="414">
        <v>4900</v>
      </c>
      <c r="D43" s="418">
        <v>4560</v>
      </c>
      <c r="E43" s="414">
        <f>D43</f>
        <v>4560</v>
      </c>
      <c r="F43" s="420">
        <f>E43</f>
        <v>4560</v>
      </c>
    </row>
    <row r="44" spans="1:6" ht="13.5" thickBot="1">
      <c r="A44" s="389" t="s">
        <v>611</v>
      </c>
      <c r="B44" s="415">
        <v>4862</v>
      </c>
      <c r="C44" s="415"/>
      <c r="D44" s="307"/>
      <c r="E44" s="307"/>
      <c r="F44" s="308"/>
    </row>
    <row r="45" spans="1:6" ht="24" customHeight="1">
      <c r="A45" s="388" t="s">
        <v>601</v>
      </c>
      <c r="B45" s="386" t="s">
        <v>602</v>
      </c>
      <c r="C45" s="594" t="s">
        <v>1315</v>
      </c>
      <c r="D45" s="595"/>
      <c r="E45" s="595"/>
      <c r="F45" s="596"/>
    </row>
    <row r="46" spans="1:6" ht="12.75">
      <c r="A46" s="388" t="s">
        <v>604</v>
      </c>
      <c r="B46" s="276" t="s">
        <v>605</v>
      </c>
      <c r="C46" s="276" t="s">
        <v>606</v>
      </c>
      <c r="D46" s="277" t="s">
        <v>607</v>
      </c>
      <c r="E46" s="276" t="s">
        <v>608</v>
      </c>
      <c r="F46" s="278" t="s">
        <v>609</v>
      </c>
    </row>
    <row r="47" spans="1:6" ht="12.75">
      <c r="A47" s="388" t="s">
        <v>610</v>
      </c>
      <c r="B47" s="276">
        <v>33</v>
      </c>
      <c r="C47" s="276">
        <v>34</v>
      </c>
      <c r="D47" s="432">
        <f>C37/D43</f>
        <v>30.70175438596491</v>
      </c>
      <c r="E47" s="431">
        <f>D37/E43</f>
        <v>30.70175438596491</v>
      </c>
      <c r="F47" s="433">
        <f>E37/F43</f>
        <v>52.083333333333336</v>
      </c>
    </row>
    <row r="48" spans="1:6" ht="13.5" thickBot="1">
      <c r="A48" s="389" t="s">
        <v>611</v>
      </c>
      <c r="B48" s="383">
        <v>31.61</v>
      </c>
      <c r="C48" s="383"/>
      <c r="D48" s="383"/>
      <c r="E48" s="383"/>
      <c r="F48" s="408"/>
    </row>
    <row r="49" spans="1:6" ht="12.75">
      <c r="A49" s="264"/>
      <c r="B49" s="264"/>
      <c r="C49" s="264"/>
      <c r="D49" s="264"/>
      <c r="E49" s="264"/>
      <c r="F49" s="264"/>
    </row>
    <row r="50" spans="1:6" ht="14.25">
      <c r="A50" s="407" t="s">
        <v>1316</v>
      </c>
      <c r="B50" s="264"/>
      <c r="C50" s="264"/>
      <c r="D50" s="264"/>
      <c r="E50" s="316"/>
      <c r="F50" s="264"/>
    </row>
    <row r="51" spans="1:6" ht="12.75">
      <c r="A51" s="605"/>
      <c r="B51" s="606"/>
      <c r="C51" s="606"/>
      <c r="D51" s="606"/>
      <c r="E51" s="606"/>
      <c r="F51" s="606"/>
    </row>
    <row r="52" spans="1:6" ht="15.75">
      <c r="A52" s="363" t="s">
        <v>835</v>
      </c>
      <c r="B52" s="268"/>
      <c r="C52" s="264"/>
      <c r="D52" s="264"/>
      <c r="E52" s="264"/>
      <c r="F52" s="264"/>
    </row>
    <row r="53" spans="1:6" ht="12.75">
      <c r="A53" s="268"/>
      <c r="B53" s="268"/>
      <c r="C53" s="264"/>
      <c r="D53" s="264"/>
      <c r="E53" s="264"/>
      <c r="F53" s="264"/>
    </row>
    <row r="54" spans="1:6" ht="12.75">
      <c r="A54" s="264"/>
      <c r="B54" s="264"/>
      <c r="C54" s="266">
        <v>2012</v>
      </c>
      <c r="D54" s="266">
        <v>2013</v>
      </c>
      <c r="E54" s="266">
        <v>2014</v>
      </c>
      <c r="F54" s="264"/>
    </row>
    <row r="55" spans="1:6" ht="15">
      <c r="A55" s="541" t="s">
        <v>1168</v>
      </c>
      <c r="B55" s="580"/>
      <c r="C55" s="267">
        <f>'Programový rozpočet sumár'!G79</f>
        <v>1500</v>
      </c>
      <c r="D55" s="267">
        <f>'Programový rozpočet sumár'!M79</f>
        <v>3000</v>
      </c>
      <c r="E55" s="267">
        <f>'Programový rozpočet sumár'!Q79</f>
        <v>3000</v>
      </c>
      <c r="F55" s="264"/>
    </row>
    <row r="56" spans="1:6" ht="13.5" thickBot="1">
      <c r="A56" s="264"/>
      <c r="B56" s="264"/>
      <c r="C56" s="264"/>
      <c r="D56" s="264"/>
      <c r="E56" s="264"/>
      <c r="F56" s="264"/>
    </row>
    <row r="57" spans="1:6" ht="12.75">
      <c r="A57" s="387" t="s">
        <v>597</v>
      </c>
      <c r="B57" s="557" t="s">
        <v>631</v>
      </c>
      <c r="C57" s="557"/>
      <c r="D57" s="557"/>
      <c r="E57" s="557"/>
      <c r="F57" s="558"/>
    </row>
    <row r="58" spans="1:6" ht="12.75">
      <c r="A58" s="388" t="s">
        <v>599</v>
      </c>
      <c r="B58" s="574" t="s">
        <v>836</v>
      </c>
      <c r="C58" s="574"/>
      <c r="D58" s="574"/>
      <c r="E58" s="574"/>
      <c r="F58" s="577"/>
    </row>
    <row r="59" spans="1:6" ht="15">
      <c r="A59" s="388" t="s">
        <v>601</v>
      </c>
      <c r="B59" s="275" t="s">
        <v>602</v>
      </c>
      <c r="C59" s="574" t="s">
        <v>837</v>
      </c>
      <c r="D59" s="575"/>
      <c r="E59" s="575"/>
      <c r="F59" s="576"/>
    </row>
    <row r="60" spans="1:6" ht="12.75">
      <c r="A60" s="388" t="s">
        <v>604</v>
      </c>
      <c r="B60" s="276" t="s">
        <v>605</v>
      </c>
      <c r="C60" s="276" t="s">
        <v>606</v>
      </c>
      <c r="D60" s="277" t="s">
        <v>607</v>
      </c>
      <c r="E60" s="276" t="s">
        <v>608</v>
      </c>
      <c r="F60" s="278" t="s">
        <v>609</v>
      </c>
    </row>
    <row r="61" spans="1:6" ht="12.75">
      <c r="A61" s="388" t="s">
        <v>610</v>
      </c>
      <c r="B61" s="276">
        <v>2</v>
      </c>
      <c r="C61" s="276">
        <v>3</v>
      </c>
      <c r="D61" s="277">
        <v>3</v>
      </c>
      <c r="E61" s="276">
        <v>5</v>
      </c>
      <c r="F61" s="278">
        <v>5</v>
      </c>
    </row>
    <row r="62" spans="1:6" ht="13.5" thickBot="1">
      <c r="A62" s="389" t="s">
        <v>611</v>
      </c>
      <c r="B62" s="383">
        <v>4</v>
      </c>
      <c r="C62" s="383"/>
      <c r="D62" s="300"/>
      <c r="E62" s="300"/>
      <c r="F62" s="301"/>
    </row>
    <row r="63" spans="1:6" ht="12.75">
      <c r="A63" s="309"/>
      <c r="B63" s="310"/>
      <c r="C63" s="310"/>
      <c r="D63" s="310"/>
      <c r="E63" s="310"/>
      <c r="F63" s="310"/>
    </row>
    <row r="64" spans="1:6" ht="14.25">
      <c r="A64" s="407" t="s">
        <v>621</v>
      </c>
      <c r="B64" s="603" t="s">
        <v>1317</v>
      </c>
      <c r="C64" s="604"/>
      <c r="D64" s="604"/>
      <c r="E64" s="604"/>
      <c r="F64" s="604"/>
    </row>
    <row r="65" spans="1:6" ht="12.75">
      <c r="A65" s="605"/>
      <c r="B65" s="606"/>
      <c r="C65" s="606"/>
      <c r="D65" s="606"/>
      <c r="E65" s="606"/>
      <c r="F65" s="606"/>
    </row>
    <row r="66" spans="1:6" ht="15.75">
      <c r="A66" s="363" t="s">
        <v>838</v>
      </c>
      <c r="B66" s="268"/>
      <c r="C66" s="264"/>
      <c r="D66" s="264"/>
      <c r="E66" s="264"/>
      <c r="F66" s="264"/>
    </row>
    <row r="67" spans="1:6" ht="12.75">
      <c r="A67" s="268"/>
      <c r="B67" s="268"/>
      <c r="C67" s="264"/>
      <c r="D67" s="264"/>
      <c r="E67" s="264"/>
      <c r="F67" s="264"/>
    </row>
    <row r="68" spans="1:6" ht="12.75">
      <c r="A68" s="268"/>
      <c r="B68" s="268"/>
      <c r="C68" s="266">
        <v>2012</v>
      </c>
      <c r="D68" s="266">
        <v>2013</v>
      </c>
      <c r="E68" s="266">
        <v>2014</v>
      </c>
      <c r="F68" s="264"/>
    </row>
    <row r="69" spans="1:6" ht="15">
      <c r="A69" s="541" t="s">
        <v>1168</v>
      </c>
      <c r="B69" s="580"/>
      <c r="C69" s="267">
        <f>'Programový rozpočet sumár'!G80</f>
        <v>32000</v>
      </c>
      <c r="D69" s="267">
        <f>'Programový rozpočet sumár'!M80</f>
        <v>32500</v>
      </c>
      <c r="E69" s="267">
        <f>'Programový rozpočet sumár'!Q80</f>
        <v>33000</v>
      </c>
      <c r="F69" s="268"/>
    </row>
    <row r="70" spans="1:6" ht="13.5" thickBot="1">
      <c r="A70" s="264"/>
      <c r="B70" s="264"/>
      <c r="C70" s="264"/>
      <c r="D70" s="264"/>
      <c r="E70" s="264"/>
      <c r="F70" s="264"/>
    </row>
    <row r="71" spans="1:6" ht="12.75">
      <c r="A71" s="387" t="s">
        <v>597</v>
      </c>
      <c r="B71" s="557" t="s">
        <v>631</v>
      </c>
      <c r="C71" s="557"/>
      <c r="D71" s="557"/>
      <c r="E71" s="557"/>
      <c r="F71" s="558"/>
    </row>
    <row r="72" spans="1:6" ht="12.75">
      <c r="A72" s="388" t="s">
        <v>599</v>
      </c>
      <c r="B72" s="574" t="s">
        <v>839</v>
      </c>
      <c r="C72" s="574"/>
      <c r="D72" s="574"/>
      <c r="E72" s="574"/>
      <c r="F72" s="577"/>
    </row>
    <row r="73" spans="1:6" ht="23.25" customHeight="1">
      <c r="A73" s="388" t="s">
        <v>601</v>
      </c>
      <c r="B73" s="386" t="s">
        <v>602</v>
      </c>
      <c r="C73" s="554" t="s">
        <v>840</v>
      </c>
      <c r="D73" s="578"/>
      <c r="E73" s="578"/>
      <c r="F73" s="579"/>
    </row>
    <row r="74" spans="1:6" ht="12.75">
      <c r="A74" s="388" t="s">
        <v>604</v>
      </c>
      <c r="B74" s="276" t="s">
        <v>605</v>
      </c>
      <c r="C74" s="276" t="s">
        <v>606</v>
      </c>
      <c r="D74" s="277" t="s">
        <v>607</v>
      </c>
      <c r="E74" s="276" t="s">
        <v>608</v>
      </c>
      <c r="F74" s="278" t="s">
        <v>609</v>
      </c>
    </row>
    <row r="75" spans="1:6" ht="12.75">
      <c r="A75" s="388" t="s">
        <v>610</v>
      </c>
      <c r="B75" s="276">
        <v>420</v>
      </c>
      <c r="C75" s="276">
        <v>540</v>
      </c>
      <c r="D75" s="277">
        <v>640</v>
      </c>
      <c r="E75" s="276">
        <f>D75</f>
        <v>640</v>
      </c>
      <c r="F75" s="278">
        <f>E75</f>
        <v>640</v>
      </c>
    </row>
    <row r="76" spans="1:6" ht="13.5" thickBot="1">
      <c r="A76" s="389" t="s">
        <v>611</v>
      </c>
      <c r="B76" s="383">
        <v>596</v>
      </c>
      <c r="C76" s="383"/>
      <c r="D76" s="300"/>
      <c r="E76" s="300"/>
      <c r="F76" s="301"/>
    </row>
    <row r="77" spans="1:6" ht="12.75">
      <c r="A77" s="388" t="s">
        <v>599</v>
      </c>
      <c r="B77" s="600" t="s">
        <v>841</v>
      </c>
      <c r="C77" s="601"/>
      <c r="D77" s="601"/>
      <c r="E77" s="601"/>
      <c r="F77" s="602"/>
    </row>
    <row r="78" spans="1:6" ht="25.5" customHeight="1">
      <c r="A78" s="388" t="s">
        <v>601</v>
      </c>
      <c r="B78" s="386" t="s">
        <v>602</v>
      </c>
      <c r="C78" s="574" t="s">
        <v>842</v>
      </c>
      <c r="D78" s="575"/>
      <c r="E78" s="575"/>
      <c r="F78" s="576"/>
    </row>
    <row r="79" spans="1:6" ht="12.75">
      <c r="A79" s="388" t="s">
        <v>604</v>
      </c>
      <c r="B79" s="276" t="s">
        <v>605</v>
      </c>
      <c r="C79" s="276" t="s">
        <v>606</v>
      </c>
      <c r="D79" s="277" t="s">
        <v>607</v>
      </c>
      <c r="E79" s="276" t="s">
        <v>608</v>
      </c>
      <c r="F79" s="278" t="s">
        <v>609</v>
      </c>
    </row>
    <row r="80" spans="1:6" ht="12.75">
      <c r="A80" s="388" t="s">
        <v>610</v>
      </c>
      <c r="B80" s="276">
        <v>25</v>
      </c>
      <c r="C80" s="276">
        <v>25</v>
      </c>
      <c r="D80" s="277">
        <v>25</v>
      </c>
      <c r="E80" s="276">
        <v>25</v>
      </c>
      <c r="F80" s="278">
        <v>25</v>
      </c>
    </row>
    <row r="81" spans="1:6" ht="13.5" thickBot="1">
      <c r="A81" s="389" t="s">
        <v>611</v>
      </c>
      <c r="B81" s="383">
        <v>23.64</v>
      </c>
      <c r="C81" s="383"/>
      <c r="D81" s="300"/>
      <c r="E81" s="300"/>
      <c r="F81" s="301"/>
    </row>
    <row r="82" spans="1:6" ht="12.75">
      <c r="A82" s="309"/>
      <c r="B82" s="310"/>
      <c r="C82" s="310"/>
      <c r="D82" s="310"/>
      <c r="E82" s="310"/>
      <c r="F82" s="310"/>
    </row>
    <row r="83" spans="1:6" ht="14.25">
      <c r="A83" s="407" t="s">
        <v>743</v>
      </c>
      <c r="B83" s="603"/>
      <c r="C83" s="603"/>
      <c r="D83" s="603"/>
      <c r="E83" s="603"/>
      <c r="F83" s="603"/>
    </row>
    <row r="84" spans="1:6" ht="28.5" customHeight="1">
      <c r="A84" s="531" t="s">
        <v>1318</v>
      </c>
      <c r="B84" s="532"/>
      <c r="C84" s="532"/>
      <c r="D84" s="532"/>
      <c r="E84" s="532"/>
      <c r="F84" s="532"/>
    </row>
    <row r="85" spans="1:6" ht="12.75">
      <c r="A85" s="305"/>
      <c r="B85" s="306"/>
      <c r="C85" s="306"/>
      <c r="D85" s="306"/>
      <c r="E85" s="306"/>
      <c r="F85" s="306"/>
    </row>
    <row r="86" spans="1:6" ht="15.75">
      <c r="A86" s="362" t="s">
        <v>843</v>
      </c>
      <c r="B86" s="268"/>
      <c r="C86" s="264"/>
      <c r="D86" s="264"/>
      <c r="E86" s="264"/>
      <c r="F86" s="264"/>
    </row>
    <row r="87" spans="1:6" ht="15">
      <c r="A87" s="360" t="s">
        <v>844</v>
      </c>
      <c r="B87" s="268"/>
      <c r="C87" s="264"/>
      <c r="D87" s="264"/>
      <c r="E87" s="264"/>
      <c r="F87" s="264"/>
    </row>
    <row r="88" spans="1:6" ht="12.75">
      <c r="A88" s="268"/>
      <c r="B88" s="268"/>
      <c r="C88" s="264"/>
      <c r="D88" s="264"/>
      <c r="E88" s="264"/>
      <c r="F88" s="264"/>
    </row>
    <row r="89" spans="1:6" ht="12.75">
      <c r="A89" s="268"/>
      <c r="B89" s="268"/>
      <c r="C89" s="266">
        <v>2012</v>
      </c>
      <c r="D89" s="266">
        <v>2013</v>
      </c>
      <c r="E89" s="266">
        <v>2014</v>
      </c>
      <c r="F89" s="264"/>
    </row>
    <row r="90" spans="1:6" ht="15">
      <c r="A90" s="541" t="s">
        <v>1163</v>
      </c>
      <c r="B90" s="580"/>
      <c r="C90" s="267">
        <f>'Programový rozpočet sumár'!G81</f>
        <v>252041</v>
      </c>
      <c r="D90" s="267">
        <f>'Programový rozpočet sumár'!M81</f>
        <v>208200</v>
      </c>
      <c r="E90" s="267">
        <f>'Programový rozpočet sumár'!Q81</f>
        <v>209400</v>
      </c>
      <c r="F90" s="264"/>
    </row>
    <row r="91" spans="1:6" ht="13.5" thickBot="1">
      <c r="A91" s="264"/>
      <c r="B91" s="264"/>
      <c r="C91" s="264"/>
      <c r="D91" s="264"/>
      <c r="E91" s="264"/>
      <c r="F91" s="264"/>
    </row>
    <row r="92" spans="1:6" ht="12.75">
      <c r="A92" s="387" t="s">
        <v>597</v>
      </c>
      <c r="B92" s="557" t="s">
        <v>631</v>
      </c>
      <c r="C92" s="557"/>
      <c r="D92" s="557"/>
      <c r="E92" s="557"/>
      <c r="F92" s="558"/>
    </row>
    <row r="93" spans="1:6" ht="12.75">
      <c r="A93" s="388" t="s">
        <v>599</v>
      </c>
      <c r="B93" s="554" t="s">
        <v>845</v>
      </c>
      <c r="C93" s="555"/>
      <c r="D93" s="555"/>
      <c r="E93" s="555"/>
      <c r="F93" s="556"/>
    </row>
    <row r="94" spans="1:6" ht="26.25" customHeight="1">
      <c r="A94" s="388" t="s">
        <v>601</v>
      </c>
      <c r="B94" s="386" t="s">
        <v>602</v>
      </c>
      <c r="C94" s="597" t="s">
        <v>846</v>
      </c>
      <c r="D94" s="598"/>
      <c r="E94" s="598"/>
      <c r="F94" s="599"/>
    </row>
    <row r="95" spans="1:6" ht="12.75">
      <c r="A95" s="388" t="s">
        <v>604</v>
      </c>
      <c r="B95" s="276" t="s">
        <v>605</v>
      </c>
      <c r="C95" s="276" t="s">
        <v>606</v>
      </c>
      <c r="D95" s="277" t="s">
        <v>607</v>
      </c>
      <c r="E95" s="276" t="s">
        <v>608</v>
      </c>
      <c r="F95" s="278" t="s">
        <v>609</v>
      </c>
    </row>
    <row r="96" spans="1:6" ht="12.75">
      <c r="A96" s="388" t="s">
        <v>610</v>
      </c>
      <c r="B96" s="276"/>
      <c r="C96" s="276">
        <v>29</v>
      </c>
      <c r="D96" s="277">
        <v>30</v>
      </c>
      <c r="E96" s="276">
        <v>30</v>
      </c>
      <c r="F96" s="278">
        <v>30</v>
      </c>
    </row>
    <row r="97" spans="1:6" ht="13.5" thickBot="1">
      <c r="A97" s="389" t="s">
        <v>611</v>
      </c>
      <c r="B97" s="383"/>
      <c r="C97" s="383"/>
      <c r="D97" s="300"/>
      <c r="E97" s="300"/>
      <c r="F97" s="301"/>
    </row>
    <row r="98" spans="1:6" ht="12.75">
      <c r="A98" s="264"/>
      <c r="B98" s="264"/>
      <c r="C98" s="264"/>
      <c r="D98" s="264"/>
      <c r="E98" s="264"/>
      <c r="F98" s="264"/>
    </row>
    <row r="99" spans="1:6" ht="15.75">
      <c r="A99" s="363" t="s">
        <v>847</v>
      </c>
      <c r="B99" s="268"/>
      <c r="C99" s="264"/>
      <c r="D99" s="264"/>
      <c r="E99" s="264"/>
      <c r="F99" s="264"/>
    </row>
    <row r="100" spans="1:6" ht="12.75">
      <c r="A100" s="268"/>
      <c r="B100" s="268"/>
      <c r="C100" s="264"/>
      <c r="D100" s="264"/>
      <c r="E100" s="264"/>
      <c r="F100" s="264"/>
    </row>
    <row r="101" spans="1:6" ht="12.75">
      <c r="A101" s="268"/>
      <c r="B101" s="268"/>
      <c r="C101" s="266">
        <v>2012</v>
      </c>
      <c r="D101" s="266">
        <v>2013</v>
      </c>
      <c r="E101" s="266">
        <v>2014</v>
      </c>
      <c r="F101" s="264"/>
    </row>
    <row r="102" spans="1:6" ht="15">
      <c r="A102" s="541" t="s">
        <v>1168</v>
      </c>
      <c r="B102" s="580"/>
      <c r="C102" s="267">
        <f>'Programový rozpočet sumár'!G82</f>
        <v>140000</v>
      </c>
      <c r="D102" s="267">
        <f>'Programový rozpočet sumár'!M82</f>
        <v>140000</v>
      </c>
      <c r="E102" s="267">
        <f>'Programový rozpočet sumár'!Q82</f>
        <v>140000</v>
      </c>
      <c r="F102" s="264"/>
    </row>
    <row r="103" spans="1:6" ht="13.5" thickBot="1">
      <c r="A103" s="264"/>
      <c r="B103" s="264"/>
      <c r="C103" s="264"/>
      <c r="D103" s="264"/>
      <c r="E103" s="264"/>
      <c r="F103" s="264"/>
    </row>
    <row r="104" spans="1:6" ht="12.75">
      <c r="A104" s="387" t="s">
        <v>597</v>
      </c>
      <c r="B104" s="557" t="s">
        <v>631</v>
      </c>
      <c r="C104" s="557"/>
      <c r="D104" s="557"/>
      <c r="E104" s="557"/>
      <c r="F104" s="558"/>
    </row>
    <row r="105" spans="1:6" ht="12.75">
      <c r="A105" s="388" t="s">
        <v>599</v>
      </c>
      <c r="B105" s="574" t="s">
        <v>848</v>
      </c>
      <c r="C105" s="574"/>
      <c r="D105" s="574"/>
      <c r="E105" s="574"/>
      <c r="F105" s="577"/>
    </row>
    <row r="106" spans="1:6" ht="15">
      <c r="A106" s="388" t="s">
        <v>601</v>
      </c>
      <c r="B106" s="275" t="s">
        <v>602</v>
      </c>
      <c r="C106" s="574" t="s">
        <v>832</v>
      </c>
      <c r="D106" s="575"/>
      <c r="E106" s="575"/>
      <c r="F106" s="576"/>
    </row>
    <row r="107" spans="1:6" ht="12.75">
      <c r="A107" s="388" t="s">
        <v>604</v>
      </c>
      <c r="B107" s="276" t="s">
        <v>605</v>
      </c>
      <c r="C107" s="276" t="s">
        <v>606</v>
      </c>
      <c r="D107" s="277" t="s">
        <v>607</v>
      </c>
      <c r="E107" s="276" t="s">
        <v>608</v>
      </c>
      <c r="F107" s="278" t="s">
        <v>609</v>
      </c>
    </row>
    <row r="108" spans="1:6" ht="12.75">
      <c r="A108" s="388" t="s">
        <v>610</v>
      </c>
      <c r="B108" s="384">
        <v>0.9</v>
      </c>
      <c r="C108" s="384">
        <v>0.97</v>
      </c>
      <c r="D108" s="486">
        <v>0.98</v>
      </c>
      <c r="E108" s="384">
        <v>0.98</v>
      </c>
      <c r="F108" s="487">
        <v>0.98</v>
      </c>
    </row>
    <row r="109" spans="1:6" ht="13.5" thickBot="1">
      <c r="A109" s="389" t="s">
        <v>611</v>
      </c>
      <c r="B109" s="385">
        <v>0.98</v>
      </c>
      <c r="C109" s="383"/>
      <c r="D109" s="300"/>
      <c r="E109" s="300"/>
      <c r="F109" s="301"/>
    </row>
    <row r="110" spans="1:6" ht="24" customHeight="1">
      <c r="A110" s="388" t="s">
        <v>601</v>
      </c>
      <c r="B110" s="386" t="s">
        <v>602</v>
      </c>
      <c r="C110" s="594" t="s">
        <v>1319</v>
      </c>
      <c r="D110" s="595"/>
      <c r="E110" s="595"/>
      <c r="F110" s="596"/>
    </row>
    <row r="111" spans="1:6" ht="12.75">
      <c r="A111" s="388" t="s">
        <v>604</v>
      </c>
      <c r="B111" s="276" t="s">
        <v>605</v>
      </c>
      <c r="C111" s="276" t="s">
        <v>606</v>
      </c>
      <c r="D111" s="277" t="s">
        <v>607</v>
      </c>
      <c r="E111" s="276" t="s">
        <v>608</v>
      </c>
      <c r="F111" s="278" t="s">
        <v>609</v>
      </c>
    </row>
    <row r="112" spans="1:6" ht="12.75">
      <c r="A112" s="388" t="s">
        <v>610</v>
      </c>
      <c r="B112" s="276">
        <v>382</v>
      </c>
      <c r="C112" s="276">
        <v>260</v>
      </c>
      <c r="D112" s="277">
        <v>314</v>
      </c>
      <c r="E112" s="276">
        <f>D112</f>
        <v>314</v>
      </c>
      <c r="F112" s="278">
        <f>E112</f>
        <v>314</v>
      </c>
    </row>
    <row r="113" spans="1:6" ht="13.5" thickBot="1">
      <c r="A113" s="389" t="s">
        <v>611</v>
      </c>
      <c r="B113" s="383">
        <v>348</v>
      </c>
      <c r="C113" s="383"/>
      <c r="D113" s="300"/>
      <c r="E113" s="300"/>
      <c r="F113" s="301"/>
    </row>
    <row r="114" spans="1:6" ht="12.75">
      <c r="A114" s="264"/>
      <c r="B114" s="264"/>
      <c r="C114" s="264"/>
      <c r="D114" s="264"/>
      <c r="E114" s="264"/>
      <c r="F114" s="264"/>
    </row>
    <row r="115" spans="1:6" ht="14.25">
      <c r="A115" s="407" t="s">
        <v>621</v>
      </c>
      <c r="B115" s="268"/>
      <c r="C115" s="268"/>
      <c r="D115" s="268"/>
      <c r="E115" s="268"/>
      <c r="F115" s="268"/>
    </row>
    <row r="116" spans="1:6" ht="28.5" customHeight="1">
      <c r="A116" s="531" t="s">
        <v>849</v>
      </c>
      <c r="B116" s="532"/>
      <c r="C116" s="532"/>
      <c r="D116" s="532"/>
      <c r="E116" s="532"/>
      <c r="F116" s="532"/>
    </row>
    <row r="117" spans="1:6" ht="12.75">
      <c r="A117" s="264"/>
      <c r="B117" s="264"/>
      <c r="C117" s="264"/>
      <c r="D117" s="264"/>
      <c r="E117" s="264"/>
      <c r="F117" s="264"/>
    </row>
    <row r="118" spans="1:6" ht="15.75">
      <c r="A118" s="363" t="s">
        <v>850</v>
      </c>
      <c r="B118" s="268"/>
      <c r="C118" s="264"/>
      <c r="D118" s="264"/>
      <c r="E118" s="264"/>
      <c r="F118" s="264"/>
    </row>
    <row r="119" spans="1:6" ht="12.75">
      <c r="A119" s="268"/>
      <c r="B119" s="268"/>
      <c r="C119" s="264"/>
      <c r="D119" s="264"/>
      <c r="E119" s="264"/>
      <c r="F119" s="264"/>
    </row>
    <row r="120" spans="1:6" ht="12.75">
      <c r="A120" s="268"/>
      <c r="B120" s="268"/>
      <c r="C120" s="266">
        <v>2012</v>
      </c>
      <c r="D120" s="266">
        <v>2013</v>
      </c>
      <c r="E120" s="266">
        <v>2014</v>
      </c>
      <c r="F120" s="264"/>
    </row>
    <row r="121" spans="1:6" ht="15">
      <c r="A121" s="541" t="s">
        <v>1175</v>
      </c>
      <c r="B121" s="580"/>
      <c r="C121" s="267">
        <f>'Programový rozpočet sumár'!G83</f>
        <v>45041</v>
      </c>
      <c r="D121" s="267">
        <f>'Programový rozpočet sumár'!M83</f>
        <v>0</v>
      </c>
      <c r="E121" s="267">
        <f>'Programový rozpočet sumár'!Q83</f>
        <v>0</v>
      </c>
      <c r="F121" s="264"/>
    </row>
    <row r="122" spans="1:6" ht="13.5" thickBot="1">
      <c r="A122" s="264"/>
      <c r="B122" s="264"/>
      <c r="C122" s="264"/>
      <c r="D122" s="264"/>
      <c r="E122" s="264"/>
      <c r="F122" s="264"/>
    </row>
    <row r="123" spans="1:6" ht="12.75" customHeight="1">
      <c r="A123" s="387" t="s">
        <v>597</v>
      </c>
      <c r="B123" s="543" t="s">
        <v>638</v>
      </c>
      <c r="C123" s="544"/>
      <c r="D123" s="544"/>
      <c r="E123" s="544"/>
      <c r="F123" s="545"/>
    </row>
    <row r="124" spans="1:6" ht="12.75">
      <c r="A124" s="388" t="s">
        <v>599</v>
      </c>
      <c r="B124" s="574" t="s">
        <v>851</v>
      </c>
      <c r="C124" s="574"/>
      <c r="D124" s="574"/>
      <c r="E124" s="574"/>
      <c r="F124" s="577"/>
    </row>
    <row r="125" spans="1:6" ht="15">
      <c r="A125" s="388" t="s">
        <v>601</v>
      </c>
      <c r="B125" s="386" t="s">
        <v>602</v>
      </c>
      <c r="C125" s="554" t="s">
        <v>852</v>
      </c>
      <c r="D125" s="578"/>
      <c r="E125" s="578"/>
      <c r="F125" s="579"/>
    </row>
    <row r="126" spans="1:6" ht="12.75">
      <c r="A126" s="388" t="s">
        <v>604</v>
      </c>
      <c r="B126" s="276" t="s">
        <v>605</v>
      </c>
      <c r="C126" s="276" t="s">
        <v>606</v>
      </c>
      <c r="D126" s="277" t="s">
        <v>607</v>
      </c>
      <c r="E126" s="276" t="s">
        <v>608</v>
      </c>
      <c r="F126" s="278" t="s">
        <v>609</v>
      </c>
    </row>
    <row r="127" spans="1:6" ht="12.75">
      <c r="A127" s="388" t="s">
        <v>610</v>
      </c>
      <c r="B127" s="276"/>
      <c r="C127" s="414">
        <v>1700</v>
      </c>
      <c r="D127" s="418">
        <v>1700</v>
      </c>
      <c r="E127" s="276"/>
      <c r="F127" s="278"/>
    </row>
    <row r="128" spans="1:6" ht="13.5" thickBot="1">
      <c r="A128" s="403" t="s">
        <v>611</v>
      </c>
      <c r="B128" s="436"/>
      <c r="C128" s="436"/>
      <c r="D128" s="344"/>
      <c r="E128" s="344"/>
      <c r="F128" s="345"/>
    </row>
    <row r="129" spans="1:6" ht="15" customHeight="1">
      <c r="A129" s="387" t="s">
        <v>601</v>
      </c>
      <c r="B129" s="405" t="s">
        <v>602</v>
      </c>
      <c r="C129" s="594" t="s">
        <v>853</v>
      </c>
      <c r="D129" s="595"/>
      <c r="E129" s="595"/>
      <c r="F129" s="596"/>
    </row>
    <row r="130" spans="1:6" ht="12.75">
      <c r="A130" s="388" t="s">
        <v>604</v>
      </c>
      <c r="B130" s="276" t="s">
        <v>605</v>
      </c>
      <c r="C130" s="276" t="s">
        <v>606</v>
      </c>
      <c r="D130" s="277" t="s">
        <v>607</v>
      </c>
      <c r="E130" s="276" t="s">
        <v>608</v>
      </c>
      <c r="F130" s="278" t="s">
        <v>609</v>
      </c>
    </row>
    <row r="131" spans="1:6" ht="12.75">
      <c r="A131" s="388" t="s">
        <v>610</v>
      </c>
      <c r="B131" s="276"/>
      <c r="C131" s="276">
        <v>111</v>
      </c>
      <c r="D131" s="277">
        <v>111</v>
      </c>
      <c r="E131" s="276"/>
      <c r="F131" s="278"/>
    </row>
    <row r="132" spans="1:6" ht="13.5" thickBot="1">
      <c r="A132" s="389" t="s">
        <v>611</v>
      </c>
      <c r="B132" s="383"/>
      <c r="C132" s="383"/>
      <c r="D132" s="300"/>
      <c r="E132" s="300"/>
      <c r="F132" s="301"/>
    </row>
    <row r="133" spans="1:6" ht="12.75">
      <c r="A133" s="264"/>
      <c r="B133" s="264"/>
      <c r="C133" s="264"/>
      <c r="D133" s="264"/>
      <c r="E133" s="264"/>
      <c r="F133" s="264"/>
    </row>
    <row r="134" spans="1:6" ht="14.25">
      <c r="A134" s="407" t="s">
        <v>854</v>
      </c>
      <c r="B134" s="268"/>
      <c r="C134" s="268"/>
      <c r="D134" s="268"/>
      <c r="E134" s="268"/>
      <c r="F134" s="268"/>
    </row>
    <row r="135" spans="1:6" ht="235.5" customHeight="1">
      <c r="A135" s="531" t="s">
        <v>1274</v>
      </c>
      <c r="B135" s="532"/>
      <c r="C135" s="532"/>
      <c r="D135" s="532"/>
      <c r="E135" s="532"/>
      <c r="F135" s="532"/>
    </row>
    <row r="136" spans="1:6" ht="12.75">
      <c r="A136" s="264"/>
      <c r="B136" s="264"/>
      <c r="C136" s="264"/>
      <c r="D136" s="264"/>
      <c r="E136" s="264"/>
      <c r="F136" s="264"/>
    </row>
    <row r="137" spans="1:6" ht="15.75">
      <c r="A137" s="363" t="s">
        <v>1295</v>
      </c>
      <c r="B137" s="268"/>
      <c r="C137" s="264"/>
      <c r="D137" s="264"/>
      <c r="E137" s="264"/>
      <c r="F137" s="264"/>
    </row>
    <row r="138" spans="1:6" ht="12.75">
      <c r="A138" s="268"/>
      <c r="B138" s="268"/>
      <c r="C138" s="264"/>
      <c r="D138" s="264"/>
      <c r="E138" s="264"/>
      <c r="F138" s="264"/>
    </row>
    <row r="139" spans="1:6" ht="12.75">
      <c r="A139" s="268"/>
      <c r="B139" s="268"/>
      <c r="C139" s="266">
        <v>2012</v>
      </c>
      <c r="D139" s="266">
        <v>2013</v>
      </c>
      <c r="E139" s="266">
        <v>2014</v>
      </c>
      <c r="F139" s="264"/>
    </row>
    <row r="140" spans="1:6" ht="15">
      <c r="A140" s="541" t="s">
        <v>1168</v>
      </c>
      <c r="B140" s="580"/>
      <c r="C140" s="267">
        <f>'Programový rozpočet sumár'!G84</f>
        <v>5000</v>
      </c>
      <c r="D140" s="267">
        <f>'Programový rozpočet sumár'!M84</f>
        <v>5000</v>
      </c>
      <c r="E140" s="267">
        <f>'Programový rozpočet sumár'!Q84</f>
        <v>5000</v>
      </c>
      <c r="F140" s="264"/>
    </row>
    <row r="141" spans="1:6" ht="13.5" thickBot="1">
      <c r="A141" s="264"/>
      <c r="B141" s="264"/>
      <c r="C141" s="264"/>
      <c r="D141" s="264"/>
      <c r="E141" s="264"/>
      <c r="F141" s="264"/>
    </row>
    <row r="142" spans="1:6" ht="12.75" customHeight="1">
      <c r="A142" s="387" t="s">
        <v>597</v>
      </c>
      <c r="B142" s="543" t="s">
        <v>631</v>
      </c>
      <c r="C142" s="544"/>
      <c r="D142" s="544"/>
      <c r="E142" s="544"/>
      <c r="F142" s="545"/>
    </row>
    <row r="143" spans="1:6" ht="12.75" customHeight="1">
      <c r="A143" s="388" t="s">
        <v>599</v>
      </c>
      <c r="B143" s="528" t="s">
        <v>1300</v>
      </c>
      <c r="C143" s="529"/>
      <c r="D143" s="529"/>
      <c r="E143" s="529"/>
      <c r="F143" s="530"/>
    </row>
    <row r="144" spans="1:6" ht="15" customHeight="1">
      <c r="A144" s="388" t="s">
        <v>601</v>
      </c>
      <c r="B144" s="475" t="s">
        <v>602</v>
      </c>
      <c r="C144" s="607" t="s">
        <v>1320</v>
      </c>
      <c r="D144" s="608"/>
      <c r="E144" s="608"/>
      <c r="F144" s="609"/>
    </row>
    <row r="145" spans="1:6" ht="12.75">
      <c r="A145" s="388" t="s">
        <v>604</v>
      </c>
      <c r="B145" s="276" t="s">
        <v>605</v>
      </c>
      <c r="C145" s="276" t="s">
        <v>606</v>
      </c>
      <c r="D145" s="277" t="s">
        <v>607</v>
      </c>
      <c r="E145" s="276" t="s">
        <v>608</v>
      </c>
      <c r="F145" s="278" t="s">
        <v>609</v>
      </c>
    </row>
    <row r="146" spans="1:6" ht="12.75">
      <c r="A146" s="388" t="s">
        <v>610</v>
      </c>
      <c r="B146" s="276"/>
      <c r="C146" s="276"/>
      <c r="D146" s="277">
        <f>ROUND(3170/203.56,0)</f>
        <v>16</v>
      </c>
      <c r="E146" s="276">
        <f>D146</f>
        <v>16</v>
      </c>
      <c r="F146" s="278">
        <f>E146</f>
        <v>16</v>
      </c>
    </row>
    <row r="147" spans="1:6" ht="13.5" thickBot="1">
      <c r="A147" s="389" t="s">
        <v>611</v>
      </c>
      <c r="B147" s="383"/>
      <c r="C147" s="383"/>
      <c r="D147" s="300"/>
      <c r="E147" s="300"/>
      <c r="F147" s="301"/>
    </row>
    <row r="148" spans="1:6" ht="12.75">
      <c r="A148" s="264"/>
      <c r="B148" s="264"/>
      <c r="C148" s="264"/>
      <c r="D148" s="264"/>
      <c r="E148" s="264"/>
      <c r="F148" s="264"/>
    </row>
    <row r="149" spans="1:6" ht="14.25">
      <c r="A149" s="407" t="s">
        <v>621</v>
      </c>
      <c r="B149" s="268"/>
      <c r="C149" s="268"/>
      <c r="D149" s="268"/>
      <c r="E149" s="268"/>
      <c r="F149" s="268"/>
    </row>
    <row r="150" spans="1:6" ht="12.75">
      <c r="A150" s="531" t="s">
        <v>1296</v>
      </c>
      <c r="B150" s="532"/>
      <c r="C150" s="532"/>
      <c r="D150" s="532"/>
      <c r="E150" s="532"/>
      <c r="F150" s="532"/>
    </row>
    <row r="151" spans="1:6" ht="12.75">
      <c r="A151" s="264"/>
      <c r="B151" s="264"/>
      <c r="C151" s="264"/>
      <c r="D151" s="264"/>
      <c r="E151" s="264"/>
      <c r="F151" s="264"/>
    </row>
    <row r="152" spans="1:6" ht="15.75">
      <c r="A152" s="363" t="s">
        <v>1299</v>
      </c>
      <c r="B152" s="268"/>
      <c r="C152" s="264"/>
      <c r="D152" s="264"/>
      <c r="E152" s="264"/>
      <c r="F152" s="264"/>
    </row>
    <row r="153" spans="1:6" ht="12.75">
      <c r="A153" s="268"/>
      <c r="B153" s="268"/>
      <c r="C153" s="264"/>
      <c r="D153" s="264"/>
      <c r="E153" s="264"/>
      <c r="F153" s="264"/>
    </row>
    <row r="154" spans="1:6" ht="12.75">
      <c r="A154" s="268"/>
      <c r="B154" s="268"/>
      <c r="C154" s="266">
        <v>2012</v>
      </c>
      <c r="D154" s="266">
        <v>2013</v>
      </c>
      <c r="E154" s="266">
        <v>2014</v>
      </c>
      <c r="F154" s="264"/>
    </row>
    <row r="155" spans="1:6" ht="15">
      <c r="A155" s="541" t="s">
        <v>1168</v>
      </c>
      <c r="B155" s="580"/>
      <c r="C155" s="267">
        <f>'Programový rozpočet sumár'!G99</f>
        <v>0</v>
      </c>
      <c r="D155" s="267">
        <f>'Programový rozpočet sumár'!M99</f>
        <v>0</v>
      </c>
      <c r="E155" s="267">
        <f>'Programový rozpočet sumár'!Q99</f>
        <v>0</v>
      </c>
      <c r="F155" s="264"/>
    </row>
    <row r="156" spans="1:6" ht="13.5" thickBot="1">
      <c r="A156" s="264"/>
      <c r="B156" s="264"/>
      <c r="C156" s="264"/>
      <c r="D156" s="264"/>
      <c r="E156" s="264"/>
      <c r="F156" s="264"/>
    </row>
    <row r="157" spans="1:6" ht="12.75">
      <c r="A157" s="387" t="s">
        <v>597</v>
      </c>
      <c r="B157" s="543" t="s">
        <v>631</v>
      </c>
      <c r="C157" s="544"/>
      <c r="D157" s="544"/>
      <c r="E157" s="544"/>
      <c r="F157" s="545"/>
    </row>
    <row r="158" spans="1:6" ht="12.75">
      <c r="A158" s="388" t="s">
        <v>599</v>
      </c>
      <c r="B158" s="528" t="s">
        <v>1301</v>
      </c>
      <c r="C158" s="529"/>
      <c r="D158" s="529"/>
      <c r="E158" s="529"/>
      <c r="F158" s="530"/>
    </row>
    <row r="159" spans="1:6" ht="15">
      <c r="A159" s="388" t="s">
        <v>601</v>
      </c>
      <c r="B159" s="475" t="s">
        <v>602</v>
      </c>
      <c r="C159" s="607" t="s">
        <v>1321</v>
      </c>
      <c r="D159" s="608"/>
      <c r="E159" s="608"/>
      <c r="F159" s="609"/>
    </row>
    <row r="160" spans="1:6" ht="12.75">
      <c r="A160" s="388" t="s">
        <v>604</v>
      </c>
      <c r="B160" s="276" t="s">
        <v>605</v>
      </c>
      <c r="C160" s="276" t="s">
        <v>606</v>
      </c>
      <c r="D160" s="277" t="s">
        <v>607</v>
      </c>
      <c r="E160" s="276" t="s">
        <v>608</v>
      </c>
      <c r="F160" s="278" t="s">
        <v>609</v>
      </c>
    </row>
    <row r="161" spans="1:6" ht="12.75">
      <c r="A161" s="388" t="s">
        <v>610</v>
      </c>
      <c r="B161" s="276"/>
      <c r="C161" s="276"/>
      <c r="D161" s="277">
        <v>91</v>
      </c>
      <c r="E161" s="276">
        <f>D161</f>
        <v>91</v>
      </c>
      <c r="F161" s="278">
        <f>E161</f>
        <v>91</v>
      </c>
    </row>
    <row r="162" spans="1:6" ht="13.5" thickBot="1">
      <c r="A162" s="389" t="s">
        <v>611</v>
      </c>
      <c r="B162" s="383"/>
      <c r="C162" s="383"/>
      <c r="D162" s="300"/>
      <c r="E162" s="300"/>
      <c r="F162" s="301"/>
    </row>
    <row r="163" spans="1:6" ht="12.75">
      <c r="A163" s="264"/>
      <c r="B163" s="264"/>
      <c r="C163" s="264"/>
      <c r="D163" s="264"/>
      <c r="E163" s="264"/>
      <c r="F163" s="264"/>
    </row>
    <row r="164" spans="1:6" ht="14.25">
      <c r="A164" s="407" t="s">
        <v>621</v>
      </c>
      <c r="B164" s="268"/>
      <c r="C164" s="268"/>
      <c r="D164" s="268"/>
      <c r="E164" s="268"/>
      <c r="F164" s="268"/>
    </row>
    <row r="165" spans="1:6" ht="12.75">
      <c r="A165" s="531" t="s">
        <v>1302</v>
      </c>
      <c r="B165" s="532"/>
      <c r="C165" s="532"/>
      <c r="D165" s="532"/>
      <c r="E165" s="532"/>
      <c r="F165" s="532"/>
    </row>
    <row r="166" spans="1:6" ht="12.75">
      <c r="A166" s="264"/>
      <c r="B166" s="264"/>
      <c r="C166" s="264"/>
      <c r="D166" s="264"/>
      <c r="E166" s="264"/>
      <c r="F166" s="264"/>
    </row>
    <row r="167" spans="1:6" ht="15.75">
      <c r="A167" s="362" t="s">
        <v>855</v>
      </c>
      <c r="B167" s="268"/>
      <c r="C167" s="264"/>
      <c r="D167" s="264"/>
      <c r="E167" s="264"/>
      <c r="F167" s="264"/>
    </row>
    <row r="168" spans="1:6" ht="15">
      <c r="A168" s="360"/>
      <c r="B168" s="268"/>
      <c r="C168" s="264"/>
      <c r="D168" s="264"/>
      <c r="E168" s="264"/>
      <c r="F168" s="264"/>
    </row>
    <row r="169" spans="1:6" ht="12.75">
      <c r="A169" s="268"/>
      <c r="B169" s="268"/>
      <c r="C169" s="266">
        <v>2012</v>
      </c>
      <c r="D169" s="266">
        <v>2013</v>
      </c>
      <c r="E169" s="266">
        <v>2014</v>
      </c>
      <c r="F169" s="264"/>
    </row>
    <row r="170" spans="1:6" ht="15">
      <c r="A170" s="541" t="s">
        <v>1163</v>
      </c>
      <c r="B170" s="580"/>
      <c r="C170" s="267">
        <f>'Programový rozpočet sumár'!G86</f>
        <v>11600</v>
      </c>
      <c r="D170" s="267">
        <f>'Programový rozpočet sumár'!M86</f>
        <v>11800</v>
      </c>
      <c r="E170" s="267">
        <f>'Programový rozpočet sumár'!Q86</f>
        <v>12000</v>
      </c>
      <c r="F170" s="264"/>
    </row>
    <row r="171" spans="1:6" ht="12.75">
      <c r="A171" s="264"/>
      <c r="B171" s="264"/>
      <c r="C171" s="264"/>
      <c r="D171" s="264"/>
      <c r="E171" s="264"/>
      <c r="F171" s="264"/>
    </row>
    <row r="172" spans="1:6" ht="13.5" thickBot="1">
      <c r="A172" s="264"/>
      <c r="B172" s="264"/>
      <c r="C172" s="264"/>
      <c r="D172" s="264"/>
      <c r="E172" s="264"/>
      <c r="F172" s="264"/>
    </row>
    <row r="173" spans="1:6" ht="12.75">
      <c r="A173" s="387" t="s">
        <v>597</v>
      </c>
      <c r="B173" s="557" t="s">
        <v>631</v>
      </c>
      <c r="C173" s="557"/>
      <c r="D173" s="557"/>
      <c r="E173" s="557"/>
      <c r="F173" s="558"/>
    </row>
    <row r="174" spans="1:6" ht="24.75" customHeight="1">
      <c r="A174" s="388" t="s">
        <v>599</v>
      </c>
      <c r="B174" s="554" t="s">
        <v>856</v>
      </c>
      <c r="C174" s="555"/>
      <c r="D174" s="555"/>
      <c r="E174" s="555"/>
      <c r="F174" s="556"/>
    </row>
    <row r="175" spans="1:6" ht="15">
      <c r="A175" s="388" t="s">
        <v>601</v>
      </c>
      <c r="B175" s="275" t="s">
        <v>602</v>
      </c>
      <c r="C175" s="574" t="s">
        <v>857</v>
      </c>
      <c r="D175" s="575"/>
      <c r="E175" s="575"/>
      <c r="F175" s="576"/>
    </row>
    <row r="176" spans="1:6" ht="12.75">
      <c r="A176" s="388" t="s">
        <v>604</v>
      </c>
      <c r="B176" s="276" t="s">
        <v>605</v>
      </c>
      <c r="C176" s="276" t="s">
        <v>606</v>
      </c>
      <c r="D176" s="277" t="s">
        <v>607</v>
      </c>
      <c r="E176" s="276" t="s">
        <v>608</v>
      </c>
      <c r="F176" s="278" t="s">
        <v>609</v>
      </c>
    </row>
    <row r="177" spans="1:6" ht="12.75">
      <c r="A177" s="388" t="s">
        <v>610</v>
      </c>
      <c r="B177" s="276">
        <v>639</v>
      </c>
      <c r="C177" s="276">
        <v>600</v>
      </c>
      <c r="D177" s="277">
        <v>600</v>
      </c>
      <c r="E177" s="276">
        <v>600</v>
      </c>
      <c r="F177" s="278">
        <v>600</v>
      </c>
    </row>
    <row r="178" spans="1:6" ht="13.5" thickBot="1">
      <c r="A178" s="389" t="s">
        <v>611</v>
      </c>
      <c r="B178" s="383">
        <v>595</v>
      </c>
      <c r="C178" s="383"/>
      <c r="D178" s="300"/>
      <c r="E178" s="300"/>
      <c r="F178" s="301"/>
    </row>
    <row r="179" spans="1:6" ht="12.75">
      <c r="A179" s="264"/>
      <c r="B179" s="264"/>
      <c r="C179" s="264"/>
      <c r="D179" s="264"/>
      <c r="E179" s="264"/>
      <c r="F179" s="264"/>
    </row>
    <row r="180" spans="1:6" ht="14.25">
      <c r="A180" s="407" t="s">
        <v>653</v>
      </c>
      <c r="B180" s="268"/>
      <c r="C180" s="268"/>
      <c r="D180" s="268"/>
      <c r="E180" s="268"/>
      <c r="F180" s="268"/>
    </row>
    <row r="181" spans="1:6" ht="27.75" customHeight="1">
      <c r="A181" s="531" t="s">
        <v>1266</v>
      </c>
      <c r="B181" s="532"/>
      <c r="C181" s="532"/>
      <c r="D181" s="532"/>
      <c r="E181" s="532"/>
      <c r="F181" s="532"/>
    </row>
    <row r="182" spans="1:6" ht="12.75">
      <c r="A182" s="264"/>
      <c r="B182" s="264"/>
      <c r="C182" s="264"/>
      <c r="D182" s="264"/>
      <c r="E182" s="264"/>
      <c r="F182" s="264"/>
    </row>
    <row r="183" spans="1:6" ht="15.75">
      <c r="A183" s="362" t="s">
        <v>858</v>
      </c>
      <c r="B183" s="268"/>
      <c r="C183" s="264"/>
      <c r="D183" s="264"/>
      <c r="E183" s="264"/>
      <c r="F183" s="264"/>
    </row>
    <row r="184" spans="1:6" ht="12.75">
      <c r="A184" s="268"/>
      <c r="B184" s="268"/>
      <c r="C184" s="264"/>
      <c r="D184" s="264"/>
      <c r="E184" s="264"/>
      <c r="F184" s="264"/>
    </row>
    <row r="185" spans="1:6" ht="12.75">
      <c r="A185" s="268"/>
      <c r="B185" s="268"/>
      <c r="C185" s="266">
        <v>2012</v>
      </c>
      <c r="D185" s="266">
        <v>2013</v>
      </c>
      <c r="E185" s="266">
        <v>2014</v>
      </c>
      <c r="F185" s="264"/>
    </row>
    <row r="186" spans="1:6" ht="15">
      <c r="A186" s="541" t="s">
        <v>1163</v>
      </c>
      <c r="B186" s="580"/>
      <c r="C186" s="267">
        <f>'Programový rozpočet sumár'!G87</f>
        <v>100492</v>
      </c>
      <c r="D186" s="267">
        <f>'Programový rozpočet sumár'!M87</f>
        <v>85500</v>
      </c>
      <c r="E186" s="267">
        <f>'Programový rozpočet sumár'!Q87</f>
        <v>86600</v>
      </c>
      <c r="F186" s="264"/>
    </row>
    <row r="187" spans="1:6" ht="12.75">
      <c r="A187" s="264"/>
      <c r="B187" s="264"/>
      <c r="C187" s="264"/>
      <c r="D187" s="264"/>
      <c r="E187" s="264"/>
      <c r="F187" s="264"/>
    </row>
    <row r="188" spans="1:6" ht="15.75">
      <c r="A188" s="363" t="s">
        <v>859</v>
      </c>
      <c r="B188" s="268"/>
      <c r="C188" s="264"/>
      <c r="D188" s="264"/>
      <c r="E188" s="264"/>
      <c r="F188" s="264"/>
    </row>
    <row r="189" spans="1:6" ht="12.75">
      <c r="A189" s="268"/>
      <c r="B189" s="268"/>
      <c r="C189" s="264"/>
      <c r="D189" s="264"/>
      <c r="E189" s="264"/>
      <c r="F189" s="264"/>
    </row>
    <row r="190" spans="1:6" ht="12.75">
      <c r="A190" s="268"/>
      <c r="B190" s="268"/>
      <c r="C190" s="266">
        <v>2012</v>
      </c>
      <c r="D190" s="266">
        <v>2013</v>
      </c>
      <c r="E190" s="266">
        <v>2014</v>
      </c>
      <c r="F190" s="264"/>
    </row>
    <row r="191" spans="1:6" ht="15">
      <c r="A191" s="541" t="s">
        <v>1168</v>
      </c>
      <c r="B191" s="580"/>
      <c r="C191" s="267">
        <f>'Programový rozpočet sumár'!G88</f>
        <v>55000</v>
      </c>
      <c r="D191" s="267">
        <f>'Programový rozpočet sumár'!M88</f>
        <v>56100</v>
      </c>
      <c r="E191" s="267">
        <f>'Programový rozpočet sumár'!Q88</f>
        <v>57200</v>
      </c>
      <c r="F191" s="264"/>
    </row>
    <row r="192" spans="1:6" ht="13.5" thickBot="1">
      <c r="A192" s="264"/>
      <c r="B192" s="264"/>
      <c r="C192" s="264"/>
      <c r="D192" s="264"/>
      <c r="E192" s="264"/>
      <c r="F192" s="264"/>
    </row>
    <row r="193" spans="1:6" ht="12.75">
      <c r="A193" s="387" t="s">
        <v>597</v>
      </c>
      <c r="B193" s="557" t="s">
        <v>631</v>
      </c>
      <c r="C193" s="557"/>
      <c r="D193" s="557"/>
      <c r="E193" s="557"/>
      <c r="F193" s="558"/>
    </row>
    <row r="194" spans="1:6" ht="12.75">
      <c r="A194" s="388" t="s">
        <v>599</v>
      </c>
      <c r="B194" s="574" t="s">
        <v>860</v>
      </c>
      <c r="C194" s="574"/>
      <c r="D194" s="574"/>
      <c r="E194" s="574"/>
      <c r="F194" s="577"/>
    </row>
    <row r="195" spans="1:6" ht="15">
      <c r="A195" s="388" t="s">
        <v>601</v>
      </c>
      <c r="B195" s="275" t="s">
        <v>602</v>
      </c>
      <c r="C195" s="574" t="s">
        <v>861</v>
      </c>
      <c r="D195" s="575"/>
      <c r="E195" s="575"/>
      <c r="F195" s="576"/>
    </row>
    <row r="196" spans="1:6" ht="12.75">
      <c r="A196" s="388" t="s">
        <v>604</v>
      </c>
      <c r="B196" s="276" t="s">
        <v>605</v>
      </c>
      <c r="C196" s="276" t="s">
        <v>606</v>
      </c>
      <c r="D196" s="277" t="s">
        <v>607</v>
      </c>
      <c r="E196" s="276" t="s">
        <v>608</v>
      </c>
      <c r="F196" s="278" t="s">
        <v>609</v>
      </c>
    </row>
    <row r="197" spans="1:6" ht="12.75">
      <c r="A197" s="388" t="s">
        <v>610</v>
      </c>
      <c r="B197" s="414">
        <v>137560</v>
      </c>
      <c r="C197" s="414">
        <v>137850</v>
      </c>
      <c r="D197" s="418">
        <v>137560</v>
      </c>
      <c r="E197" s="414">
        <f>D197</f>
        <v>137560</v>
      </c>
      <c r="F197" s="420">
        <f>E197</f>
        <v>137560</v>
      </c>
    </row>
    <row r="198" spans="1:6" ht="13.5" thickBot="1">
      <c r="A198" s="389" t="s">
        <v>611</v>
      </c>
      <c r="B198" s="415">
        <v>137560</v>
      </c>
      <c r="C198" s="383"/>
      <c r="D198" s="300"/>
      <c r="E198" s="300"/>
      <c r="F198" s="301"/>
    </row>
    <row r="199" spans="1:6" ht="12.75">
      <c r="A199" s="264"/>
      <c r="B199" s="264"/>
      <c r="C199" s="264"/>
      <c r="D199" s="264"/>
      <c r="E199" s="264"/>
      <c r="F199" s="264"/>
    </row>
    <row r="200" spans="1:6" ht="14.25">
      <c r="A200" s="407" t="s">
        <v>621</v>
      </c>
      <c r="B200" s="268"/>
      <c r="C200" s="268"/>
      <c r="D200" s="268"/>
      <c r="E200" s="268"/>
      <c r="F200" s="268"/>
    </row>
    <row r="201" spans="1:6" ht="28.5" customHeight="1">
      <c r="A201" s="531" t="s">
        <v>1322</v>
      </c>
      <c r="B201" s="532"/>
      <c r="C201" s="532"/>
      <c r="D201" s="532"/>
      <c r="E201" s="532"/>
      <c r="F201" s="532"/>
    </row>
    <row r="202" spans="1:6" ht="12.75">
      <c r="A202" s="285"/>
      <c r="B202" s="285"/>
      <c r="C202" s="285"/>
      <c r="D202" s="285"/>
      <c r="E202" s="285"/>
      <c r="F202" s="285"/>
    </row>
    <row r="203" spans="1:6" ht="15.75">
      <c r="A203" s="363" t="s">
        <v>862</v>
      </c>
      <c r="B203" s="268"/>
      <c r="C203" s="264"/>
      <c r="D203" s="264"/>
      <c r="E203" s="264"/>
      <c r="F203" s="264"/>
    </row>
    <row r="204" spans="1:6" ht="12.75">
      <c r="A204" s="268"/>
      <c r="B204" s="268"/>
      <c r="C204" s="264"/>
      <c r="D204" s="264"/>
      <c r="E204" s="264"/>
      <c r="F204" s="264"/>
    </row>
    <row r="205" spans="1:6" ht="12.75">
      <c r="A205" s="268"/>
      <c r="B205" s="268"/>
      <c r="C205" s="266">
        <v>2012</v>
      </c>
      <c r="D205" s="266">
        <v>2013</v>
      </c>
      <c r="E205" s="266">
        <v>2014</v>
      </c>
      <c r="F205" s="264"/>
    </row>
    <row r="206" spans="1:6" ht="15">
      <c r="A206" s="541" t="s">
        <v>1198</v>
      </c>
      <c r="B206" s="580"/>
      <c r="C206" s="267">
        <f>'Programový rozpočet sumár'!G89</f>
        <v>16092</v>
      </c>
      <c r="D206" s="267">
        <f>'Programový rozpočet sumár'!M89</f>
        <v>0</v>
      </c>
      <c r="E206" s="267">
        <f>'Programový rozpočet sumár'!Q89</f>
        <v>0</v>
      </c>
      <c r="F206" s="264"/>
    </row>
    <row r="207" spans="1:6" ht="13.5" thickBot="1">
      <c r="A207" s="264"/>
      <c r="B207" s="264"/>
      <c r="C207" s="264"/>
      <c r="D207" s="264"/>
      <c r="E207" s="264"/>
      <c r="F207" s="264"/>
    </row>
    <row r="208" spans="1:6" ht="12.75" customHeight="1">
      <c r="A208" s="387" t="s">
        <v>597</v>
      </c>
      <c r="B208" s="543" t="s">
        <v>638</v>
      </c>
      <c r="C208" s="544"/>
      <c r="D208" s="544"/>
      <c r="E208" s="544"/>
      <c r="F208" s="545"/>
    </row>
    <row r="209" spans="1:6" ht="12.75">
      <c r="A209" s="388" t="s">
        <v>599</v>
      </c>
      <c r="B209" s="574" t="s">
        <v>863</v>
      </c>
      <c r="C209" s="574"/>
      <c r="D209" s="574"/>
      <c r="E209" s="574"/>
      <c r="F209" s="577"/>
    </row>
    <row r="210" spans="1:6" ht="15">
      <c r="A210" s="388" t="s">
        <v>601</v>
      </c>
      <c r="B210" s="275" t="s">
        <v>602</v>
      </c>
      <c r="C210" s="574" t="s">
        <v>864</v>
      </c>
      <c r="D210" s="575"/>
      <c r="E210" s="575"/>
      <c r="F210" s="576"/>
    </row>
    <row r="211" spans="1:6" ht="12.75">
      <c r="A211" s="388" t="s">
        <v>604</v>
      </c>
      <c r="B211" s="276" t="s">
        <v>605</v>
      </c>
      <c r="C211" s="276" t="s">
        <v>606</v>
      </c>
      <c r="D211" s="277" t="s">
        <v>607</v>
      </c>
      <c r="E211" s="276" t="s">
        <v>608</v>
      </c>
      <c r="F211" s="278" t="s">
        <v>609</v>
      </c>
    </row>
    <row r="212" spans="1:6" ht="12.75">
      <c r="A212" s="388" t="s">
        <v>610</v>
      </c>
      <c r="B212" s="276"/>
      <c r="C212" s="414">
        <v>2</v>
      </c>
      <c r="D212" s="418">
        <v>2</v>
      </c>
      <c r="E212" s="414"/>
      <c r="F212" s="420"/>
    </row>
    <row r="213" spans="1:6" ht="13.5" thickBot="1">
      <c r="A213" s="403" t="s">
        <v>611</v>
      </c>
      <c r="B213" s="436"/>
      <c r="C213" s="436"/>
      <c r="D213" s="344"/>
      <c r="E213" s="344"/>
      <c r="F213" s="345"/>
    </row>
    <row r="214" spans="1:6" ht="15" customHeight="1">
      <c r="A214" s="387" t="s">
        <v>601</v>
      </c>
      <c r="B214" s="437" t="s">
        <v>602</v>
      </c>
      <c r="C214" s="557" t="s">
        <v>865</v>
      </c>
      <c r="D214" s="592"/>
      <c r="E214" s="592"/>
      <c r="F214" s="593"/>
    </row>
    <row r="215" spans="1:6" ht="12.75">
      <c r="A215" s="388" t="s">
        <v>604</v>
      </c>
      <c r="B215" s="276" t="s">
        <v>605</v>
      </c>
      <c r="C215" s="276" t="s">
        <v>606</v>
      </c>
      <c r="D215" s="277" t="s">
        <v>607</v>
      </c>
      <c r="E215" s="276" t="s">
        <v>608</v>
      </c>
      <c r="F215" s="278" t="s">
        <v>609</v>
      </c>
    </row>
    <row r="216" spans="1:6" ht="12.75">
      <c r="A216" s="388" t="s">
        <v>610</v>
      </c>
      <c r="B216" s="276"/>
      <c r="C216" s="276">
        <v>2</v>
      </c>
      <c r="D216" s="277">
        <v>2</v>
      </c>
      <c r="E216" s="276"/>
      <c r="F216" s="278"/>
    </row>
    <row r="217" spans="1:6" ht="13.5" thickBot="1">
      <c r="A217" s="389" t="s">
        <v>611</v>
      </c>
      <c r="B217" s="383"/>
      <c r="C217" s="383"/>
      <c r="D217" s="300"/>
      <c r="E217" s="300"/>
      <c r="F217" s="301"/>
    </row>
    <row r="218" spans="1:6" ht="12.75">
      <c r="A218" s="264"/>
      <c r="B218" s="264"/>
      <c r="C218" s="264"/>
      <c r="D218" s="264"/>
      <c r="E218" s="264"/>
      <c r="F218" s="264"/>
    </row>
    <row r="219" spans="1:6" ht="14.25">
      <c r="A219" s="407" t="s">
        <v>854</v>
      </c>
      <c r="B219" s="268"/>
      <c r="C219" s="268"/>
      <c r="D219" s="268"/>
      <c r="E219" s="268"/>
      <c r="F219" s="268"/>
    </row>
    <row r="220" spans="1:6" ht="144.75" customHeight="1">
      <c r="A220" s="531" t="s">
        <v>866</v>
      </c>
      <c r="B220" s="532"/>
      <c r="C220" s="532"/>
      <c r="D220" s="532"/>
      <c r="E220" s="532"/>
      <c r="F220" s="532"/>
    </row>
    <row r="221" spans="1:6" ht="15">
      <c r="A221" s="373"/>
      <c r="B221" s="373"/>
      <c r="C221" s="373"/>
      <c r="D221" s="373"/>
      <c r="E221" s="373"/>
      <c r="F221" s="373"/>
    </row>
    <row r="222" spans="1:6" ht="15.75">
      <c r="A222" s="363" t="s">
        <v>867</v>
      </c>
      <c r="B222" s="268"/>
      <c r="C222" s="264"/>
      <c r="D222" s="264"/>
      <c r="E222" s="264"/>
      <c r="F222" s="264"/>
    </row>
    <row r="223" spans="1:6" ht="15">
      <c r="A223" s="360" t="s">
        <v>868</v>
      </c>
      <c r="B223" s="268"/>
      <c r="C223" s="264"/>
      <c r="D223" s="264"/>
      <c r="E223" s="264"/>
      <c r="F223" s="264"/>
    </row>
    <row r="224" spans="1:6" ht="12.75">
      <c r="A224" s="268"/>
      <c r="B224" s="268"/>
      <c r="C224" s="264"/>
      <c r="D224" s="264"/>
      <c r="E224" s="264"/>
      <c r="F224" s="264"/>
    </row>
    <row r="225" spans="1:6" ht="12.75">
      <c r="A225" s="268"/>
      <c r="B225" s="268"/>
      <c r="C225" s="266">
        <v>2012</v>
      </c>
      <c r="D225" s="266">
        <v>2013</v>
      </c>
      <c r="E225" s="266">
        <v>2014</v>
      </c>
      <c r="F225" s="264"/>
    </row>
    <row r="226" spans="1:6" ht="15">
      <c r="A226" s="541" t="s">
        <v>1168</v>
      </c>
      <c r="B226" s="580"/>
      <c r="C226" s="267">
        <f>'Programový rozpočet sumár'!G90</f>
        <v>29400</v>
      </c>
      <c r="D226" s="267">
        <f>'Programový rozpočet sumár'!M90</f>
        <v>29400</v>
      </c>
      <c r="E226" s="267">
        <f>'Programový rozpočet sumár'!Q90</f>
        <v>29400</v>
      </c>
      <c r="F226" s="264"/>
    </row>
    <row r="227" spans="1:6" ht="13.5" thickBot="1">
      <c r="A227" s="264"/>
      <c r="B227" s="264"/>
      <c r="C227" s="264"/>
      <c r="D227" s="264"/>
      <c r="E227" s="264"/>
      <c r="F227" s="264"/>
    </row>
    <row r="228" spans="1:6" ht="12.75">
      <c r="A228" s="387" t="s">
        <v>597</v>
      </c>
      <c r="B228" s="557" t="s">
        <v>631</v>
      </c>
      <c r="C228" s="557"/>
      <c r="D228" s="557"/>
      <c r="E228" s="557"/>
      <c r="F228" s="558"/>
    </row>
    <row r="229" spans="1:6" ht="12.75">
      <c r="A229" s="388" t="s">
        <v>599</v>
      </c>
      <c r="B229" s="574" t="s">
        <v>869</v>
      </c>
      <c r="C229" s="574"/>
      <c r="D229" s="574"/>
      <c r="E229" s="574"/>
      <c r="F229" s="577"/>
    </row>
    <row r="230" spans="1:6" ht="26.25" customHeight="1">
      <c r="A230" s="388" t="s">
        <v>601</v>
      </c>
      <c r="B230" s="386" t="s">
        <v>602</v>
      </c>
      <c r="C230" s="574" t="s">
        <v>870</v>
      </c>
      <c r="D230" s="575"/>
      <c r="E230" s="575"/>
      <c r="F230" s="576"/>
    </row>
    <row r="231" spans="1:6" ht="12.75">
      <c r="A231" s="388" t="s">
        <v>604</v>
      </c>
      <c r="B231" s="276" t="s">
        <v>605</v>
      </c>
      <c r="C231" s="276" t="s">
        <v>606</v>
      </c>
      <c r="D231" s="277" t="s">
        <v>607</v>
      </c>
      <c r="E231" s="276" t="s">
        <v>608</v>
      </c>
      <c r="F231" s="278" t="s">
        <v>609</v>
      </c>
    </row>
    <row r="232" spans="1:6" ht="12.75">
      <c r="A232" s="388" t="s">
        <v>610</v>
      </c>
      <c r="B232" s="276">
        <v>30</v>
      </c>
      <c r="C232" s="276">
        <v>80</v>
      </c>
      <c r="D232" s="277">
        <v>80</v>
      </c>
      <c r="E232" s="276">
        <v>80</v>
      </c>
      <c r="F232" s="278">
        <v>80</v>
      </c>
    </row>
    <row r="233" spans="1:6" ht="13.5" thickBot="1">
      <c r="A233" s="389" t="s">
        <v>611</v>
      </c>
      <c r="B233" s="383">
        <v>82</v>
      </c>
      <c r="C233" s="383"/>
      <c r="D233" s="300"/>
      <c r="E233" s="300"/>
      <c r="F233" s="301"/>
    </row>
    <row r="234" spans="1:6" ht="12.75">
      <c r="A234" s="264"/>
      <c r="B234" s="264"/>
      <c r="C234" s="264"/>
      <c r="D234" s="264"/>
      <c r="E234" s="264"/>
      <c r="F234" s="264"/>
    </row>
    <row r="235" spans="1:6" ht="14.25">
      <c r="A235" s="407" t="s">
        <v>621</v>
      </c>
      <c r="B235" s="268"/>
      <c r="C235" s="268"/>
      <c r="D235" s="268"/>
      <c r="E235" s="268"/>
      <c r="F235" s="268"/>
    </row>
    <row r="236" spans="1:6" ht="53.25" customHeight="1">
      <c r="A236" s="531" t="s">
        <v>871</v>
      </c>
      <c r="B236" s="532"/>
      <c r="C236" s="532"/>
      <c r="D236" s="532"/>
      <c r="E236" s="532"/>
      <c r="F236" s="532"/>
    </row>
  </sheetData>
  <sheetProtection/>
  <mergeCells count="77">
    <mergeCell ref="C144:F144"/>
    <mergeCell ref="A150:F150"/>
    <mergeCell ref="A155:B155"/>
    <mergeCell ref="B157:F157"/>
    <mergeCell ref="B158:F158"/>
    <mergeCell ref="C159:F159"/>
    <mergeCell ref="A5:B5"/>
    <mergeCell ref="A8:F8"/>
    <mergeCell ref="A13:B13"/>
    <mergeCell ref="A18:B18"/>
    <mergeCell ref="B20:F20"/>
    <mergeCell ref="B21:F21"/>
    <mergeCell ref="C22:F22"/>
    <mergeCell ref="C26:F26"/>
    <mergeCell ref="A32:F32"/>
    <mergeCell ref="A37:B37"/>
    <mergeCell ref="B39:F39"/>
    <mergeCell ref="B40:F40"/>
    <mergeCell ref="C41:F41"/>
    <mergeCell ref="C45:F45"/>
    <mergeCell ref="A51:F51"/>
    <mergeCell ref="A55:B55"/>
    <mergeCell ref="B57:F57"/>
    <mergeCell ref="B58:F58"/>
    <mergeCell ref="C59:F59"/>
    <mergeCell ref="B64:F64"/>
    <mergeCell ref="A65:F65"/>
    <mergeCell ref="A69:B69"/>
    <mergeCell ref="B71:F71"/>
    <mergeCell ref="B72:F72"/>
    <mergeCell ref="C73:F73"/>
    <mergeCell ref="B77:F77"/>
    <mergeCell ref="C78:F78"/>
    <mergeCell ref="B83:F83"/>
    <mergeCell ref="A84:F84"/>
    <mergeCell ref="A90:B90"/>
    <mergeCell ref="B92:F92"/>
    <mergeCell ref="B93:F93"/>
    <mergeCell ref="C94:F94"/>
    <mergeCell ref="A102:B102"/>
    <mergeCell ref="B104:F104"/>
    <mergeCell ref="B105:F105"/>
    <mergeCell ref="C106:F106"/>
    <mergeCell ref="C110:F110"/>
    <mergeCell ref="A116:F116"/>
    <mergeCell ref="A121:B121"/>
    <mergeCell ref="B123:F123"/>
    <mergeCell ref="B124:F124"/>
    <mergeCell ref="C125:F125"/>
    <mergeCell ref="C129:F129"/>
    <mergeCell ref="A135:F135"/>
    <mergeCell ref="A170:B170"/>
    <mergeCell ref="B173:F173"/>
    <mergeCell ref="B174:F174"/>
    <mergeCell ref="A140:B140"/>
    <mergeCell ref="B142:F142"/>
    <mergeCell ref="B143:F143"/>
    <mergeCell ref="A165:F165"/>
    <mergeCell ref="C175:F175"/>
    <mergeCell ref="A181:F181"/>
    <mergeCell ref="A186:B186"/>
    <mergeCell ref="A191:B191"/>
    <mergeCell ref="B193:F193"/>
    <mergeCell ref="B194:F194"/>
    <mergeCell ref="C195:F195"/>
    <mergeCell ref="A201:F201"/>
    <mergeCell ref="A206:B206"/>
    <mergeCell ref="B208:F208"/>
    <mergeCell ref="B209:F209"/>
    <mergeCell ref="C210:F210"/>
    <mergeCell ref="A236:F236"/>
    <mergeCell ref="C214:F214"/>
    <mergeCell ref="A220:F220"/>
    <mergeCell ref="A226:B226"/>
    <mergeCell ref="B228:F228"/>
    <mergeCell ref="B229:F229"/>
    <mergeCell ref="C230:F230"/>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98" max="255" man="1"/>
    <brk id="182" max="255" man="1"/>
    <brk id="221" max="255" man="1"/>
  </rowBreaks>
</worksheet>
</file>

<file path=xl/worksheets/sheet15.xml><?xml version="1.0" encoding="utf-8"?>
<worksheet xmlns="http://schemas.openxmlformats.org/spreadsheetml/2006/main" xmlns:r="http://schemas.openxmlformats.org/officeDocument/2006/relationships">
  <dimension ref="A1:F97"/>
  <sheetViews>
    <sheetView zoomScalePageLayoutView="0" workbookViewId="0" topLeftCell="A1">
      <selection activeCell="A1" sqref="A1"/>
    </sheetView>
  </sheetViews>
  <sheetFormatPr defaultColWidth="9.00390625" defaultRowHeight="12.75"/>
  <cols>
    <col min="1" max="1" width="22.125" style="283" customWidth="1"/>
    <col min="2" max="2" width="12.75390625" style="283" customWidth="1"/>
    <col min="3" max="3" width="12.625" style="283" customWidth="1"/>
    <col min="4" max="5" width="12.75390625" style="283" customWidth="1"/>
    <col min="6" max="6" width="12.625" style="283" customWidth="1"/>
    <col min="7" max="16384" width="9.125" style="265" customWidth="1"/>
  </cols>
  <sheetData>
    <row r="1" spans="1:6" ht="18">
      <c r="A1" s="263" t="s">
        <v>872</v>
      </c>
      <c r="B1" s="264"/>
      <c r="C1" s="264"/>
      <c r="D1" s="264"/>
      <c r="E1" s="264"/>
      <c r="F1" s="264"/>
    </row>
    <row r="2" spans="1:6" ht="15">
      <c r="A2" s="360" t="s">
        <v>1196</v>
      </c>
      <c r="B2" s="264"/>
      <c r="C2" s="264"/>
      <c r="D2" s="264"/>
      <c r="E2" s="264"/>
      <c r="F2" s="264"/>
    </row>
    <row r="3" spans="1:6" ht="12.75">
      <c r="A3" s="268"/>
      <c r="B3" s="264"/>
      <c r="C3" s="264"/>
      <c r="D3" s="264"/>
      <c r="E3" s="264"/>
      <c r="F3" s="264"/>
    </row>
    <row r="4" spans="1:6" ht="12.75">
      <c r="A4" s="264"/>
      <c r="B4" s="264"/>
      <c r="C4" s="266">
        <v>2012</v>
      </c>
      <c r="D4" s="266">
        <v>2013</v>
      </c>
      <c r="E4" s="266">
        <v>2014</v>
      </c>
      <c r="F4" s="264"/>
    </row>
    <row r="5" spans="1:6" ht="15">
      <c r="A5" s="541" t="s">
        <v>593</v>
      </c>
      <c r="B5" s="542"/>
      <c r="C5" s="267">
        <f>'Programový rozpočet sumár'!G91</f>
        <v>348100</v>
      </c>
      <c r="D5" s="267">
        <f>'Programový rozpočet sumár'!M91</f>
        <v>139300</v>
      </c>
      <c r="E5" s="267">
        <f>'Programový rozpočet sumár'!Q91</f>
        <v>142000</v>
      </c>
      <c r="F5" s="264"/>
    </row>
    <row r="6" spans="1:6" ht="12.75">
      <c r="A6" s="264"/>
      <c r="B6" s="264"/>
      <c r="C6" s="264"/>
      <c r="D6" s="264"/>
      <c r="E6" s="264"/>
      <c r="F6" s="264"/>
    </row>
    <row r="7" spans="1:6" ht="14.25">
      <c r="A7" s="407" t="s">
        <v>594</v>
      </c>
      <c r="B7" s="268"/>
      <c r="C7" s="268"/>
      <c r="D7" s="268"/>
      <c r="E7" s="268"/>
      <c r="F7" s="268"/>
    </row>
    <row r="8" spans="1:6" ht="42.75" customHeight="1">
      <c r="A8" s="531" t="s">
        <v>873</v>
      </c>
      <c r="B8" s="532"/>
      <c r="C8" s="532"/>
      <c r="D8" s="532"/>
      <c r="E8" s="532"/>
      <c r="F8" s="532"/>
    </row>
    <row r="9" spans="1:6" ht="12.75">
      <c r="A9" s="264"/>
      <c r="B9" s="264"/>
      <c r="C9" s="264"/>
      <c r="D9" s="264"/>
      <c r="E9" s="264"/>
      <c r="F9" s="264"/>
    </row>
    <row r="10" spans="1:6" ht="15.75">
      <c r="A10" s="362" t="s">
        <v>874</v>
      </c>
      <c r="B10" s="264"/>
      <c r="C10" s="264"/>
      <c r="D10" s="264"/>
      <c r="E10" s="264"/>
      <c r="F10" s="264"/>
    </row>
    <row r="11" spans="1:6" ht="12.75">
      <c r="A11" s="264"/>
      <c r="B11" s="264"/>
      <c r="C11" s="264"/>
      <c r="D11" s="264"/>
      <c r="E11" s="264"/>
      <c r="F11" s="264"/>
    </row>
    <row r="12" spans="1:6" ht="12.75">
      <c r="A12" s="264"/>
      <c r="B12" s="264"/>
      <c r="C12" s="266">
        <v>2012</v>
      </c>
      <c r="D12" s="266">
        <v>2013</v>
      </c>
      <c r="E12" s="266">
        <v>2014</v>
      </c>
      <c r="F12" s="264"/>
    </row>
    <row r="13" spans="1:6" ht="15">
      <c r="A13" s="541" t="s">
        <v>1163</v>
      </c>
      <c r="B13" s="580"/>
      <c r="C13" s="267">
        <f>'Programový rozpočet sumár'!G92</f>
        <v>211500</v>
      </c>
      <c r="D13" s="267">
        <f>'Programový rozpočet sumár'!M92</f>
        <v>0</v>
      </c>
      <c r="E13" s="267">
        <f>'Programový rozpočet sumár'!Q92</f>
        <v>0</v>
      </c>
      <c r="F13" s="264"/>
    </row>
    <row r="14" spans="1:6" ht="12.75">
      <c r="A14" s="264"/>
      <c r="B14" s="264"/>
      <c r="C14" s="264"/>
      <c r="D14" s="264"/>
      <c r="E14" s="264"/>
      <c r="F14" s="264"/>
    </row>
    <row r="15" spans="1:6" ht="15.75">
      <c r="A15" s="363" t="s">
        <v>875</v>
      </c>
      <c r="B15" s="268"/>
      <c r="C15" s="264"/>
      <c r="D15" s="264"/>
      <c r="E15" s="264"/>
      <c r="F15" s="264"/>
    </row>
    <row r="16" spans="1:6" ht="12.75">
      <c r="A16" s="268"/>
      <c r="B16" s="268"/>
      <c r="C16" s="264"/>
      <c r="D16" s="264"/>
      <c r="E16" s="264"/>
      <c r="F16" s="264"/>
    </row>
    <row r="17" spans="1:6" ht="12.75">
      <c r="A17" s="268"/>
      <c r="B17" s="268"/>
      <c r="C17" s="266">
        <v>2012</v>
      </c>
      <c r="D17" s="266">
        <v>2013</v>
      </c>
      <c r="E17" s="266">
        <v>2014</v>
      </c>
      <c r="F17" s="264"/>
    </row>
    <row r="18" spans="1:6" ht="15">
      <c r="A18" s="541" t="s">
        <v>1168</v>
      </c>
      <c r="B18" s="580"/>
      <c r="C18" s="267">
        <f>'Programový rozpočet sumár'!G93</f>
        <v>111500</v>
      </c>
      <c r="D18" s="267">
        <f>'Programový rozpočet sumár'!M93</f>
        <v>0</v>
      </c>
      <c r="E18" s="267">
        <f>'Programový rozpočet sumár'!Q93</f>
        <v>0</v>
      </c>
      <c r="F18" s="264"/>
    </row>
    <row r="19" spans="1:6" ht="13.5" thickBot="1">
      <c r="A19" s="318"/>
      <c r="B19" s="318"/>
      <c r="C19" s="319"/>
      <c r="D19" s="264"/>
      <c r="E19" s="264"/>
      <c r="F19" s="264"/>
    </row>
    <row r="20" spans="1:6" ht="12.75">
      <c r="A20" s="273" t="s">
        <v>597</v>
      </c>
      <c r="B20" s="557" t="s">
        <v>631</v>
      </c>
      <c r="C20" s="557"/>
      <c r="D20" s="557"/>
      <c r="E20" s="557"/>
      <c r="F20" s="558"/>
    </row>
    <row r="21" spans="1:6" ht="12.75">
      <c r="A21" s="274" t="s">
        <v>599</v>
      </c>
      <c r="B21" s="574" t="s">
        <v>876</v>
      </c>
      <c r="C21" s="574"/>
      <c r="D21" s="574"/>
      <c r="E21" s="574"/>
      <c r="F21" s="577"/>
    </row>
    <row r="22" spans="1:6" ht="12.75">
      <c r="A22" s="274" t="s">
        <v>601</v>
      </c>
      <c r="B22" s="275" t="s">
        <v>877</v>
      </c>
      <c r="C22" s="574" t="s">
        <v>1226</v>
      </c>
      <c r="D22" s="612"/>
      <c r="E22" s="612"/>
      <c r="F22" s="613"/>
    </row>
    <row r="23" spans="1:6" ht="12.75">
      <c r="A23" s="274" t="s">
        <v>604</v>
      </c>
      <c r="B23" s="276" t="s">
        <v>605</v>
      </c>
      <c r="C23" s="276" t="s">
        <v>606</v>
      </c>
      <c r="D23" s="276" t="s">
        <v>607</v>
      </c>
      <c r="E23" s="276" t="s">
        <v>608</v>
      </c>
      <c r="F23" s="278" t="s">
        <v>609</v>
      </c>
    </row>
    <row r="24" spans="1:6" ht="12.75">
      <c r="A24" s="274" t="s">
        <v>610</v>
      </c>
      <c r="B24" s="414">
        <v>83</v>
      </c>
      <c r="C24" s="414">
        <v>2030</v>
      </c>
      <c r="D24" s="414">
        <f>1066+259</f>
        <v>1325</v>
      </c>
      <c r="E24" s="414">
        <v>0</v>
      </c>
      <c r="F24" s="420">
        <v>0</v>
      </c>
    </row>
    <row r="25" spans="1:6" ht="13.5" thickBot="1">
      <c r="A25" s="382" t="s">
        <v>611</v>
      </c>
      <c r="B25" s="415">
        <v>6292</v>
      </c>
      <c r="C25" s="415"/>
      <c r="D25" s="307"/>
      <c r="E25" s="307"/>
      <c r="F25" s="308"/>
    </row>
    <row r="26" spans="1:6" ht="12.75">
      <c r="A26" s="318"/>
      <c r="B26" s="318"/>
      <c r="C26" s="319"/>
      <c r="D26" s="264"/>
      <c r="E26" s="264"/>
      <c r="F26" s="264"/>
    </row>
    <row r="27" spans="1:6" ht="14.25">
      <c r="A27" s="407" t="s">
        <v>743</v>
      </c>
      <c r="B27" s="451"/>
      <c r="C27" s="452"/>
      <c r="D27" s="268"/>
      <c r="E27" s="268"/>
      <c r="F27" s="268"/>
    </row>
    <row r="28" spans="1:6" ht="15.75" customHeight="1">
      <c r="A28" s="531" t="s">
        <v>1236</v>
      </c>
      <c r="B28" s="532"/>
      <c r="C28" s="532"/>
      <c r="D28" s="532"/>
      <c r="E28" s="532"/>
      <c r="F28" s="532"/>
    </row>
    <row r="29" spans="1:6" ht="12.75">
      <c r="A29" s="318"/>
      <c r="B29" s="318"/>
      <c r="C29" s="319"/>
      <c r="D29" s="264"/>
      <c r="E29" s="264"/>
      <c r="F29" s="264"/>
    </row>
    <row r="30" spans="1:6" ht="15.75">
      <c r="A30" s="363" t="s">
        <v>878</v>
      </c>
      <c r="B30" s="268"/>
      <c r="C30" s="264"/>
      <c r="D30" s="264"/>
      <c r="E30" s="264"/>
      <c r="F30" s="264"/>
    </row>
    <row r="31" spans="1:6" ht="12.75">
      <c r="A31" s="268"/>
      <c r="B31" s="268"/>
      <c r="C31" s="264"/>
      <c r="D31" s="264"/>
      <c r="E31" s="264"/>
      <c r="F31" s="264"/>
    </row>
    <row r="32" spans="1:6" ht="12.75">
      <c r="A32" s="268"/>
      <c r="B32" s="268"/>
      <c r="C32" s="266">
        <v>2012</v>
      </c>
      <c r="D32" s="266">
        <v>2013</v>
      </c>
      <c r="E32" s="266">
        <v>2014</v>
      </c>
      <c r="F32" s="264"/>
    </row>
    <row r="33" spans="1:6" ht="15">
      <c r="A33" s="541" t="s">
        <v>1168</v>
      </c>
      <c r="B33" s="580"/>
      <c r="C33" s="267">
        <f>'Programový rozpočet sumár'!G102</f>
        <v>100000</v>
      </c>
      <c r="D33" s="267">
        <f>'Programový rozpočet sumár'!M102</f>
        <v>0</v>
      </c>
      <c r="E33" s="267">
        <f>'Programový rozpočet sumár'!Q102</f>
        <v>0</v>
      </c>
      <c r="F33" s="264"/>
    </row>
    <row r="34" spans="1:6" ht="13.5" thickBot="1">
      <c r="A34" s="318"/>
      <c r="B34" s="318"/>
      <c r="C34" s="319"/>
      <c r="D34" s="264"/>
      <c r="E34" s="264"/>
      <c r="F34" s="264"/>
    </row>
    <row r="35" spans="1:6" ht="12.75">
      <c r="A35" s="273" t="s">
        <v>597</v>
      </c>
      <c r="B35" s="557" t="s">
        <v>631</v>
      </c>
      <c r="C35" s="557"/>
      <c r="D35" s="557"/>
      <c r="E35" s="557"/>
      <c r="F35" s="558"/>
    </row>
    <row r="36" spans="1:6" ht="12.75">
      <c r="A36" s="274" t="s">
        <v>599</v>
      </c>
      <c r="B36" s="574" t="s">
        <v>879</v>
      </c>
      <c r="C36" s="574"/>
      <c r="D36" s="574"/>
      <c r="E36" s="574"/>
      <c r="F36" s="577"/>
    </row>
    <row r="37" spans="1:6" ht="12.75">
      <c r="A37" s="274" t="s">
        <v>601</v>
      </c>
      <c r="B37" s="275" t="s">
        <v>877</v>
      </c>
      <c r="C37" s="574" t="s">
        <v>1224</v>
      </c>
      <c r="D37" s="612"/>
      <c r="E37" s="612"/>
      <c r="F37" s="613"/>
    </row>
    <row r="38" spans="1:6" ht="12.75">
      <c r="A38" s="274" t="s">
        <v>604</v>
      </c>
      <c r="B38" s="276" t="s">
        <v>605</v>
      </c>
      <c r="C38" s="276" t="s">
        <v>606</v>
      </c>
      <c r="D38" s="276" t="s">
        <v>607</v>
      </c>
      <c r="E38" s="276" t="s">
        <v>608</v>
      </c>
      <c r="F38" s="278" t="s">
        <v>609</v>
      </c>
    </row>
    <row r="39" spans="1:6" ht="12.75">
      <c r="A39" s="274" t="s">
        <v>610</v>
      </c>
      <c r="B39" s="276">
        <v>500</v>
      </c>
      <c r="C39" s="414">
        <v>500</v>
      </c>
      <c r="D39" s="414">
        <v>1700</v>
      </c>
      <c r="E39" s="414">
        <v>0</v>
      </c>
      <c r="F39" s="420">
        <v>0</v>
      </c>
    </row>
    <row r="40" spans="1:6" ht="13.5" thickBot="1">
      <c r="A40" s="382" t="s">
        <v>611</v>
      </c>
      <c r="B40" s="383">
        <v>992</v>
      </c>
      <c r="C40" s="383"/>
      <c r="D40" s="300"/>
      <c r="E40" s="300"/>
      <c r="F40" s="301"/>
    </row>
    <row r="41" spans="1:6" ht="12.75">
      <c r="A41" s="318"/>
      <c r="B41" s="318"/>
      <c r="C41" s="319"/>
      <c r="D41" s="264"/>
      <c r="E41" s="264"/>
      <c r="F41" s="264"/>
    </row>
    <row r="42" spans="1:6" ht="14.25">
      <c r="A42" s="407" t="s">
        <v>743</v>
      </c>
      <c r="B42" s="451"/>
      <c r="C42" s="452"/>
      <c r="D42" s="268"/>
      <c r="E42" s="268"/>
      <c r="F42" s="268"/>
    </row>
    <row r="43" spans="1:6" ht="12.75">
      <c r="A43" s="531" t="s">
        <v>1237</v>
      </c>
      <c r="B43" s="532"/>
      <c r="C43" s="532"/>
      <c r="D43" s="532"/>
      <c r="E43" s="532"/>
      <c r="F43" s="532"/>
    </row>
    <row r="44" spans="1:6" ht="12.75">
      <c r="A44" s="318"/>
      <c r="B44" s="318"/>
      <c r="C44" s="319"/>
      <c r="D44" s="264"/>
      <c r="E44" s="264"/>
      <c r="F44" s="264"/>
    </row>
    <row r="45" spans="1:6" ht="15.75">
      <c r="A45" s="363" t="s">
        <v>880</v>
      </c>
      <c r="B45" s="268"/>
      <c r="C45" s="264"/>
      <c r="D45" s="264"/>
      <c r="E45" s="264"/>
      <c r="F45" s="264"/>
    </row>
    <row r="46" spans="1:6" ht="12.75">
      <c r="A46" s="268"/>
      <c r="B46" s="268"/>
      <c r="C46" s="264"/>
      <c r="D46" s="264"/>
      <c r="E46" s="264"/>
      <c r="F46" s="264"/>
    </row>
    <row r="47" spans="1:6" ht="12.75">
      <c r="A47" s="268"/>
      <c r="B47" s="268"/>
      <c r="C47" s="266">
        <v>2012</v>
      </c>
      <c r="D47" s="266">
        <v>2013</v>
      </c>
      <c r="E47" s="266">
        <v>2014</v>
      </c>
      <c r="F47" s="264"/>
    </row>
    <row r="48" spans="1:6" ht="15">
      <c r="A48" s="541" t="s">
        <v>1168</v>
      </c>
      <c r="B48" s="580"/>
      <c r="C48" s="267">
        <f>'Programový rozpočet sumár'!G108</f>
        <v>0</v>
      </c>
      <c r="D48" s="267">
        <f>'Programový rozpočet sumár'!M108</f>
        <v>0</v>
      </c>
      <c r="E48" s="267">
        <f>'Programový rozpočet sumár'!Q108</f>
        <v>0</v>
      </c>
      <c r="F48" s="264"/>
    </row>
    <row r="49" spans="1:6" ht="13.5" thickBot="1">
      <c r="A49" s="318"/>
      <c r="B49" s="318"/>
      <c r="C49" s="319"/>
      <c r="D49" s="264"/>
      <c r="E49" s="264"/>
      <c r="F49" s="264"/>
    </row>
    <row r="50" spans="1:6" ht="12.75">
      <c r="A50" s="273" t="s">
        <v>597</v>
      </c>
      <c r="B50" s="557" t="s">
        <v>631</v>
      </c>
      <c r="C50" s="557"/>
      <c r="D50" s="557"/>
      <c r="E50" s="557"/>
      <c r="F50" s="558"/>
    </row>
    <row r="51" spans="1:6" ht="12.75">
      <c r="A51" s="274" t="s">
        <v>599</v>
      </c>
      <c r="B51" s="574" t="s">
        <v>881</v>
      </c>
      <c r="C51" s="574"/>
      <c r="D51" s="574"/>
      <c r="E51" s="574"/>
      <c r="F51" s="577"/>
    </row>
    <row r="52" spans="1:6" ht="12.75">
      <c r="A52" s="274" t="s">
        <v>601</v>
      </c>
      <c r="B52" s="275" t="s">
        <v>877</v>
      </c>
      <c r="C52" s="574" t="s">
        <v>1225</v>
      </c>
      <c r="D52" s="610"/>
      <c r="E52" s="610"/>
      <c r="F52" s="611"/>
    </row>
    <row r="53" spans="1:6" ht="12.75">
      <c r="A53" s="274" t="s">
        <v>604</v>
      </c>
      <c r="B53" s="276" t="s">
        <v>605</v>
      </c>
      <c r="C53" s="276" t="s">
        <v>606</v>
      </c>
      <c r="D53" s="277" t="s">
        <v>607</v>
      </c>
      <c r="E53" s="276" t="s">
        <v>608</v>
      </c>
      <c r="F53" s="278" t="s">
        <v>609</v>
      </c>
    </row>
    <row r="54" spans="1:6" ht="12.75">
      <c r="A54" s="274" t="s">
        <v>610</v>
      </c>
      <c r="B54" s="414">
        <v>60</v>
      </c>
      <c r="C54" s="414">
        <v>0</v>
      </c>
      <c r="D54" s="418">
        <v>0</v>
      </c>
      <c r="E54" s="414">
        <v>0</v>
      </c>
      <c r="F54" s="420">
        <v>0</v>
      </c>
    </row>
    <row r="55" spans="1:6" ht="13.5" thickBot="1">
      <c r="A55" s="382" t="s">
        <v>611</v>
      </c>
      <c r="B55" s="415">
        <v>2368</v>
      </c>
      <c r="C55" s="415"/>
      <c r="D55" s="307"/>
      <c r="E55" s="307"/>
      <c r="F55" s="308"/>
    </row>
    <row r="56" spans="1:6" ht="12.75">
      <c r="A56" s="309"/>
      <c r="B56" s="310"/>
      <c r="C56" s="310"/>
      <c r="D56" s="310"/>
      <c r="E56" s="310"/>
      <c r="F56" s="310"/>
    </row>
    <row r="57" spans="1:6" ht="14.25">
      <c r="A57" s="407" t="s">
        <v>743</v>
      </c>
      <c r="B57" s="451"/>
      <c r="C57" s="452"/>
      <c r="D57" s="268"/>
      <c r="E57" s="268"/>
      <c r="F57" s="268"/>
    </row>
    <row r="58" spans="1:6" ht="12.75">
      <c r="A58" s="531" t="s">
        <v>1238</v>
      </c>
      <c r="B58" s="532"/>
      <c r="C58" s="532"/>
      <c r="D58" s="532"/>
      <c r="E58" s="532"/>
      <c r="F58" s="532"/>
    </row>
    <row r="59" spans="1:6" ht="12.75">
      <c r="A59" s="305"/>
      <c r="B59" s="306"/>
      <c r="C59" s="306"/>
      <c r="D59" s="306"/>
      <c r="E59" s="306"/>
      <c r="F59" s="306"/>
    </row>
    <row r="60" spans="1:6" ht="15.75">
      <c r="A60" s="362" t="s">
        <v>882</v>
      </c>
      <c r="B60" s="268"/>
      <c r="C60" s="264"/>
      <c r="D60" s="264"/>
      <c r="E60" s="264"/>
      <c r="F60" s="264"/>
    </row>
    <row r="61" spans="1:6" ht="12.75">
      <c r="A61" s="268"/>
      <c r="B61" s="268"/>
      <c r="C61" s="264"/>
      <c r="D61" s="264"/>
      <c r="E61" s="264"/>
      <c r="F61" s="264"/>
    </row>
    <row r="62" spans="1:6" ht="12.75">
      <c r="A62" s="268"/>
      <c r="B62" s="268"/>
      <c r="C62" s="266">
        <v>2012</v>
      </c>
      <c r="D62" s="266">
        <v>2013</v>
      </c>
      <c r="E62" s="266">
        <v>2014</v>
      </c>
      <c r="F62" s="264"/>
    </row>
    <row r="63" spans="1:6" ht="15">
      <c r="A63" s="541" t="s">
        <v>1163</v>
      </c>
      <c r="B63" s="580"/>
      <c r="C63" s="267">
        <f>'Programový rozpočet sumár'!G114</f>
        <v>125000</v>
      </c>
      <c r="D63" s="267">
        <f>'Programový rozpočet sumár'!M114</f>
        <v>127500</v>
      </c>
      <c r="E63" s="267">
        <f>'Programový rozpočet sumár'!Q114</f>
        <v>130000</v>
      </c>
      <c r="F63" s="264"/>
    </row>
    <row r="64" spans="1:6" ht="13.5" thickBot="1">
      <c r="A64" s="318"/>
      <c r="B64" s="318"/>
      <c r="C64" s="319"/>
      <c r="D64" s="264"/>
      <c r="E64" s="264"/>
      <c r="F64" s="264"/>
    </row>
    <row r="65" spans="1:6" ht="12.75">
      <c r="A65" s="273" t="s">
        <v>597</v>
      </c>
      <c r="B65" s="557" t="s">
        <v>631</v>
      </c>
      <c r="C65" s="557"/>
      <c r="D65" s="557"/>
      <c r="E65" s="557"/>
      <c r="F65" s="558"/>
    </row>
    <row r="66" spans="1:6" ht="12.75">
      <c r="A66" s="274" t="s">
        <v>599</v>
      </c>
      <c r="B66" s="574" t="s">
        <v>883</v>
      </c>
      <c r="C66" s="574"/>
      <c r="D66" s="574"/>
      <c r="E66" s="574"/>
      <c r="F66" s="577"/>
    </row>
    <row r="67" spans="1:6" ht="12.75">
      <c r="A67" s="274" t="s">
        <v>601</v>
      </c>
      <c r="B67" s="386" t="s">
        <v>877</v>
      </c>
      <c r="C67" s="554" t="s">
        <v>884</v>
      </c>
      <c r="D67" s="614"/>
      <c r="E67" s="614"/>
      <c r="F67" s="615"/>
    </row>
    <row r="68" spans="1:6" ht="12.75">
      <c r="A68" s="274" t="s">
        <v>604</v>
      </c>
      <c r="B68" s="276" t="s">
        <v>605</v>
      </c>
      <c r="C68" s="276" t="s">
        <v>606</v>
      </c>
      <c r="D68" s="276" t="s">
        <v>607</v>
      </c>
      <c r="E68" s="276" t="s">
        <v>608</v>
      </c>
      <c r="F68" s="278" t="s">
        <v>609</v>
      </c>
    </row>
    <row r="69" spans="1:6" ht="12.75">
      <c r="A69" s="274" t="s">
        <v>610</v>
      </c>
      <c r="B69" s="276">
        <v>165</v>
      </c>
      <c r="C69" s="414">
        <v>150</v>
      </c>
      <c r="D69" s="414">
        <v>150</v>
      </c>
      <c r="E69" s="414">
        <v>150</v>
      </c>
      <c r="F69" s="420">
        <v>150</v>
      </c>
    </row>
    <row r="70" spans="1:6" ht="13.5" thickBot="1">
      <c r="A70" s="396" t="s">
        <v>611</v>
      </c>
      <c r="B70" s="436">
        <v>397</v>
      </c>
      <c r="C70" s="436"/>
      <c r="D70" s="344"/>
      <c r="E70" s="344"/>
      <c r="F70" s="345"/>
    </row>
    <row r="71" spans="1:6" ht="27" customHeight="1">
      <c r="A71" s="273" t="s">
        <v>601</v>
      </c>
      <c r="B71" s="405" t="s">
        <v>877</v>
      </c>
      <c r="C71" s="594" t="s">
        <v>885</v>
      </c>
      <c r="D71" s="616"/>
      <c r="E71" s="616"/>
      <c r="F71" s="617"/>
    </row>
    <row r="72" spans="1:6" ht="12.75">
      <c r="A72" s="274" t="s">
        <v>604</v>
      </c>
      <c r="B72" s="276" t="s">
        <v>605</v>
      </c>
      <c r="C72" s="276" t="s">
        <v>606</v>
      </c>
      <c r="D72" s="276" t="s">
        <v>607</v>
      </c>
      <c r="E72" s="276" t="s">
        <v>608</v>
      </c>
      <c r="F72" s="278" t="s">
        <v>609</v>
      </c>
    </row>
    <row r="73" spans="1:6" ht="12.75">
      <c r="A73" s="274" t="s">
        <v>610</v>
      </c>
      <c r="B73" s="276"/>
      <c r="C73" s="414">
        <v>500</v>
      </c>
      <c r="D73" s="414">
        <v>500</v>
      </c>
      <c r="E73" s="414">
        <v>500</v>
      </c>
      <c r="F73" s="420">
        <v>500</v>
      </c>
    </row>
    <row r="74" spans="1:6" ht="13.5" thickBot="1">
      <c r="A74" s="382" t="s">
        <v>611</v>
      </c>
      <c r="B74" s="383">
        <v>545</v>
      </c>
      <c r="C74" s="383"/>
      <c r="D74" s="300"/>
      <c r="E74" s="300"/>
      <c r="F74" s="301"/>
    </row>
    <row r="75" spans="1:6" ht="12.75">
      <c r="A75" s="318"/>
      <c r="B75" s="318"/>
      <c r="C75" s="319"/>
      <c r="D75" s="264"/>
      <c r="E75" s="264"/>
      <c r="F75" s="264"/>
    </row>
    <row r="76" spans="1:6" ht="14.25">
      <c r="A76" s="407" t="s">
        <v>743</v>
      </c>
      <c r="B76" s="451"/>
      <c r="C76" s="452"/>
      <c r="D76" s="268"/>
      <c r="E76" s="268"/>
      <c r="F76" s="268"/>
    </row>
    <row r="77" spans="1:6" ht="54" customHeight="1">
      <c r="A77" s="531" t="s">
        <v>886</v>
      </c>
      <c r="B77" s="532"/>
      <c r="C77" s="532"/>
      <c r="D77" s="532"/>
      <c r="E77" s="532"/>
      <c r="F77" s="532"/>
    </row>
    <row r="78" spans="1:6" ht="12.75">
      <c r="A78" s="318"/>
      <c r="B78" s="318"/>
      <c r="C78" s="319"/>
      <c r="D78" s="264"/>
      <c r="E78" s="264"/>
      <c r="F78" s="264"/>
    </row>
    <row r="79" spans="1:6" ht="15.75">
      <c r="A79" s="362" t="s">
        <v>887</v>
      </c>
      <c r="B79" s="264"/>
      <c r="C79" s="264"/>
      <c r="D79" s="264"/>
      <c r="E79" s="264"/>
      <c r="F79" s="264"/>
    </row>
    <row r="80" spans="1:6" ht="15">
      <c r="A80" s="360" t="s">
        <v>888</v>
      </c>
      <c r="B80" s="264"/>
      <c r="C80" s="264"/>
      <c r="D80" s="264"/>
      <c r="E80" s="264"/>
      <c r="F80" s="264"/>
    </row>
    <row r="81" spans="1:6" ht="12.75">
      <c r="A81" s="264"/>
      <c r="B81" s="264"/>
      <c r="C81" s="264"/>
      <c r="D81" s="264"/>
      <c r="E81" s="264"/>
      <c r="F81" s="264"/>
    </row>
    <row r="82" spans="1:6" ht="12.75">
      <c r="A82" s="264"/>
      <c r="B82" s="264"/>
      <c r="C82" s="266">
        <v>2012</v>
      </c>
      <c r="D82" s="266">
        <v>2013</v>
      </c>
      <c r="E82" s="266">
        <v>2014</v>
      </c>
      <c r="F82" s="264"/>
    </row>
    <row r="83" spans="1:6" ht="15">
      <c r="A83" s="541" t="s">
        <v>1163</v>
      </c>
      <c r="B83" s="580"/>
      <c r="C83" s="267">
        <f>'Programový rozpočet sumár'!G115</f>
        <v>11600</v>
      </c>
      <c r="D83" s="267">
        <f>'Programový rozpočet sumár'!M115</f>
        <v>11800</v>
      </c>
      <c r="E83" s="267">
        <f>'Programový rozpočet sumár'!Q115</f>
        <v>12000</v>
      </c>
      <c r="F83" s="264"/>
    </row>
    <row r="84" spans="1:6" ht="13.5" thickBot="1">
      <c r="A84" s="264"/>
      <c r="B84" s="264"/>
      <c r="C84" s="264"/>
      <c r="D84" s="264"/>
      <c r="E84" s="264"/>
      <c r="F84" s="264"/>
    </row>
    <row r="85" spans="1:6" ht="12.75">
      <c r="A85" s="273" t="s">
        <v>597</v>
      </c>
      <c r="B85" s="557" t="s">
        <v>631</v>
      </c>
      <c r="C85" s="557"/>
      <c r="D85" s="557"/>
      <c r="E85" s="557"/>
      <c r="F85" s="558"/>
    </row>
    <row r="86" spans="1:6" ht="12.75">
      <c r="A86" s="274" t="s">
        <v>599</v>
      </c>
      <c r="B86" s="574" t="s">
        <v>889</v>
      </c>
      <c r="C86" s="574"/>
      <c r="D86" s="574"/>
      <c r="E86" s="574"/>
      <c r="F86" s="577"/>
    </row>
    <row r="87" spans="1:6" ht="25.5" customHeight="1">
      <c r="A87" s="274" t="s">
        <v>601</v>
      </c>
      <c r="B87" s="438" t="s">
        <v>602</v>
      </c>
      <c r="C87" s="574" t="s">
        <v>890</v>
      </c>
      <c r="D87" s="610"/>
      <c r="E87" s="610"/>
      <c r="F87" s="611"/>
    </row>
    <row r="88" spans="1:6" ht="12.75">
      <c r="A88" s="274" t="s">
        <v>604</v>
      </c>
      <c r="B88" s="276" t="s">
        <v>605</v>
      </c>
      <c r="C88" s="276" t="s">
        <v>606</v>
      </c>
      <c r="D88" s="277" t="s">
        <v>607</v>
      </c>
      <c r="E88" s="276" t="s">
        <v>608</v>
      </c>
      <c r="F88" s="278" t="s">
        <v>609</v>
      </c>
    </row>
    <row r="89" spans="1:6" ht="12.75">
      <c r="A89" s="274" t="s">
        <v>610</v>
      </c>
      <c r="B89" s="276">
        <v>50</v>
      </c>
      <c r="C89" s="414">
        <v>20</v>
      </c>
      <c r="D89" s="418">
        <v>20</v>
      </c>
      <c r="E89" s="414">
        <v>20</v>
      </c>
      <c r="F89" s="420">
        <v>20</v>
      </c>
    </row>
    <row r="90" spans="1:6" ht="13.5" thickBot="1">
      <c r="A90" s="382" t="s">
        <v>611</v>
      </c>
      <c r="B90" s="383">
        <v>30</v>
      </c>
      <c r="C90" s="383"/>
      <c r="D90" s="300"/>
      <c r="E90" s="300"/>
      <c r="F90" s="301"/>
    </row>
    <row r="91" spans="1:6" ht="24.75" customHeight="1">
      <c r="A91" s="388" t="s">
        <v>601</v>
      </c>
      <c r="B91" s="386" t="s">
        <v>602</v>
      </c>
      <c r="C91" s="574" t="s">
        <v>891</v>
      </c>
      <c r="D91" s="612"/>
      <c r="E91" s="612"/>
      <c r="F91" s="613"/>
    </row>
    <row r="92" spans="1:6" ht="12.75">
      <c r="A92" s="388" t="s">
        <v>604</v>
      </c>
      <c r="B92" s="276" t="s">
        <v>605</v>
      </c>
      <c r="C92" s="276" t="s">
        <v>606</v>
      </c>
      <c r="D92" s="277" t="s">
        <v>607</v>
      </c>
      <c r="E92" s="276" t="s">
        <v>608</v>
      </c>
      <c r="F92" s="278" t="s">
        <v>609</v>
      </c>
    </row>
    <row r="93" spans="1:6" ht="12.75">
      <c r="A93" s="388" t="s">
        <v>610</v>
      </c>
      <c r="B93" s="276">
        <v>45</v>
      </c>
      <c r="C93" s="276">
        <v>30</v>
      </c>
      <c r="D93" s="277">
        <v>30</v>
      </c>
      <c r="E93" s="276">
        <v>30</v>
      </c>
      <c r="F93" s="278">
        <v>30</v>
      </c>
    </row>
    <row r="94" spans="1:6" ht="13.5" thickBot="1">
      <c r="A94" s="389" t="s">
        <v>611</v>
      </c>
      <c r="B94" s="383">
        <v>28</v>
      </c>
      <c r="C94" s="383"/>
      <c r="D94" s="300"/>
      <c r="E94" s="300"/>
      <c r="F94" s="301"/>
    </row>
    <row r="95" spans="1:6" ht="12.75">
      <c r="A95" s="264"/>
      <c r="B95" s="264"/>
      <c r="C95" s="264"/>
      <c r="D95" s="264"/>
      <c r="E95" s="264"/>
      <c r="F95" s="264"/>
    </row>
    <row r="96" spans="1:6" ht="14.25">
      <c r="A96" s="407" t="s">
        <v>653</v>
      </c>
      <c r="B96" s="268"/>
      <c r="C96" s="268"/>
      <c r="D96" s="268"/>
      <c r="E96" s="268"/>
      <c r="F96" s="268"/>
    </row>
    <row r="97" spans="1:6" ht="42.75" customHeight="1">
      <c r="A97" s="531" t="s">
        <v>892</v>
      </c>
      <c r="B97" s="532"/>
      <c r="C97" s="532"/>
      <c r="D97" s="532"/>
      <c r="E97" s="532"/>
      <c r="F97" s="532"/>
    </row>
  </sheetData>
  <sheetProtection/>
  <mergeCells count="30">
    <mergeCell ref="A5:B5"/>
    <mergeCell ref="A8:F8"/>
    <mergeCell ref="A13:B13"/>
    <mergeCell ref="A18:B18"/>
    <mergeCell ref="B20:F20"/>
    <mergeCell ref="B21:F21"/>
    <mergeCell ref="C22:F22"/>
    <mergeCell ref="A28:F28"/>
    <mergeCell ref="A33:B33"/>
    <mergeCell ref="B35:F35"/>
    <mergeCell ref="B36:F36"/>
    <mergeCell ref="C37:F37"/>
    <mergeCell ref="A43:F43"/>
    <mergeCell ref="A48:B48"/>
    <mergeCell ref="B50:F50"/>
    <mergeCell ref="B51:F51"/>
    <mergeCell ref="C52:F52"/>
    <mergeCell ref="A58:F58"/>
    <mergeCell ref="A63:B63"/>
    <mergeCell ref="B65:F65"/>
    <mergeCell ref="B66:F66"/>
    <mergeCell ref="C67:F67"/>
    <mergeCell ref="C71:F71"/>
    <mergeCell ref="A77:F77"/>
    <mergeCell ref="A83:B83"/>
    <mergeCell ref="B85:F85"/>
    <mergeCell ref="B86:F86"/>
    <mergeCell ref="C87:F87"/>
    <mergeCell ref="C91:F91"/>
    <mergeCell ref="A97:F97"/>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2" manualBreakCount="2">
    <brk id="44" max="255" man="1"/>
    <brk id="78" max="255" man="1"/>
  </rowBreaks>
</worksheet>
</file>

<file path=xl/worksheets/sheet16.xml><?xml version="1.0" encoding="utf-8"?>
<worksheet xmlns="http://schemas.openxmlformats.org/spreadsheetml/2006/main" xmlns:r="http://schemas.openxmlformats.org/officeDocument/2006/relationships">
  <dimension ref="A1:G49"/>
  <sheetViews>
    <sheetView zoomScalePageLayoutView="0" workbookViewId="0" topLeftCell="A1">
      <selection activeCell="C23" sqref="C23"/>
    </sheetView>
  </sheetViews>
  <sheetFormatPr defaultColWidth="9.00390625" defaultRowHeight="12.75"/>
  <cols>
    <col min="1" max="1" width="22.125" style="283" customWidth="1"/>
    <col min="2" max="2" width="12.625" style="283" customWidth="1"/>
    <col min="3" max="3" width="12.75390625" style="283" customWidth="1"/>
    <col min="4" max="6" width="12.625" style="283" customWidth="1"/>
    <col min="7" max="16384" width="9.125" style="265" customWidth="1"/>
  </cols>
  <sheetData>
    <row r="1" spans="1:7" ht="18">
      <c r="A1" s="263" t="s">
        <v>893</v>
      </c>
      <c r="B1" s="264"/>
      <c r="C1" s="264"/>
      <c r="D1" s="264"/>
      <c r="E1" s="264"/>
      <c r="F1" s="264"/>
      <c r="G1" s="264"/>
    </row>
    <row r="2" spans="1:7" ht="15">
      <c r="A2" s="360" t="s">
        <v>1195</v>
      </c>
      <c r="B2" s="264"/>
      <c r="C2" s="264"/>
      <c r="D2" s="264"/>
      <c r="E2" s="264"/>
      <c r="F2" s="264"/>
      <c r="G2" s="264"/>
    </row>
    <row r="3" spans="1:7" ht="12.75">
      <c r="A3" s="264"/>
      <c r="B3" s="264"/>
      <c r="C3" s="264"/>
      <c r="D3" s="264"/>
      <c r="E3" s="264"/>
      <c r="F3" s="264"/>
      <c r="G3" s="264"/>
    </row>
    <row r="4" spans="1:7" ht="12.75">
      <c r="A4" s="264"/>
      <c r="B4" s="264"/>
      <c r="C4" s="266">
        <v>2012</v>
      </c>
      <c r="D4" s="266">
        <v>2013</v>
      </c>
      <c r="E4" s="266">
        <v>2014</v>
      </c>
      <c r="F4" s="264"/>
      <c r="G4" s="264"/>
    </row>
    <row r="5" spans="1:7" ht="15">
      <c r="A5" s="541" t="s">
        <v>593</v>
      </c>
      <c r="B5" s="542"/>
      <c r="C5" s="267">
        <f>'Programový rozpočet sumár'!G116</f>
        <v>25300</v>
      </c>
      <c r="D5" s="267">
        <f>'Programový rozpočet sumár'!M116</f>
        <v>23800</v>
      </c>
      <c r="E5" s="267">
        <f>'Programový rozpočet sumár'!Q116</f>
        <v>24300</v>
      </c>
      <c r="F5" s="264"/>
      <c r="G5" s="264"/>
    </row>
    <row r="6" spans="1:7" ht="12.75">
      <c r="A6" s="264"/>
      <c r="B6" s="264"/>
      <c r="C6" s="264"/>
      <c r="D6" s="264"/>
      <c r="E6" s="264"/>
      <c r="F6" s="264"/>
      <c r="G6" s="264"/>
    </row>
    <row r="7" spans="1:7" ht="14.25">
      <c r="A7" s="407" t="s">
        <v>594</v>
      </c>
      <c r="B7" s="268"/>
      <c r="C7" s="268"/>
      <c r="D7" s="268"/>
      <c r="E7" s="268"/>
      <c r="F7" s="268"/>
      <c r="G7" s="264"/>
    </row>
    <row r="8" spans="1:7" ht="29.25" customHeight="1">
      <c r="A8" s="531" t="s">
        <v>894</v>
      </c>
      <c r="B8" s="532"/>
      <c r="C8" s="532"/>
      <c r="D8" s="532"/>
      <c r="E8" s="532"/>
      <c r="F8" s="532"/>
      <c r="G8" s="264"/>
    </row>
    <row r="9" spans="1:7" ht="12.75">
      <c r="A9" s="264"/>
      <c r="B9" s="264"/>
      <c r="C9" s="264"/>
      <c r="D9" s="264"/>
      <c r="E9" s="264"/>
      <c r="F9" s="264"/>
      <c r="G9" s="264"/>
    </row>
    <row r="10" spans="1:7" ht="15.75">
      <c r="A10" s="362" t="s">
        <v>895</v>
      </c>
      <c r="B10" s="268"/>
      <c r="C10" s="264"/>
      <c r="D10" s="264"/>
      <c r="E10" s="264"/>
      <c r="F10" s="264"/>
      <c r="G10" s="264"/>
    </row>
    <row r="11" spans="1:7" ht="15">
      <c r="A11" s="360" t="s">
        <v>896</v>
      </c>
      <c r="B11" s="268"/>
      <c r="C11" s="264"/>
      <c r="D11" s="264"/>
      <c r="E11" s="264"/>
      <c r="F11" s="264"/>
      <c r="G11" s="264"/>
    </row>
    <row r="12" spans="1:7" ht="12.75">
      <c r="A12" s="268"/>
      <c r="B12" s="268"/>
      <c r="C12" s="264"/>
      <c r="D12" s="264"/>
      <c r="E12" s="264"/>
      <c r="F12" s="264"/>
      <c r="G12" s="264"/>
    </row>
    <row r="13" spans="1:7" ht="12.75">
      <c r="A13" s="268"/>
      <c r="B13" s="268"/>
      <c r="C13" s="266">
        <v>2012</v>
      </c>
      <c r="D13" s="266">
        <v>2013</v>
      </c>
      <c r="E13" s="266">
        <v>2014</v>
      </c>
      <c r="F13" s="264"/>
      <c r="G13" s="264"/>
    </row>
    <row r="14" spans="1:7" ht="15">
      <c r="A14" s="541" t="s">
        <v>1163</v>
      </c>
      <c r="B14" s="580"/>
      <c r="C14" s="267">
        <f>'Programový rozpočet sumár'!G117</f>
        <v>22000</v>
      </c>
      <c r="D14" s="267">
        <f>'Programový rozpočet sumár'!M117</f>
        <v>22500</v>
      </c>
      <c r="E14" s="267">
        <f>'Programový rozpočet sumár'!Q117</f>
        <v>23000</v>
      </c>
      <c r="F14" s="264"/>
      <c r="G14" s="264"/>
    </row>
    <row r="15" spans="1:7" ht="13.5" thickBot="1">
      <c r="A15" s="264"/>
      <c r="B15" s="264"/>
      <c r="C15" s="264"/>
      <c r="D15" s="264"/>
      <c r="E15" s="264"/>
      <c r="F15" s="264"/>
      <c r="G15" s="264"/>
    </row>
    <row r="16" spans="1:7" ht="12.75">
      <c r="A16" s="387" t="s">
        <v>597</v>
      </c>
      <c r="B16" s="557" t="s">
        <v>631</v>
      </c>
      <c r="C16" s="557"/>
      <c r="D16" s="557"/>
      <c r="E16" s="557"/>
      <c r="F16" s="558"/>
      <c r="G16" s="264"/>
    </row>
    <row r="17" spans="1:7" ht="12.75">
      <c r="A17" s="388" t="s">
        <v>599</v>
      </c>
      <c r="B17" s="574" t="s">
        <v>897</v>
      </c>
      <c r="C17" s="574"/>
      <c r="D17" s="574"/>
      <c r="E17" s="574"/>
      <c r="F17" s="577"/>
      <c r="G17" s="264"/>
    </row>
    <row r="18" spans="1:7" ht="15">
      <c r="A18" s="388" t="s">
        <v>601</v>
      </c>
      <c r="B18" s="275" t="s">
        <v>602</v>
      </c>
      <c r="C18" s="574" t="s">
        <v>898</v>
      </c>
      <c r="D18" s="575"/>
      <c r="E18" s="575"/>
      <c r="F18" s="576"/>
      <c r="G18" s="264"/>
    </row>
    <row r="19" spans="1:7" ht="12.75">
      <c r="A19" s="388" t="s">
        <v>604</v>
      </c>
      <c r="B19" s="276" t="s">
        <v>605</v>
      </c>
      <c r="C19" s="276" t="s">
        <v>606</v>
      </c>
      <c r="D19" s="277" t="s">
        <v>607</v>
      </c>
      <c r="E19" s="276" t="s">
        <v>608</v>
      </c>
      <c r="F19" s="278" t="s">
        <v>609</v>
      </c>
      <c r="G19" s="264"/>
    </row>
    <row r="20" spans="1:7" ht="12.75">
      <c r="A20" s="388" t="s">
        <v>610</v>
      </c>
      <c r="B20" s="414">
        <v>60000</v>
      </c>
      <c r="C20" s="414">
        <v>50200</v>
      </c>
      <c r="D20" s="418">
        <v>25000</v>
      </c>
      <c r="E20" s="414">
        <v>25000</v>
      </c>
      <c r="F20" s="420">
        <v>25000</v>
      </c>
      <c r="G20" s="264"/>
    </row>
    <row r="21" spans="1:7" ht="13.5" thickBot="1">
      <c r="A21" s="389" t="s">
        <v>611</v>
      </c>
      <c r="B21" s="415">
        <v>47013.2</v>
      </c>
      <c r="C21" s="383"/>
      <c r="D21" s="300"/>
      <c r="E21" s="300"/>
      <c r="F21" s="301"/>
      <c r="G21" s="264"/>
    </row>
    <row r="22" spans="1:7" ht="15">
      <c r="A22" s="388" t="s">
        <v>601</v>
      </c>
      <c r="B22" s="275" t="s">
        <v>602</v>
      </c>
      <c r="C22" s="574" t="s">
        <v>1323</v>
      </c>
      <c r="D22" s="575"/>
      <c r="E22" s="575"/>
      <c r="F22" s="576"/>
      <c r="G22" s="264"/>
    </row>
    <row r="23" spans="1:7" ht="12.75">
      <c r="A23" s="388" t="s">
        <v>604</v>
      </c>
      <c r="B23" s="276" t="s">
        <v>605</v>
      </c>
      <c r="C23" s="276" t="s">
        <v>606</v>
      </c>
      <c r="D23" s="277" t="s">
        <v>607</v>
      </c>
      <c r="E23" s="276" t="s">
        <v>608</v>
      </c>
      <c r="F23" s="278" t="s">
        <v>609</v>
      </c>
      <c r="G23" s="264"/>
    </row>
    <row r="24" spans="1:7" ht="12.75">
      <c r="A24" s="388" t="s">
        <v>610</v>
      </c>
      <c r="B24" s="276"/>
      <c r="C24" s="439">
        <v>0.7</v>
      </c>
      <c r="D24" s="440">
        <f>C14/D20</f>
        <v>0.88</v>
      </c>
      <c r="E24" s="439">
        <f>D14/E20</f>
        <v>0.9</v>
      </c>
      <c r="F24" s="441">
        <f>E14/F20</f>
        <v>0.92</v>
      </c>
      <c r="G24" s="264"/>
    </row>
    <row r="25" spans="1:7" ht="13.5" thickBot="1">
      <c r="A25" s="389" t="s">
        <v>611</v>
      </c>
      <c r="B25" s="383"/>
      <c r="C25" s="383"/>
      <c r="D25" s="383"/>
      <c r="E25" s="383"/>
      <c r="F25" s="408"/>
      <c r="G25" s="264"/>
    </row>
    <row r="26" spans="1:7" ht="12.75">
      <c r="A26" s="264"/>
      <c r="B26" s="264"/>
      <c r="C26" s="264"/>
      <c r="D26" s="264"/>
      <c r="E26" s="264"/>
      <c r="F26" s="264"/>
      <c r="G26" s="264"/>
    </row>
    <row r="27" spans="1:7" ht="14.25">
      <c r="A27" s="407" t="s">
        <v>653</v>
      </c>
      <c r="B27" s="268"/>
      <c r="C27" s="268"/>
      <c r="D27" s="268"/>
      <c r="E27" s="268"/>
      <c r="F27" s="268"/>
      <c r="G27" s="264"/>
    </row>
    <row r="28" spans="1:7" ht="41.25" customHeight="1">
      <c r="A28" s="531" t="s">
        <v>899</v>
      </c>
      <c r="B28" s="532"/>
      <c r="C28" s="532"/>
      <c r="D28" s="532"/>
      <c r="E28" s="532"/>
      <c r="F28" s="532"/>
      <c r="G28" s="264"/>
    </row>
    <row r="29" spans="1:7" ht="12.75">
      <c r="A29" s="264"/>
      <c r="B29" s="264"/>
      <c r="C29" s="264"/>
      <c r="D29" s="264"/>
      <c r="E29" s="264"/>
      <c r="F29" s="264"/>
      <c r="G29" s="264"/>
    </row>
    <row r="30" spans="1:7" ht="15.75">
      <c r="A30" s="362" t="s">
        <v>900</v>
      </c>
      <c r="B30" s="264"/>
      <c r="C30" s="264"/>
      <c r="D30" s="264"/>
      <c r="E30" s="264"/>
      <c r="F30" s="264"/>
      <c r="G30" s="264"/>
    </row>
    <row r="31" spans="1:7" ht="15">
      <c r="A31" s="360" t="s">
        <v>901</v>
      </c>
      <c r="B31" s="264"/>
      <c r="C31" s="264"/>
      <c r="D31" s="264"/>
      <c r="E31" s="264"/>
      <c r="F31" s="264"/>
      <c r="G31" s="264"/>
    </row>
    <row r="32" spans="1:7" ht="12.75">
      <c r="A32" s="264"/>
      <c r="B32" s="264"/>
      <c r="C32" s="264"/>
      <c r="D32" s="264"/>
      <c r="E32" s="264"/>
      <c r="F32" s="264"/>
      <c r="G32" s="264"/>
    </row>
    <row r="33" spans="1:7" ht="12.75">
      <c r="A33" s="264"/>
      <c r="B33" s="264"/>
      <c r="C33" s="266">
        <v>2012</v>
      </c>
      <c r="D33" s="266">
        <v>2013</v>
      </c>
      <c r="E33" s="266">
        <v>2014</v>
      </c>
      <c r="F33" s="264"/>
      <c r="G33" s="264"/>
    </row>
    <row r="34" spans="1:7" ht="15">
      <c r="A34" s="541" t="s">
        <v>1163</v>
      </c>
      <c r="B34" s="580"/>
      <c r="C34" s="267">
        <f>'Programový rozpočet sumár'!G118</f>
        <v>3300</v>
      </c>
      <c r="D34" s="267">
        <f>'Programový rozpočet sumár'!M118</f>
        <v>1300</v>
      </c>
      <c r="E34" s="267">
        <f>'Programový rozpočet sumár'!Q118</f>
        <v>1300</v>
      </c>
      <c r="F34" s="264"/>
      <c r="G34" s="264"/>
    </row>
    <row r="35" spans="1:7" ht="13.5" thickBot="1">
      <c r="A35" s="264"/>
      <c r="B35" s="264"/>
      <c r="C35" s="264"/>
      <c r="D35" s="264"/>
      <c r="E35" s="264"/>
      <c r="F35" s="264"/>
      <c r="G35" s="264"/>
    </row>
    <row r="36" spans="1:7" ht="12.75">
      <c r="A36" s="387" t="s">
        <v>597</v>
      </c>
      <c r="B36" s="557" t="s">
        <v>631</v>
      </c>
      <c r="C36" s="557"/>
      <c r="D36" s="557"/>
      <c r="E36" s="557"/>
      <c r="F36" s="558"/>
      <c r="G36" s="264"/>
    </row>
    <row r="37" spans="1:7" ht="12.75">
      <c r="A37" s="388" t="s">
        <v>599</v>
      </c>
      <c r="B37" s="574" t="s">
        <v>902</v>
      </c>
      <c r="C37" s="574"/>
      <c r="D37" s="574"/>
      <c r="E37" s="574"/>
      <c r="F37" s="577"/>
      <c r="G37" s="264"/>
    </row>
    <row r="38" spans="1:7" ht="15">
      <c r="A38" s="388" t="s">
        <v>601</v>
      </c>
      <c r="B38" s="275" t="s">
        <v>903</v>
      </c>
      <c r="C38" s="574" t="s">
        <v>904</v>
      </c>
      <c r="D38" s="575"/>
      <c r="E38" s="575"/>
      <c r="F38" s="576"/>
      <c r="G38" s="264"/>
    </row>
    <row r="39" spans="1:7" ht="12.75">
      <c r="A39" s="388" t="s">
        <v>604</v>
      </c>
      <c r="B39" s="276" t="s">
        <v>605</v>
      </c>
      <c r="C39" s="276" t="s">
        <v>606</v>
      </c>
      <c r="D39" s="277" t="s">
        <v>607</v>
      </c>
      <c r="E39" s="276" t="s">
        <v>608</v>
      </c>
      <c r="F39" s="278" t="s">
        <v>609</v>
      </c>
      <c r="G39" s="264"/>
    </row>
    <row r="40" spans="1:7" ht="12.75">
      <c r="A40" s="388" t="s">
        <v>610</v>
      </c>
      <c r="B40" s="276">
        <v>12</v>
      </c>
      <c r="C40" s="414">
        <v>12</v>
      </c>
      <c r="D40" s="418">
        <v>12</v>
      </c>
      <c r="E40" s="414">
        <v>12</v>
      </c>
      <c r="F40" s="420">
        <v>12</v>
      </c>
      <c r="G40" s="264"/>
    </row>
    <row r="41" spans="1:7" ht="13.5" thickBot="1">
      <c r="A41" s="389" t="s">
        <v>611</v>
      </c>
      <c r="B41" s="383">
        <v>12</v>
      </c>
      <c r="C41" s="383"/>
      <c r="D41" s="300"/>
      <c r="E41" s="300"/>
      <c r="F41" s="301"/>
      <c r="G41" s="264"/>
    </row>
    <row r="42" spans="1:7" ht="12.75">
      <c r="A42" s="388" t="s">
        <v>599</v>
      </c>
      <c r="B42" s="574" t="s">
        <v>905</v>
      </c>
      <c r="C42" s="574"/>
      <c r="D42" s="574"/>
      <c r="E42" s="574"/>
      <c r="F42" s="577"/>
      <c r="G42" s="264"/>
    </row>
    <row r="43" spans="1:7" ht="15">
      <c r="A43" s="388" t="s">
        <v>601</v>
      </c>
      <c r="B43" s="275" t="s">
        <v>877</v>
      </c>
      <c r="C43" s="574" t="s">
        <v>906</v>
      </c>
      <c r="D43" s="575"/>
      <c r="E43" s="575"/>
      <c r="F43" s="576"/>
      <c r="G43" s="264"/>
    </row>
    <row r="44" spans="1:7" ht="12.75">
      <c r="A44" s="388" t="s">
        <v>604</v>
      </c>
      <c r="B44" s="276" t="s">
        <v>605</v>
      </c>
      <c r="C44" s="276" t="s">
        <v>606</v>
      </c>
      <c r="D44" s="277" t="s">
        <v>607</v>
      </c>
      <c r="E44" s="276" t="s">
        <v>608</v>
      </c>
      <c r="F44" s="278" t="s">
        <v>609</v>
      </c>
      <c r="G44" s="264"/>
    </row>
    <row r="45" spans="1:7" ht="12.75">
      <c r="A45" s="388" t="s">
        <v>610</v>
      </c>
      <c r="B45" s="276">
        <v>1</v>
      </c>
      <c r="C45" s="414">
        <v>1</v>
      </c>
      <c r="D45" s="418">
        <v>4</v>
      </c>
      <c r="E45" s="414">
        <v>3</v>
      </c>
      <c r="F45" s="420">
        <v>3</v>
      </c>
      <c r="G45" s="264"/>
    </row>
    <row r="46" spans="1:7" ht="13.5" thickBot="1">
      <c r="A46" s="389" t="s">
        <v>611</v>
      </c>
      <c r="B46" s="383">
        <v>1</v>
      </c>
      <c r="C46" s="383"/>
      <c r="D46" s="300"/>
      <c r="E46" s="300"/>
      <c r="F46" s="301"/>
      <c r="G46" s="264"/>
    </row>
    <row r="47" spans="1:7" ht="12.75">
      <c r="A47" s="264"/>
      <c r="B47" s="264"/>
      <c r="C47" s="264"/>
      <c r="D47" s="264"/>
      <c r="E47" s="264"/>
      <c r="F47" s="264"/>
      <c r="G47" s="264"/>
    </row>
    <row r="48" spans="1:7" ht="14.25">
      <c r="A48" s="407" t="s">
        <v>653</v>
      </c>
      <c r="B48" s="268"/>
      <c r="C48" s="268"/>
      <c r="D48" s="268"/>
      <c r="E48" s="268"/>
      <c r="F48" s="268"/>
      <c r="G48" s="264"/>
    </row>
    <row r="49" spans="1:7" ht="12.75">
      <c r="A49" s="531" t="s">
        <v>907</v>
      </c>
      <c r="B49" s="532"/>
      <c r="C49" s="532"/>
      <c r="D49" s="532"/>
      <c r="E49" s="532"/>
      <c r="F49" s="532"/>
      <c r="G49" s="264"/>
    </row>
  </sheetData>
  <sheetProtection/>
  <mergeCells count="15">
    <mergeCell ref="A5:B5"/>
    <mergeCell ref="A8:F8"/>
    <mergeCell ref="A14:B14"/>
    <mergeCell ref="B16:F16"/>
    <mergeCell ref="B17:F17"/>
    <mergeCell ref="C18:F18"/>
    <mergeCell ref="B42:F42"/>
    <mergeCell ref="C43:F43"/>
    <mergeCell ref="A49:F49"/>
    <mergeCell ref="C22:F22"/>
    <mergeCell ref="A28:F28"/>
    <mergeCell ref="A34:B34"/>
    <mergeCell ref="B36:F36"/>
    <mergeCell ref="B37:F37"/>
    <mergeCell ref="C38:F38"/>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worksheet>
</file>

<file path=xl/worksheets/sheet17.xml><?xml version="1.0" encoding="utf-8"?>
<worksheet xmlns="http://schemas.openxmlformats.org/spreadsheetml/2006/main" xmlns:r="http://schemas.openxmlformats.org/officeDocument/2006/relationships">
  <dimension ref="A1:F338"/>
  <sheetViews>
    <sheetView zoomScalePageLayoutView="0" workbookViewId="0" topLeftCell="A308">
      <selection activeCell="H328" sqref="H328"/>
    </sheetView>
  </sheetViews>
  <sheetFormatPr defaultColWidth="9.00390625" defaultRowHeight="12.75"/>
  <cols>
    <col min="1" max="1" width="22.125" style="283" customWidth="1"/>
    <col min="2" max="6" width="12.75390625" style="283" customWidth="1"/>
    <col min="7" max="16384" width="9.125" style="265" customWidth="1"/>
  </cols>
  <sheetData>
    <row r="1" spans="1:6" ht="18">
      <c r="A1" s="263" t="s">
        <v>908</v>
      </c>
      <c r="B1" s="264"/>
      <c r="C1" s="264"/>
      <c r="D1" s="264"/>
      <c r="E1" s="264"/>
      <c r="F1" s="264"/>
    </row>
    <row r="2" spans="1:6" ht="15">
      <c r="A2" s="360" t="s">
        <v>1182</v>
      </c>
      <c r="B2" s="264"/>
      <c r="C2" s="264"/>
      <c r="D2" s="264"/>
      <c r="E2" s="264"/>
      <c r="F2" s="264"/>
    </row>
    <row r="3" spans="1:6" ht="12.75">
      <c r="A3" s="264"/>
      <c r="B3" s="264"/>
      <c r="C3" s="264"/>
      <c r="D3" s="264"/>
      <c r="E3" s="264"/>
      <c r="F3" s="264"/>
    </row>
    <row r="4" spans="1:6" ht="12.75">
      <c r="A4" s="264"/>
      <c r="B4" s="264"/>
      <c r="C4" s="266">
        <v>2012</v>
      </c>
      <c r="D4" s="266">
        <v>2013</v>
      </c>
      <c r="E4" s="266">
        <v>2014</v>
      </c>
      <c r="F4" s="264"/>
    </row>
    <row r="5" spans="1:6" ht="15">
      <c r="A5" s="541" t="s">
        <v>593</v>
      </c>
      <c r="B5" s="580"/>
      <c r="C5" s="267">
        <f>'Programový rozpočet sumár'!G119</f>
        <v>5124555.885932124</v>
      </c>
      <c r="D5" s="267">
        <f>'Programový rozpočet sumár'!M119</f>
        <v>4959401</v>
      </c>
      <c r="E5" s="267">
        <f>'Programový rozpočet sumár'!Q119</f>
        <v>5027726</v>
      </c>
      <c r="F5" s="264"/>
    </row>
    <row r="6" spans="1:6" ht="12.75">
      <c r="A6" s="264"/>
      <c r="B6" s="264"/>
      <c r="C6" s="264"/>
      <c r="D6" s="264"/>
      <c r="E6" s="264"/>
      <c r="F6" s="264"/>
    </row>
    <row r="7" spans="1:6" ht="14.25">
      <c r="A7" s="407" t="s">
        <v>594</v>
      </c>
      <c r="B7" s="268"/>
      <c r="C7" s="268"/>
      <c r="D7" s="268"/>
      <c r="E7" s="268"/>
      <c r="F7" s="268"/>
    </row>
    <row r="8" spans="1:6" ht="41.25" customHeight="1">
      <c r="A8" s="531" t="s">
        <v>909</v>
      </c>
      <c r="B8" s="532"/>
      <c r="C8" s="532"/>
      <c r="D8" s="532"/>
      <c r="E8" s="532"/>
      <c r="F8" s="532"/>
    </row>
    <row r="9" spans="1:6" ht="12.75">
      <c r="A9" s="618"/>
      <c r="B9" s="618"/>
      <c r="C9" s="618"/>
      <c r="D9" s="618"/>
      <c r="E9" s="618"/>
      <c r="F9" s="618"/>
    </row>
    <row r="10" spans="1:6" ht="15.75">
      <c r="A10" s="362" t="s">
        <v>1183</v>
      </c>
      <c r="B10" s="264"/>
      <c r="C10" s="264"/>
      <c r="D10" s="264"/>
      <c r="E10" s="264"/>
      <c r="F10" s="264"/>
    </row>
    <row r="11" spans="1:6" ht="15">
      <c r="A11" s="360" t="s">
        <v>1184</v>
      </c>
      <c r="B11" s="264"/>
      <c r="C11" s="264"/>
      <c r="D11" s="264"/>
      <c r="E11" s="264"/>
      <c r="F11" s="264"/>
    </row>
    <row r="12" spans="1:6" ht="12.75">
      <c r="A12" s="264"/>
      <c r="B12" s="264"/>
      <c r="C12" s="264"/>
      <c r="D12" s="264"/>
      <c r="E12" s="264"/>
      <c r="F12" s="264"/>
    </row>
    <row r="13" spans="1:6" ht="12.75">
      <c r="A13" s="264"/>
      <c r="B13" s="264"/>
      <c r="C13" s="266">
        <v>2012</v>
      </c>
      <c r="D13" s="266">
        <v>2013</v>
      </c>
      <c r="E13" s="266">
        <v>2014</v>
      </c>
      <c r="F13" s="264"/>
    </row>
    <row r="14" spans="1:6" ht="15">
      <c r="A14" s="541" t="s">
        <v>1163</v>
      </c>
      <c r="B14" s="580"/>
      <c r="C14" s="267">
        <f>'Programový rozpočet sumár'!G120</f>
        <v>1104523</v>
      </c>
      <c r="D14" s="267">
        <f>'Programový rozpočet sumár'!M120</f>
        <v>1126555</v>
      </c>
      <c r="E14" s="267">
        <f>'Programový rozpočet sumár'!Q120</f>
        <v>1158462</v>
      </c>
      <c r="F14" s="264"/>
    </row>
    <row r="15" spans="1:6" ht="15">
      <c r="A15" s="368"/>
      <c r="B15" s="369"/>
      <c r="C15" s="370"/>
      <c r="D15" s="370"/>
      <c r="E15" s="370"/>
      <c r="F15" s="264"/>
    </row>
    <row r="16" spans="1:6" ht="15.75">
      <c r="A16" s="363" t="s">
        <v>910</v>
      </c>
      <c r="B16" s="268"/>
      <c r="C16" s="268"/>
      <c r="D16" s="268"/>
      <c r="E16" s="268"/>
      <c r="F16" s="264"/>
    </row>
    <row r="17" spans="1:6" ht="12.75">
      <c r="A17" s="264"/>
      <c r="B17" s="264"/>
      <c r="C17" s="264"/>
      <c r="D17" s="264"/>
      <c r="E17" s="264"/>
      <c r="F17" s="264"/>
    </row>
    <row r="18" spans="1:6" ht="12.75">
      <c r="A18" s="264"/>
      <c r="B18" s="264"/>
      <c r="C18" s="266">
        <v>2012</v>
      </c>
      <c r="D18" s="266">
        <v>2013</v>
      </c>
      <c r="E18" s="266">
        <v>2014</v>
      </c>
      <c r="F18" s="264"/>
    </row>
    <row r="19" spans="1:6" ht="15">
      <c r="A19" s="541" t="s">
        <v>1168</v>
      </c>
      <c r="B19" s="580"/>
      <c r="C19" s="267">
        <f>'Programový rozpočet sumár'!G121</f>
        <v>168426</v>
      </c>
      <c r="D19" s="267">
        <f>'Programový rozpočet sumár'!M121</f>
        <v>171842</v>
      </c>
      <c r="E19" s="267">
        <f>'Programový rozpočet sumár'!Q121</f>
        <v>176798</v>
      </c>
      <c r="F19" s="264"/>
    </row>
    <row r="20" spans="1:6" ht="13.5" thickBot="1">
      <c r="A20" s="264"/>
      <c r="B20" s="264"/>
      <c r="C20" s="264"/>
      <c r="D20" s="264"/>
      <c r="E20" s="264"/>
      <c r="F20" s="264"/>
    </row>
    <row r="21" spans="1:6" ht="12.75">
      <c r="A21" s="387" t="s">
        <v>597</v>
      </c>
      <c r="B21" s="557" t="s">
        <v>911</v>
      </c>
      <c r="C21" s="557"/>
      <c r="D21" s="557"/>
      <c r="E21" s="557"/>
      <c r="F21" s="558"/>
    </row>
    <row r="22" spans="1:6" ht="12.75">
      <c r="A22" s="388" t="s">
        <v>599</v>
      </c>
      <c r="B22" s="574" t="s">
        <v>912</v>
      </c>
      <c r="C22" s="574"/>
      <c r="D22" s="574"/>
      <c r="E22" s="574"/>
      <c r="F22" s="577"/>
    </row>
    <row r="23" spans="1:6" ht="15">
      <c r="A23" s="388" t="s">
        <v>601</v>
      </c>
      <c r="B23" s="275" t="s">
        <v>602</v>
      </c>
      <c r="C23" s="574" t="s">
        <v>913</v>
      </c>
      <c r="D23" s="575"/>
      <c r="E23" s="575"/>
      <c r="F23" s="576"/>
    </row>
    <row r="24" spans="1:6" ht="12.75">
      <c r="A24" s="388" t="s">
        <v>604</v>
      </c>
      <c r="B24" s="276" t="s">
        <v>605</v>
      </c>
      <c r="C24" s="276" t="s">
        <v>606</v>
      </c>
      <c r="D24" s="277" t="s">
        <v>607</v>
      </c>
      <c r="E24" s="276" t="s">
        <v>608</v>
      </c>
      <c r="F24" s="278" t="s">
        <v>609</v>
      </c>
    </row>
    <row r="25" spans="1:6" ht="12.75">
      <c r="A25" s="388" t="s">
        <v>610</v>
      </c>
      <c r="B25" s="276">
        <v>87</v>
      </c>
      <c r="C25" s="276">
        <v>97</v>
      </c>
      <c r="D25" s="277">
        <v>97</v>
      </c>
      <c r="E25" s="276">
        <v>97</v>
      </c>
      <c r="F25" s="278">
        <v>97</v>
      </c>
    </row>
    <row r="26" spans="1:6" ht="13.5" thickBot="1">
      <c r="A26" s="389" t="s">
        <v>611</v>
      </c>
      <c r="B26" s="383">
        <v>97</v>
      </c>
      <c r="C26" s="383"/>
      <c r="D26" s="300"/>
      <c r="E26" s="300"/>
      <c r="F26" s="301"/>
    </row>
    <row r="27" spans="1:6" ht="12.75">
      <c r="A27" s="264"/>
      <c r="B27" s="264"/>
      <c r="C27" s="264"/>
      <c r="D27" s="264"/>
      <c r="E27" s="264"/>
      <c r="F27" s="264"/>
    </row>
    <row r="28" spans="1:6" ht="14.25">
      <c r="A28" s="407" t="s">
        <v>621</v>
      </c>
      <c r="B28" s="268"/>
      <c r="C28" s="268"/>
      <c r="D28" s="268"/>
      <c r="E28" s="268"/>
      <c r="F28" s="268"/>
    </row>
    <row r="29" spans="1:6" ht="12.75">
      <c r="A29" s="531" t="s">
        <v>914</v>
      </c>
      <c r="B29" s="532"/>
      <c r="C29" s="532"/>
      <c r="D29" s="532"/>
      <c r="E29" s="532"/>
      <c r="F29" s="532"/>
    </row>
    <row r="31" spans="1:6" ht="15.75">
      <c r="A31" s="363" t="s">
        <v>915</v>
      </c>
      <c r="B31" s="264"/>
      <c r="C31" s="264"/>
      <c r="D31" s="264"/>
      <c r="E31" s="264"/>
      <c r="F31" s="264"/>
    </row>
    <row r="32" spans="1:6" ht="12.75">
      <c r="A32" s="264"/>
      <c r="B32" s="264"/>
      <c r="C32" s="264"/>
      <c r="D32" s="264"/>
      <c r="E32" s="264"/>
      <c r="F32" s="264"/>
    </row>
    <row r="33" spans="1:6" ht="12.75">
      <c r="A33" s="264"/>
      <c r="B33" s="264"/>
      <c r="C33" s="266">
        <v>2012</v>
      </c>
      <c r="D33" s="266">
        <v>2013</v>
      </c>
      <c r="E33" s="266">
        <v>2014</v>
      </c>
      <c r="F33" s="264"/>
    </row>
    <row r="34" spans="1:6" ht="15">
      <c r="A34" s="541" t="s">
        <v>1168</v>
      </c>
      <c r="B34" s="580"/>
      <c r="C34" s="267">
        <f>'Programový rozpočet sumár'!G122</f>
        <v>209606</v>
      </c>
      <c r="D34" s="267">
        <f>'Programový rozpočet sumár'!M122</f>
        <v>213551</v>
      </c>
      <c r="E34" s="267">
        <f>'Programový rozpočet sumár'!Q122</f>
        <v>219273</v>
      </c>
      <c r="F34" s="264"/>
    </row>
    <row r="35" spans="1:6" ht="13.5" thickBot="1">
      <c r="A35" s="264"/>
      <c r="B35" s="320"/>
      <c r="C35" s="264"/>
      <c r="D35" s="264"/>
      <c r="E35" s="264"/>
      <c r="F35" s="264"/>
    </row>
    <row r="36" spans="1:6" ht="12.75">
      <c r="A36" s="387" t="s">
        <v>597</v>
      </c>
      <c r="B36" s="557" t="s">
        <v>911</v>
      </c>
      <c r="C36" s="557"/>
      <c r="D36" s="557"/>
      <c r="E36" s="557"/>
      <c r="F36" s="558"/>
    </row>
    <row r="37" spans="1:6" ht="12.75">
      <c r="A37" s="388" t="s">
        <v>599</v>
      </c>
      <c r="B37" s="528" t="s">
        <v>912</v>
      </c>
      <c r="C37" s="529"/>
      <c r="D37" s="529"/>
      <c r="E37" s="529"/>
      <c r="F37" s="530"/>
    </row>
    <row r="38" spans="1:6" ht="12.75">
      <c r="A38" s="388" t="s">
        <v>601</v>
      </c>
      <c r="B38" s="275" t="s">
        <v>602</v>
      </c>
      <c r="C38" s="528" t="s">
        <v>913</v>
      </c>
      <c r="D38" s="529"/>
      <c r="E38" s="529"/>
      <c r="F38" s="530"/>
    </row>
    <row r="39" spans="1:6" ht="12.75">
      <c r="A39" s="388" t="s">
        <v>604</v>
      </c>
      <c r="B39" s="276" t="s">
        <v>605</v>
      </c>
      <c r="C39" s="276" t="s">
        <v>606</v>
      </c>
      <c r="D39" s="277" t="s">
        <v>607</v>
      </c>
      <c r="E39" s="276" t="s">
        <v>608</v>
      </c>
      <c r="F39" s="278" t="s">
        <v>609</v>
      </c>
    </row>
    <row r="40" spans="1:6" ht="12.75">
      <c r="A40" s="388" t="s">
        <v>610</v>
      </c>
      <c r="B40" s="276">
        <v>105</v>
      </c>
      <c r="C40" s="276">
        <v>98</v>
      </c>
      <c r="D40" s="277">
        <v>112</v>
      </c>
      <c r="E40" s="276">
        <f>D40</f>
        <v>112</v>
      </c>
      <c r="F40" s="278">
        <f>E40</f>
        <v>112</v>
      </c>
    </row>
    <row r="41" spans="1:6" ht="13.5" thickBot="1">
      <c r="A41" s="389" t="s">
        <v>611</v>
      </c>
      <c r="B41" s="383">
        <v>98</v>
      </c>
      <c r="C41" s="383"/>
      <c r="D41" s="300"/>
      <c r="E41" s="300"/>
      <c r="F41" s="301"/>
    </row>
    <row r="42" spans="1:6" ht="12.75">
      <c r="A42" s="264"/>
      <c r="B42" s="264"/>
      <c r="C42" s="264"/>
      <c r="D42" s="264"/>
      <c r="E42" s="264"/>
      <c r="F42" s="264"/>
    </row>
    <row r="43" spans="1:6" ht="14.25">
      <c r="A43" s="407" t="s">
        <v>621</v>
      </c>
      <c r="B43" s="268"/>
      <c r="C43" s="268"/>
      <c r="D43" s="268"/>
      <c r="E43" s="268"/>
      <c r="F43" s="268"/>
    </row>
    <row r="44" spans="1:6" ht="12.75">
      <c r="A44" s="531" t="s">
        <v>916</v>
      </c>
      <c r="B44" s="532"/>
      <c r="C44" s="532"/>
      <c r="D44" s="532"/>
      <c r="E44" s="532"/>
      <c r="F44" s="532"/>
    </row>
    <row r="46" spans="1:6" ht="15.75">
      <c r="A46" s="363" t="s">
        <v>917</v>
      </c>
      <c r="B46" s="268"/>
      <c r="C46" s="264"/>
      <c r="D46" s="264"/>
      <c r="E46" s="264"/>
      <c r="F46" s="264"/>
    </row>
    <row r="47" spans="1:6" ht="12.75">
      <c r="A47" s="268"/>
      <c r="B47" s="268"/>
      <c r="C47" s="264"/>
      <c r="D47" s="264"/>
      <c r="E47" s="264"/>
      <c r="F47" s="264"/>
    </row>
    <row r="48" spans="1:6" ht="12.75">
      <c r="A48" s="268"/>
      <c r="B48" s="268"/>
      <c r="C48" s="266">
        <v>2012</v>
      </c>
      <c r="D48" s="266">
        <v>2013</v>
      </c>
      <c r="E48" s="266">
        <v>2014</v>
      </c>
      <c r="F48" s="264"/>
    </row>
    <row r="49" spans="1:6" ht="15">
      <c r="A49" s="541" t="s">
        <v>1168</v>
      </c>
      <c r="B49" s="580"/>
      <c r="C49" s="267">
        <f>'Programový rozpočet sumár'!G123</f>
        <v>312242</v>
      </c>
      <c r="D49" s="267">
        <f>'Programový rozpočet sumár'!M123</f>
        <v>318231</v>
      </c>
      <c r="E49" s="267">
        <f>'Programový rozpočet sumár'!Q123</f>
        <v>326916</v>
      </c>
      <c r="F49" s="264"/>
    </row>
    <row r="50" spans="1:6" ht="13.5" thickBot="1">
      <c r="A50" s="264"/>
      <c r="B50" s="264"/>
      <c r="C50" s="264"/>
      <c r="D50" s="264"/>
      <c r="E50" s="264"/>
      <c r="F50" s="264"/>
    </row>
    <row r="51" spans="1:6" ht="12.75">
      <c r="A51" s="387" t="s">
        <v>597</v>
      </c>
      <c r="B51" s="557" t="s">
        <v>911</v>
      </c>
      <c r="C51" s="557"/>
      <c r="D51" s="557"/>
      <c r="E51" s="557"/>
      <c r="F51" s="558"/>
    </row>
    <row r="52" spans="1:6" ht="12.75">
      <c r="A52" s="388" t="s">
        <v>599</v>
      </c>
      <c r="B52" s="574" t="s">
        <v>912</v>
      </c>
      <c r="C52" s="574"/>
      <c r="D52" s="574"/>
      <c r="E52" s="574"/>
      <c r="F52" s="577"/>
    </row>
    <row r="53" spans="1:6" ht="15">
      <c r="A53" s="388" t="s">
        <v>601</v>
      </c>
      <c r="B53" s="275" t="s">
        <v>602</v>
      </c>
      <c r="C53" s="574" t="s">
        <v>913</v>
      </c>
      <c r="D53" s="575"/>
      <c r="E53" s="575"/>
      <c r="F53" s="576"/>
    </row>
    <row r="54" spans="1:6" ht="12.75">
      <c r="A54" s="388" t="s">
        <v>604</v>
      </c>
      <c r="B54" s="276" t="s">
        <v>605</v>
      </c>
      <c r="C54" s="276" t="s">
        <v>606</v>
      </c>
      <c r="D54" s="277" t="s">
        <v>607</v>
      </c>
      <c r="E54" s="276" t="s">
        <v>608</v>
      </c>
      <c r="F54" s="278" t="s">
        <v>609</v>
      </c>
    </row>
    <row r="55" spans="1:6" ht="12.75">
      <c r="A55" s="388" t="s">
        <v>610</v>
      </c>
      <c r="B55" s="276">
        <v>171</v>
      </c>
      <c r="C55" s="276">
        <v>168</v>
      </c>
      <c r="D55" s="277">
        <v>170</v>
      </c>
      <c r="E55" s="276">
        <f>D55</f>
        <v>170</v>
      </c>
      <c r="F55" s="278">
        <f>E55</f>
        <v>170</v>
      </c>
    </row>
    <row r="56" spans="1:6" ht="13.5" thickBot="1">
      <c r="A56" s="389" t="s">
        <v>611</v>
      </c>
      <c r="B56" s="383">
        <v>168</v>
      </c>
      <c r="C56" s="383"/>
      <c r="D56" s="300"/>
      <c r="E56" s="300"/>
      <c r="F56" s="301"/>
    </row>
    <row r="57" spans="1:6" ht="12.75">
      <c r="A57" s="264"/>
      <c r="B57" s="264"/>
      <c r="C57" s="264"/>
      <c r="D57" s="264"/>
      <c r="E57" s="264"/>
      <c r="F57" s="264"/>
    </row>
    <row r="58" spans="1:6" ht="14.25">
      <c r="A58" s="407" t="s">
        <v>621</v>
      </c>
      <c r="B58" s="268"/>
      <c r="C58" s="268"/>
      <c r="D58" s="268"/>
      <c r="E58" s="268"/>
      <c r="F58" s="268"/>
    </row>
    <row r="59" spans="1:6" ht="12.75">
      <c r="A59" s="531" t="s">
        <v>916</v>
      </c>
      <c r="B59" s="532"/>
      <c r="C59" s="532"/>
      <c r="D59" s="532"/>
      <c r="E59" s="532"/>
      <c r="F59" s="532"/>
    </row>
    <row r="61" spans="1:6" ht="15.75">
      <c r="A61" s="363" t="s">
        <v>918</v>
      </c>
      <c r="B61" s="268"/>
      <c r="C61" s="264"/>
      <c r="D61" s="264"/>
      <c r="E61" s="264"/>
      <c r="F61" s="264"/>
    </row>
    <row r="62" spans="1:6" ht="12.75">
      <c r="A62" s="268"/>
      <c r="B62" s="268"/>
      <c r="C62" s="264"/>
      <c r="D62" s="264"/>
      <c r="E62" s="264"/>
      <c r="F62" s="264"/>
    </row>
    <row r="63" spans="1:6" ht="12.75">
      <c r="A63" s="268"/>
      <c r="B63" s="268"/>
      <c r="C63" s="266">
        <v>2012</v>
      </c>
      <c r="D63" s="266">
        <v>2013</v>
      </c>
      <c r="E63" s="266">
        <v>2014</v>
      </c>
      <c r="F63" s="264"/>
    </row>
    <row r="64" spans="1:6" ht="15">
      <c r="A64" s="541" t="s">
        <v>1168</v>
      </c>
      <c r="B64" s="580"/>
      <c r="C64" s="267">
        <f>'Programový rozpočet sumár'!G124</f>
        <v>138288</v>
      </c>
      <c r="D64" s="267">
        <f>'Programový rozpočet sumár'!M124</f>
        <v>141106</v>
      </c>
      <c r="E64" s="267">
        <f>'Programový rozpočet sumár'!Q124</f>
        <v>145193</v>
      </c>
      <c r="F64" s="264"/>
    </row>
    <row r="65" spans="1:6" ht="13.5" thickBot="1">
      <c r="A65" s="264"/>
      <c r="B65" s="264"/>
      <c r="C65" s="264"/>
      <c r="D65" s="264"/>
      <c r="E65" s="264"/>
      <c r="F65" s="264"/>
    </row>
    <row r="66" spans="1:6" ht="12.75">
      <c r="A66" s="387" t="s">
        <v>597</v>
      </c>
      <c r="B66" s="557" t="s">
        <v>911</v>
      </c>
      <c r="C66" s="557"/>
      <c r="D66" s="557"/>
      <c r="E66" s="557"/>
      <c r="F66" s="558"/>
    </row>
    <row r="67" spans="1:6" ht="12.75">
      <c r="A67" s="388" t="s">
        <v>599</v>
      </c>
      <c r="B67" s="574" t="s">
        <v>912</v>
      </c>
      <c r="C67" s="574"/>
      <c r="D67" s="574"/>
      <c r="E67" s="574"/>
      <c r="F67" s="577"/>
    </row>
    <row r="68" spans="1:6" ht="15">
      <c r="A68" s="388" t="s">
        <v>601</v>
      </c>
      <c r="B68" s="275" t="s">
        <v>602</v>
      </c>
      <c r="C68" s="574" t="s">
        <v>913</v>
      </c>
      <c r="D68" s="575"/>
      <c r="E68" s="575"/>
      <c r="F68" s="576"/>
    </row>
    <row r="69" spans="1:6" ht="12.75">
      <c r="A69" s="388" t="s">
        <v>604</v>
      </c>
      <c r="B69" s="276" t="s">
        <v>605</v>
      </c>
      <c r="C69" s="276" t="s">
        <v>606</v>
      </c>
      <c r="D69" s="277" t="s">
        <v>607</v>
      </c>
      <c r="E69" s="276" t="s">
        <v>608</v>
      </c>
      <c r="F69" s="278" t="s">
        <v>609</v>
      </c>
    </row>
    <row r="70" spans="1:6" ht="12.75">
      <c r="A70" s="388" t="s">
        <v>610</v>
      </c>
      <c r="B70" s="276">
        <v>78</v>
      </c>
      <c r="C70" s="276">
        <v>79</v>
      </c>
      <c r="D70" s="277">
        <v>80</v>
      </c>
      <c r="E70" s="276">
        <f>D70</f>
        <v>80</v>
      </c>
      <c r="F70" s="278">
        <f>E70</f>
        <v>80</v>
      </c>
    </row>
    <row r="71" spans="1:6" ht="13.5" thickBot="1">
      <c r="A71" s="389" t="s">
        <v>611</v>
      </c>
      <c r="B71" s="383">
        <v>79</v>
      </c>
      <c r="C71" s="383"/>
      <c r="D71" s="300"/>
      <c r="E71" s="300"/>
      <c r="F71" s="301"/>
    </row>
    <row r="72" spans="1:6" ht="12.75">
      <c r="A72" s="264"/>
      <c r="B72" s="264"/>
      <c r="C72" s="264"/>
      <c r="D72" s="264"/>
      <c r="E72" s="264"/>
      <c r="F72" s="264"/>
    </row>
    <row r="73" spans="1:6" ht="14.25">
      <c r="A73" s="407" t="s">
        <v>621</v>
      </c>
      <c r="B73" s="268"/>
      <c r="C73" s="268"/>
      <c r="D73" s="268"/>
      <c r="E73" s="268"/>
      <c r="F73" s="268"/>
    </row>
    <row r="74" spans="1:6" ht="12.75">
      <c r="A74" s="531" t="s">
        <v>916</v>
      </c>
      <c r="B74" s="532"/>
      <c r="C74" s="532"/>
      <c r="D74" s="532"/>
      <c r="E74" s="532"/>
      <c r="F74" s="532"/>
    </row>
    <row r="76" spans="1:6" ht="15.75">
      <c r="A76" s="363" t="s">
        <v>919</v>
      </c>
      <c r="B76" s="268"/>
      <c r="C76" s="264"/>
      <c r="D76" s="264"/>
      <c r="E76" s="264"/>
      <c r="F76" s="264"/>
    </row>
    <row r="77" spans="1:6" ht="12.75">
      <c r="A77" s="268"/>
      <c r="B77" s="268"/>
      <c r="C77" s="264"/>
      <c r="D77" s="264"/>
      <c r="E77" s="264"/>
      <c r="F77" s="264"/>
    </row>
    <row r="78" spans="1:6" ht="12.75">
      <c r="A78" s="268"/>
      <c r="B78" s="268"/>
      <c r="C78" s="266">
        <v>2012</v>
      </c>
      <c r="D78" s="266">
        <v>2013</v>
      </c>
      <c r="E78" s="266">
        <v>2014</v>
      </c>
      <c r="F78" s="264"/>
    </row>
    <row r="79" spans="1:6" ht="15">
      <c r="A79" s="541" t="s">
        <v>1168</v>
      </c>
      <c r="B79" s="580"/>
      <c r="C79" s="267">
        <f>'Programový rozpočet sumár'!G125</f>
        <v>67029</v>
      </c>
      <c r="D79" s="267">
        <f>'Programový rozpočet sumár'!M125</f>
        <v>68452</v>
      </c>
      <c r="E79" s="267">
        <f>'Programový rozpočet sumár'!Q125</f>
        <v>70506</v>
      </c>
      <c r="F79" s="264"/>
    </row>
    <row r="80" spans="1:6" ht="13.5" thickBot="1">
      <c r="A80" s="264"/>
      <c r="B80" s="264"/>
      <c r="C80" s="264"/>
      <c r="D80" s="264"/>
      <c r="E80" s="264"/>
      <c r="F80" s="264"/>
    </row>
    <row r="81" spans="1:6" ht="12.75">
      <c r="A81" s="387" t="s">
        <v>597</v>
      </c>
      <c r="B81" s="557" t="s">
        <v>911</v>
      </c>
      <c r="C81" s="557"/>
      <c r="D81" s="557"/>
      <c r="E81" s="557"/>
      <c r="F81" s="558"/>
    </row>
    <row r="82" spans="1:6" ht="12.75">
      <c r="A82" s="388" t="s">
        <v>599</v>
      </c>
      <c r="B82" s="574" t="s">
        <v>912</v>
      </c>
      <c r="C82" s="574"/>
      <c r="D82" s="574"/>
      <c r="E82" s="574"/>
      <c r="F82" s="577"/>
    </row>
    <row r="83" spans="1:6" ht="15">
      <c r="A83" s="388" t="s">
        <v>601</v>
      </c>
      <c r="B83" s="275" t="s">
        <v>602</v>
      </c>
      <c r="C83" s="574" t="s">
        <v>913</v>
      </c>
      <c r="D83" s="575"/>
      <c r="E83" s="575"/>
      <c r="F83" s="576"/>
    </row>
    <row r="84" spans="1:6" ht="12.75">
      <c r="A84" s="388" t="s">
        <v>604</v>
      </c>
      <c r="B84" s="276" t="s">
        <v>605</v>
      </c>
      <c r="C84" s="276" t="s">
        <v>606</v>
      </c>
      <c r="D84" s="277" t="s">
        <v>607</v>
      </c>
      <c r="E84" s="276" t="s">
        <v>608</v>
      </c>
      <c r="F84" s="278" t="s">
        <v>609</v>
      </c>
    </row>
    <row r="85" spans="1:6" ht="12.75">
      <c r="A85" s="388" t="s">
        <v>610</v>
      </c>
      <c r="B85" s="276">
        <v>50</v>
      </c>
      <c r="C85" s="276">
        <v>35</v>
      </c>
      <c r="D85" s="277">
        <v>41</v>
      </c>
      <c r="E85" s="276">
        <f>D85</f>
        <v>41</v>
      </c>
      <c r="F85" s="278">
        <f>E85</f>
        <v>41</v>
      </c>
    </row>
    <row r="86" spans="1:6" ht="13.5" thickBot="1">
      <c r="A86" s="389" t="s">
        <v>611</v>
      </c>
      <c r="B86" s="383">
        <v>35</v>
      </c>
      <c r="C86" s="383"/>
      <c r="D86" s="300"/>
      <c r="E86" s="300"/>
      <c r="F86" s="301"/>
    </row>
    <row r="87" spans="1:6" ht="12.75">
      <c r="A87" s="268"/>
      <c r="B87" s="268"/>
      <c r="C87" s="268"/>
      <c r="D87" s="268"/>
      <c r="E87" s="268"/>
      <c r="F87" s="268"/>
    </row>
    <row r="88" spans="1:6" ht="14.25">
      <c r="A88" s="407" t="s">
        <v>621</v>
      </c>
      <c r="B88" s="268"/>
      <c r="C88" s="268"/>
      <c r="D88" s="268"/>
      <c r="E88" s="268"/>
      <c r="F88" s="268"/>
    </row>
    <row r="89" spans="1:6" ht="12.75">
      <c r="A89" s="531" t="s">
        <v>916</v>
      </c>
      <c r="B89" s="532"/>
      <c r="C89" s="532"/>
      <c r="D89" s="532"/>
      <c r="E89" s="532"/>
      <c r="F89" s="532"/>
    </row>
    <row r="91" spans="1:6" ht="15.75">
      <c r="A91" s="363" t="s">
        <v>920</v>
      </c>
      <c r="B91" s="268"/>
      <c r="C91" s="264"/>
      <c r="D91" s="264"/>
      <c r="E91" s="264"/>
      <c r="F91" s="264"/>
    </row>
    <row r="92" spans="1:6" ht="12.75">
      <c r="A92" s="268"/>
      <c r="B92" s="268"/>
      <c r="C92" s="264"/>
      <c r="D92" s="264"/>
      <c r="E92" s="264"/>
      <c r="F92" s="264"/>
    </row>
    <row r="93" spans="1:6" ht="12.75">
      <c r="A93" s="268"/>
      <c r="B93" s="268"/>
      <c r="C93" s="266">
        <v>2012</v>
      </c>
      <c r="D93" s="266">
        <v>2013</v>
      </c>
      <c r="E93" s="266">
        <v>2014</v>
      </c>
      <c r="F93" s="264"/>
    </row>
    <row r="94" spans="1:6" ht="15">
      <c r="A94" s="541" t="s">
        <v>1168</v>
      </c>
      <c r="B94" s="580"/>
      <c r="C94" s="267">
        <f>'Programový rozpočet sumár'!G126</f>
        <v>84132</v>
      </c>
      <c r="D94" s="267">
        <f>'Programový rozpočet sumár'!M126</f>
        <v>85923</v>
      </c>
      <c r="E94" s="267">
        <f>'Programový rozpočet sumár'!Q126</f>
        <v>88502</v>
      </c>
      <c r="F94" s="264"/>
    </row>
    <row r="95" spans="1:6" ht="13.5" thickBot="1">
      <c r="A95" s="264"/>
      <c r="B95" s="264"/>
      <c r="C95" s="264"/>
      <c r="D95" s="264"/>
      <c r="E95" s="264"/>
      <c r="F95" s="264"/>
    </row>
    <row r="96" spans="1:6" ht="12.75">
      <c r="A96" s="387" t="s">
        <v>597</v>
      </c>
      <c r="B96" s="557" t="s">
        <v>911</v>
      </c>
      <c r="C96" s="557"/>
      <c r="D96" s="557"/>
      <c r="E96" s="557"/>
      <c r="F96" s="558"/>
    </row>
    <row r="97" spans="1:6" ht="12.75">
      <c r="A97" s="388" t="s">
        <v>599</v>
      </c>
      <c r="B97" s="574" t="s">
        <v>912</v>
      </c>
      <c r="C97" s="574"/>
      <c r="D97" s="574"/>
      <c r="E97" s="574"/>
      <c r="F97" s="577"/>
    </row>
    <row r="98" spans="1:6" ht="15">
      <c r="A98" s="388" t="s">
        <v>601</v>
      </c>
      <c r="B98" s="275" t="s">
        <v>602</v>
      </c>
      <c r="C98" s="574" t="s">
        <v>913</v>
      </c>
      <c r="D98" s="575"/>
      <c r="E98" s="575"/>
      <c r="F98" s="576"/>
    </row>
    <row r="99" spans="1:6" ht="12.75">
      <c r="A99" s="388" t="s">
        <v>604</v>
      </c>
      <c r="B99" s="276" t="s">
        <v>605</v>
      </c>
      <c r="C99" s="276" t="s">
        <v>606</v>
      </c>
      <c r="D99" s="277" t="s">
        <v>607</v>
      </c>
      <c r="E99" s="276" t="s">
        <v>608</v>
      </c>
      <c r="F99" s="278" t="s">
        <v>609</v>
      </c>
    </row>
    <row r="100" spans="1:6" ht="12.75">
      <c r="A100" s="388" t="s">
        <v>610</v>
      </c>
      <c r="B100" s="276">
        <v>34</v>
      </c>
      <c r="C100" s="276">
        <v>35</v>
      </c>
      <c r="D100" s="277">
        <v>36</v>
      </c>
      <c r="E100" s="276">
        <f>D100</f>
        <v>36</v>
      </c>
      <c r="F100" s="278">
        <f>E100</f>
        <v>36</v>
      </c>
    </row>
    <row r="101" spans="1:6" ht="13.5" thickBot="1">
      <c r="A101" s="389" t="s">
        <v>611</v>
      </c>
      <c r="B101" s="383">
        <v>35</v>
      </c>
      <c r="C101" s="383"/>
      <c r="D101" s="300"/>
      <c r="E101" s="300"/>
      <c r="F101" s="301"/>
    </row>
    <row r="102" spans="1:6" ht="12.75">
      <c r="A102" s="264"/>
      <c r="B102" s="264"/>
      <c r="C102" s="264"/>
      <c r="D102" s="264"/>
      <c r="E102" s="264"/>
      <c r="F102" s="264"/>
    </row>
    <row r="103" spans="1:6" ht="14.25">
      <c r="A103" s="407" t="s">
        <v>621</v>
      </c>
      <c r="B103" s="268"/>
      <c r="C103" s="268"/>
      <c r="D103" s="268"/>
      <c r="E103" s="268"/>
      <c r="F103" s="268"/>
    </row>
    <row r="104" spans="1:6" ht="12.75">
      <c r="A104" s="531" t="s">
        <v>916</v>
      </c>
      <c r="B104" s="532"/>
      <c r="C104" s="532"/>
      <c r="D104" s="532"/>
      <c r="E104" s="532"/>
      <c r="F104" s="532"/>
    </row>
    <row r="106" spans="1:6" ht="15.75">
      <c r="A106" s="363" t="s">
        <v>921</v>
      </c>
      <c r="B106" s="268"/>
      <c r="C106" s="264"/>
      <c r="D106" s="264"/>
      <c r="E106" s="264"/>
      <c r="F106" s="264"/>
    </row>
    <row r="107" spans="1:6" ht="12.75">
      <c r="A107" s="268"/>
      <c r="B107" s="268"/>
      <c r="C107" s="264"/>
      <c r="D107" s="264"/>
      <c r="E107" s="264"/>
      <c r="F107" s="264"/>
    </row>
    <row r="108" spans="1:6" ht="12.75">
      <c r="A108" s="268"/>
      <c r="B108" s="268"/>
      <c r="C108" s="266">
        <v>2012</v>
      </c>
      <c r="D108" s="266">
        <v>2013</v>
      </c>
      <c r="E108" s="266">
        <v>2014</v>
      </c>
      <c r="F108" s="264"/>
    </row>
    <row r="109" spans="1:6" ht="15">
      <c r="A109" s="541" t="s">
        <v>1168</v>
      </c>
      <c r="B109" s="580"/>
      <c r="C109" s="267">
        <f>'Programový rozpočet sumár'!G127</f>
        <v>124800</v>
      </c>
      <c r="D109" s="267">
        <f>'Programový rozpočet sumár'!M127</f>
        <v>127450</v>
      </c>
      <c r="E109" s="267">
        <f>'Programový rozpočet sumár'!Q127</f>
        <v>131274</v>
      </c>
      <c r="F109" s="264"/>
    </row>
    <row r="110" spans="1:6" ht="13.5" thickBot="1">
      <c r="A110" s="264"/>
      <c r="B110" s="264"/>
      <c r="C110" s="264"/>
      <c r="D110" s="264"/>
      <c r="E110" s="264"/>
      <c r="F110" s="264"/>
    </row>
    <row r="111" spans="1:6" ht="12.75">
      <c r="A111" s="387" t="s">
        <v>597</v>
      </c>
      <c r="B111" s="557" t="s">
        <v>911</v>
      </c>
      <c r="C111" s="557"/>
      <c r="D111" s="557"/>
      <c r="E111" s="557"/>
      <c r="F111" s="558"/>
    </row>
    <row r="112" spans="1:6" ht="12.75">
      <c r="A112" s="388" t="s">
        <v>599</v>
      </c>
      <c r="B112" s="574" t="s">
        <v>912</v>
      </c>
      <c r="C112" s="574"/>
      <c r="D112" s="574"/>
      <c r="E112" s="574"/>
      <c r="F112" s="577"/>
    </row>
    <row r="113" spans="1:6" ht="15">
      <c r="A113" s="388" t="s">
        <v>601</v>
      </c>
      <c r="B113" s="275" t="s">
        <v>602</v>
      </c>
      <c r="C113" s="574" t="s">
        <v>913</v>
      </c>
      <c r="D113" s="575"/>
      <c r="E113" s="575"/>
      <c r="F113" s="576"/>
    </row>
    <row r="114" spans="1:6" ht="12.75">
      <c r="A114" s="388" t="s">
        <v>604</v>
      </c>
      <c r="B114" s="276" t="s">
        <v>605</v>
      </c>
      <c r="C114" s="276" t="s">
        <v>606</v>
      </c>
      <c r="D114" s="277" t="s">
        <v>607</v>
      </c>
      <c r="E114" s="276" t="s">
        <v>608</v>
      </c>
      <c r="F114" s="278" t="s">
        <v>609</v>
      </c>
    </row>
    <row r="115" spans="1:6" ht="12.75">
      <c r="A115" s="388" t="s">
        <v>610</v>
      </c>
      <c r="B115" s="276">
        <v>53</v>
      </c>
      <c r="C115" s="276">
        <v>64</v>
      </c>
      <c r="D115" s="277">
        <v>80</v>
      </c>
      <c r="E115" s="276">
        <f>D115</f>
        <v>80</v>
      </c>
      <c r="F115" s="278">
        <f>E115</f>
        <v>80</v>
      </c>
    </row>
    <row r="116" spans="1:6" ht="13.5" thickBot="1">
      <c r="A116" s="389" t="s">
        <v>611</v>
      </c>
      <c r="B116" s="383">
        <v>64</v>
      </c>
      <c r="C116" s="383"/>
      <c r="D116" s="300"/>
      <c r="E116" s="300"/>
      <c r="F116" s="301"/>
    </row>
    <row r="117" spans="1:6" ht="12.75">
      <c r="A117" s="264"/>
      <c r="B117" s="264"/>
      <c r="C117" s="264"/>
      <c r="D117" s="264"/>
      <c r="E117" s="264"/>
      <c r="F117" s="264"/>
    </row>
    <row r="118" spans="1:6" ht="14.25">
      <c r="A118" s="407" t="s">
        <v>621</v>
      </c>
      <c r="B118" s="268"/>
      <c r="C118" s="268"/>
      <c r="D118" s="268"/>
      <c r="E118" s="268"/>
      <c r="F118" s="268"/>
    </row>
    <row r="119" spans="1:6" ht="12.75">
      <c r="A119" s="531" t="s">
        <v>916</v>
      </c>
      <c r="B119" s="532"/>
      <c r="C119" s="532"/>
      <c r="D119" s="532"/>
      <c r="E119" s="532"/>
      <c r="F119" s="532"/>
    </row>
    <row r="121" spans="1:6" ht="15.75">
      <c r="A121" s="362" t="s">
        <v>1185</v>
      </c>
      <c r="B121" s="264"/>
      <c r="C121" s="264"/>
      <c r="D121" s="264"/>
      <c r="E121" s="264"/>
      <c r="F121" s="264"/>
    </row>
    <row r="122" spans="1:6" ht="15">
      <c r="A122" s="360" t="s">
        <v>1186</v>
      </c>
      <c r="B122" s="264"/>
      <c r="C122" s="264"/>
      <c r="D122" s="264"/>
      <c r="E122" s="264"/>
      <c r="F122" s="264"/>
    </row>
    <row r="124" spans="1:6" ht="12.75">
      <c r="A124" s="264"/>
      <c r="B124" s="264"/>
      <c r="C124" s="266">
        <v>2012</v>
      </c>
      <c r="D124" s="266">
        <v>2013</v>
      </c>
      <c r="E124" s="266">
        <v>2014</v>
      </c>
      <c r="F124" s="264"/>
    </row>
    <row r="125" spans="1:6" ht="15">
      <c r="A125" s="541" t="s">
        <v>1163</v>
      </c>
      <c r="B125" s="580"/>
      <c r="C125" s="267">
        <f>'Programový rozpočet sumár'!G128</f>
        <v>2750969</v>
      </c>
      <c r="D125" s="267">
        <f>'Programový rozpočet sumár'!M128</f>
        <v>2754449</v>
      </c>
      <c r="E125" s="267">
        <f>'Programový rozpočet sumár'!Q128</f>
        <v>2762826</v>
      </c>
      <c r="F125" s="264"/>
    </row>
    <row r="126" spans="1:6" ht="15">
      <c r="A126" s="313"/>
      <c r="B126" s="314"/>
      <c r="C126" s="315"/>
      <c r="D126" s="315"/>
      <c r="E126" s="315"/>
      <c r="F126" s="264"/>
    </row>
    <row r="127" spans="1:6" ht="15.75">
      <c r="A127" s="363" t="s">
        <v>922</v>
      </c>
      <c r="B127" s="264"/>
      <c r="C127" s="264"/>
      <c r="D127" s="264"/>
      <c r="E127" s="264"/>
      <c r="F127" s="264"/>
    </row>
    <row r="128" spans="1:6" ht="12.75">
      <c r="A128" s="264"/>
      <c r="B128" s="264"/>
      <c r="C128" s="264"/>
      <c r="D128" s="264"/>
      <c r="E128" s="264"/>
      <c r="F128" s="264"/>
    </row>
    <row r="129" spans="1:6" ht="12.75">
      <c r="A129" s="264"/>
      <c r="B129" s="264"/>
      <c r="C129" s="266">
        <v>2012</v>
      </c>
      <c r="D129" s="266">
        <v>2013</v>
      </c>
      <c r="E129" s="266">
        <v>2014</v>
      </c>
      <c r="F129" s="264"/>
    </row>
    <row r="130" spans="1:6" ht="15">
      <c r="A130" s="541" t="s">
        <v>1168</v>
      </c>
      <c r="B130" s="580"/>
      <c r="C130" s="267">
        <f>'Programový rozpočet sumár'!G129</f>
        <v>1194961</v>
      </c>
      <c r="D130" s="267">
        <f>'Programový rozpočet sumár'!M129</f>
        <v>1194961</v>
      </c>
      <c r="E130" s="267">
        <f>'Programový rozpočet sumár'!Q129</f>
        <v>1195285</v>
      </c>
      <c r="F130" s="264"/>
    </row>
    <row r="131" ht="15.75" thickBot="1"/>
    <row r="132" spans="1:6" ht="12.75">
      <c r="A132" s="387" t="s">
        <v>597</v>
      </c>
      <c r="B132" s="557" t="s">
        <v>911</v>
      </c>
      <c r="C132" s="557"/>
      <c r="D132" s="557"/>
      <c r="E132" s="557"/>
      <c r="F132" s="558"/>
    </row>
    <row r="133" spans="1:6" ht="12.75">
      <c r="A133" s="388" t="s">
        <v>599</v>
      </c>
      <c r="B133" s="574" t="s">
        <v>923</v>
      </c>
      <c r="C133" s="574"/>
      <c r="D133" s="574"/>
      <c r="E133" s="574"/>
      <c r="F133" s="577"/>
    </row>
    <row r="134" spans="1:6" ht="15">
      <c r="A134" s="388" t="s">
        <v>601</v>
      </c>
      <c r="B134" s="275" t="s">
        <v>602</v>
      </c>
      <c r="C134" s="574" t="s">
        <v>924</v>
      </c>
      <c r="D134" s="575"/>
      <c r="E134" s="575"/>
      <c r="F134" s="576"/>
    </row>
    <row r="135" spans="1:6" ht="12.75">
      <c r="A135" s="388" t="s">
        <v>604</v>
      </c>
      <c r="B135" s="276" t="s">
        <v>605</v>
      </c>
      <c r="C135" s="276" t="s">
        <v>606</v>
      </c>
      <c r="D135" s="277" t="s">
        <v>607</v>
      </c>
      <c r="E135" s="276" t="s">
        <v>608</v>
      </c>
      <c r="F135" s="278" t="s">
        <v>609</v>
      </c>
    </row>
    <row r="136" spans="1:6" ht="12.75">
      <c r="A136" s="388" t="s">
        <v>610</v>
      </c>
      <c r="B136" s="276">
        <v>811</v>
      </c>
      <c r="C136" s="276">
        <v>769</v>
      </c>
      <c r="D136" s="277">
        <v>766</v>
      </c>
      <c r="E136" s="276">
        <f>D136</f>
        <v>766</v>
      </c>
      <c r="F136" s="278">
        <f>E136</f>
        <v>766</v>
      </c>
    </row>
    <row r="137" spans="1:6" ht="13.5" thickBot="1">
      <c r="A137" s="389" t="s">
        <v>611</v>
      </c>
      <c r="B137" s="383">
        <v>769</v>
      </c>
      <c r="C137" s="383"/>
      <c r="D137" s="300"/>
      <c r="E137" s="300"/>
      <c r="F137" s="301"/>
    </row>
    <row r="138" spans="1:6" ht="12.75">
      <c r="A138" s="309"/>
      <c r="B138" s="310"/>
      <c r="C138" s="310"/>
      <c r="D138" s="310"/>
      <c r="E138" s="310"/>
      <c r="F138" s="310"/>
    </row>
    <row r="139" spans="1:6" ht="14.25">
      <c r="A139" s="407" t="s">
        <v>621</v>
      </c>
      <c r="B139" s="268"/>
      <c r="C139" s="268"/>
      <c r="D139" s="268"/>
      <c r="E139" s="268"/>
      <c r="F139" s="268"/>
    </row>
    <row r="140" spans="1:6" ht="12.75">
      <c r="A140" s="531" t="s">
        <v>925</v>
      </c>
      <c r="B140" s="532"/>
      <c r="C140" s="532"/>
      <c r="D140" s="532"/>
      <c r="E140" s="532"/>
      <c r="F140" s="532"/>
    </row>
    <row r="142" spans="1:6" ht="15.75">
      <c r="A142" s="363" t="s">
        <v>926</v>
      </c>
      <c r="B142" s="264"/>
      <c r="C142" s="264"/>
      <c r="D142" s="264"/>
      <c r="E142" s="264"/>
      <c r="F142" s="264"/>
    </row>
    <row r="143" spans="1:6" ht="12.75">
      <c r="A143" s="264"/>
      <c r="B143" s="264"/>
      <c r="C143" s="264"/>
      <c r="D143" s="264"/>
      <c r="E143" s="264"/>
      <c r="F143" s="264"/>
    </row>
    <row r="144" spans="1:6" ht="12.75">
      <c r="A144" s="264"/>
      <c r="B144" s="264"/>
      <c r="C144" s="266">
        <v>2012</v>
      </c>
      <c r="D144" s="266">
        <v>2013</v>
      </c>
      <c r="E144" s="266">
        <v>2014</v>
      </c>
      <c r="F144" s="264"/>
    </row>
    <row r="145" spans="1:6" ht="15">
      <c r="A145" s="541" t="s">
        <v>1168</v>
      </c>
      <c r="B145" s="580"/>
      <c r="C145" s="267">
        <f>'Programový rozpočet sumár'!G133</f>
        <v>663250</v>
      </c>
      <c r="D145" s="267">
        <f>'Programový rozpočet sumár'!M133</f>
        <v>663250</v>
      </c>
      <c r="E145" s="267">
        <f>'Programový rozpočet sumár'!Q133</f>
        <v>663582</v>
      </c>
      <c r="F145" s="264"/>
    </row>
    <row r="146" ht="15.75" thickBot="1"/>
    <row r="147" spans="1:6" ht="12.75">
      <c r="A147" s="387" t="s">
        <v>597</v>
      </c>
      <c r="B147" s="557" t="s">
        <v>911</v>
      </c>
      <c r="C147" s="557"/>
      <c r="D147" s="557"/>
      <c r="E147" s="557"/>
      <c r="F147" s="558"/>
    </row>
    <row r="148" spans="1:6" ht="12.75">
      <c r="A148" s="388" t="s">
        <v>599</v>
      </c>
      <c r="B148" s="574" t="s">
        <v>923</v>
      </c>
      <c r="C148" s="574"/>
      <c r="D148" s="574"/>
      <c r="E148" s="574"/>
      <c r="F148" s="577"/>
    </row>
    <row r="149" spans="1:6" ht="15">
      <c r="A149" s="388" t="s">
        <v>601</v>
      </c>
      <c r="B149" s="275" t="s">
        <v>602</v>
      </c>
      <c r="C149" s="574" t="s">
        <v>924</v>
      </c>
      <c r="D149" s="575"/>
      <c r="E149" s="575"/>
      <c r="F149" s="576"/>
    </row>
    <row r="150" spans="1:6" ht="12.75">
      <c r="A150" s="388" t="s">
        <v>604</v>
      </c>
      <c r="B150" s="276" t="s">
        <v>605</v>
      </c>
      <c r="C150" s="276" t="s">
        <v>606</v>
      </c>
      <c r="D150" s="277" t="s">
        <v>607</v>
      </c>
      <c r="E150" s="276" t="s">
        <v>608</v>
      </c>
      <c r="F150" s="278" t="s">
        <v>609</v>
      </c>
    </row>
    <row r="151" spans="1:6" ht="12.75">
      <c r="A151" s="388" t="s">
        <v>610</v>
      </c>
      <c r="B151" s="276">
        <v>464</v>
      </c>
      <c r="C151" s="276">
        <v>475</v>
      </c>
      <c r="D151" s="277">
        <v>490</v>
      </c>
      <c r="E151" s="276">
        <f>D151</f>
        <v>490</v>
      </c>
      <c r="F151" s="278">
        <f>E151</f>
        <v>490</v>
      </c>
    </row>
    <row r="152" spans="1:6" ht="13.5" thickBot="1">
      <c r="A152" s="389" t="s">
        <v>611</v>
      </c>
      <c r="B152" s="383">
        <v>475</v>
      </c>
      <c r="C152" s="383"/>
      <c r="D152" s="300"/>
      <c r="E152" s="300"/>
      <c r="F152" s="301"/>
    </row>
    <row r="153" spans="1:6" ht="12.75">
      <c r="A153" s="309"/>
      <c r="B153" s="310"/>
      <c r="C153" s="310"/>
      <c r="D153" s="310"/>
      <c r="E153" s="310"/>
      <c r="F153" s="310"/>
    </row>
    <row r="154" spans="1:6" ht="14.25">
      <c r="A154" s="407" t="s">
        <v>621</v>
      </c>
      <c r="B154" s="268"/>
      <c r="C154" s="268"/>
      <c r="D154" s="268"/>
      <c r="E154" s="268"/>
      <c r="F154" s="268"/>
    </row>
    <row r="155" spans="1:6" ht="12.75" customHeight="1">
      <c r="A155" s="531" t="s">
        <v>925</v>
      </c>
      <c r="B155" s="531"/>
      <c r="C155" s="531"/>
      <c r="D155" s="531"/>
      <c r="E155" s="531"/>
      <c r="F155" s="531"/>
    </row>
    <row r="157" spans="1:6" ht="15.75">
      <c r="A157" s="363" t="s">
        <v>927</v>
      </c>
      <c r="B157" s="268"/>
      <c r="C157" s="264"/>
      <c r="D157" s="264"/>
      <c r="E157" s="264"/>
      <c r="F157" s="264"/>
    </row>
    <row r="158" spans="1:6" ht="12.75">
      <c r="A158" s="268"/>
      <c r="B158" s="268"/>
      <c r="C158" s="264"/>
      <c r="D158" s="264"/>
      <c r="E158" s="264"/>
      <c r="F158" s="264"/>
    </row>
    <row r="159" spans="1:6" ht="12.75">
      <c r="A159" s="268"/>
      <c r="B159" s="268"/>
      <c r="C159" s="266">
        <v>2012</v>
      </c>
      <c r="D159" s="266">
        <v>2013</v>
      </c>
      <c r="E159" s="266">
        <v>2014</v>
      </c>
      <c r="F159" s="264"/>
    </row>
    <row r="160" spans="1:6" ht="15">
      <c r="A160" s="541" t="s">
        <v>1168</v>
      </c>
      <c r="B160" s="580"/>
      <c r="C160" s="267">
        <f>'Programový rozpočet sumár'!G137</f>
        <v>859561</v>
      </c>
      <c r="D160" s="267">
        <f>'Programový rozpočet sumár'!M137</f>
        <v>863041</v>
      </c>
      <c r="E160" s="267">
        <f>'Programový rozpočet sumár'!Q137</f>
        <v>863041</v>
      </c>
      <c r="F160" s="264"/>
    </row>
    <row r="161" ht="15.75" thickBot="1"/>
    <row r="162" spans="1:6" ht="12.75">
      <c r="A162" s="387" t="s">
        <v>597</v>
      </c>
      <c r="B162" s="557" t="s">
        <v>911</v>
      </c>
      <c r="C162" s="557"/>
      <c r="D162" s="557"/>
      <c r="E162" s="557"/>
      <c r="F162" s="558"/>
    </row>
    <row r="163" spans="1:6" ht="12.75">
      <c r="A163" s="388" t="s">
        <v>599</v>
      </c>
      <c r="B163" s="574" t="s">
        <v>923</v>
      </c>
      <c r="C163" s="574"/>
      <c r="D163" s="574"/>
      <c r="E163" s="574"/>
      <c r="F163" s="577"/>
    </row>
    <row r="164" spans="1:6" ht="15">
      <c r="A164" s="388" t="s">
        <v>601</v>
      </c>
      <c r="B164" s="275" t="s">
        <v>602</v>
      </c>
      <c r="C164" s="574" t="s">
        <v>924</v>
      </c>
      <c r="D164" s="575"/>
      <c r="E164" s="575"/>
      <c r="F164" s="576"/>
    </row>
    <row r="165" spans="1:6" ht="12.75">
      <c r="A165" s="388" t="s">
        <v>604</v>
      </c>
      <c r="B165" s="276" t="s">
        <v>605</v>
      </c>
      <c r="C165" s="276" t="s">
        <v>606</v>
      </c>
      <c r="D165" s="277" t="s">
        <v>607</v>
      </c>
      <c r="E165" s="276" t="s">
        <v>608</v>
      </c>
      <c r="F165" s="278" t="s">
        <v>609</v>
      </c>
    </row>
    <row r="166" spans="1:6" ht="12.75">
      <c r="A166" s="388" t="s">
        <v>610</v>
      </c>
      <c r="B166" s="276">
        <v>571</v>
      </c>
      <c r="C166" s="276">
        <v>545</v>
      </c>
      <c r="D166" s="277">
        <v>504</v>
      </c>
      <c r="E166" s="276">
        <f>D166</f>
        <v>504</v>
      </c>
      <c r="F166" s="278">
        <f>E166</f>
        <v>504</v>
      </c>
    </row>
    <row r="167" spans="1:6" ht="13.5" thickBot="1">
      <c r="A167" s="389" t="s">
        <v>611</v>
      </c>
      <c r="B167" s="383">
        <v>545</v>
      </c>
      <c r="C167" s="383"/>
      <c r="D167" s="300"/>
      <c r="E167" s="300"/>
      <c r="F167" s="301"/>
    </row>
    <row r="168" spans="1:6" ht="12.75">
      <c r="A168" s="309"/>
      <c r="B168" s="310"/>
      <c r="C168" s="310"/>
      <c r="D168" s="310"/>
      <c r="E168" s="310"/>
      <c r="F168" s="310"/>
    </row>
    <row r="169" spans="1:6" ht="14.25">
      <c r="A169" s="407" t="s">
        <v>621</v>
      </c>
      <c r="B169" s="268"/>
      <c r="C169" s="268"/>
      <c r="D169" s="268"/>
      <c r="E169" s="268"/>
      <c r="F169" s="268"/>
    </row>
    <row r="170" spans="1:6" ht="12.75" customHeight="1">
      <c r="A170" s="531" t="s">
        <v>925</v>
      </c>
      <c r="B170" s="531"/>
      <c r="C170" s="531"/>
      <c r="D170" s="531"/>
      <c r="E170" s="531"/>
      <c r="F170" s="531"/>
    </row>
    <row r="172" spans="1:6" ht="15.75">
      <c r="A172" s="363" t="s">
        <v>928</v>
      </c>
      <c r="B172" s="268"/>
      <c r="C172" s="264"/>
      <c r="D172" s="264"/>
      <c r="E172" s="264"/>
      <c r="F172" s="264"/>
    </row>
    <row r="173" spans="1:6" ht="12.75">
      <c r="A173" s="268"/>
      <c r="B173" s="268"/>
      <c r="C173" s="264"/>
      <c r="D173" s="264"/>
      <c r="E173" s="264"/>
      <c r="F173" s="264"/>
    </row>
    <row r="174" spans="1:6" ht="12.75">
      <c r="A174" s="268"/>
      <c r="B174" s="268"/>
      <c r="C174" s="266">
        <v>2012</v>
      </c>
      <c r="D174" s="266">
        <v>2013</v>
      </c>
      <c r="E174" s="266">
        <v>2014</v>
      </c>
      <c r="F174" s="264"/>
    </row>
    <row r="175" spans="1:6" ht="15">
      <c r="A175" s="541" t="s">
        <v>1168</v>
      </c>
      <c r="B175" s="580"/>
      <c r="C175" s="267">
        <f>'Programový rozpočet sumár'!G141</f>
        <v>33197</v>
      </c>
      <c r="D175" s="267">
        <f>'Programový rozpočet sumár'!M141</f>
        <v>33197</v>
      </c>
      <c r="E175" s="267">
        <f>'Programový rozpočet sumár'!Q141</f>
        <v>40918</v>
      </c>
      <c r="F175" s="264"/>
    </row>
    <row r="176" ht="15.75" thickBot="1"/>
    <row r="177" spans="1:6" ht="12.75">
      <c r="A177" s="387" t="s">
        <v>597</v>
      </c>
      <c r="B177" s="557" t="s">
        <v>911</v>
      </c>
      <c r="C177" s="557"/>
      <c r="D177" s="557"/>
      <c r="E177" s="557"/>
      <c r="F177" s="558"/>
    </row>
    <row r="178" spans="1:6" ht="12.75">
      <c r="A178" s="388" t="s">
        <v>599</v>
      </c>
      <c r="B178" s="574" t="s">
        <v>923</v>
      </c>
      <c r="C178" s="574"/>
      <c r="D178" s="574"/>
      <c r="E178" s="574"/>
      <c r="F178" s="577"/>
    </row>
    <row r="179" spans="1:6" ht="15">
      <c r="A179" s="388" t="s">
        <v>601</v>
      </c>
      <c r="B179" s="275" t="s">
        <v>602</v>
      </c>
      <c r="C179" s="574" t="s">
        <v>924</v>
      </c>
      <c r="D179" s="575"/>
      <c r="E179" s="575"/>
      <c r="F179" s="576"/>
    </row>
    <row r="180" spans="1:6" ht="12.75">
      <c r="A180" s="388" t="s">
        <v>604</v>
      </c>
      <c r="B180" s="276" t="s">
        <v>605</v>
      </c>
      <c r="C180" s="276" t="s">
        <v>606</v>
      </c>
      <c r="D180" s="277" t="s">
        <v>607</v>
      </c>
      <c r="E180" s="276" t="s">
        <v>608</v>
      </c>
      <c r="F180" s="278" t="s">
        <v>609</v>
      </c>
    </row>
    <row r="181" spans="1:6" ht="12.75">
      <c r="A181" s="388" t="s">
        <v>610</v>
      </c>
      <c r="B181" s="276">
        <v>252</v>
      </c>
      <c r="C181" s="276">
        <v>241</v>
      </c>
      <c r="D181" s="277">
        <v>214</v>
      </c>
      <c r="E181" s="276">
        <f>D181</f>
        <v>214</v>
      </c>
      <c r="F181" s="278">
        <f>E181</f>
        <v>214</v>
      </c>
    </row>
    <row r="182" spans="1:6" ht="13.5" thickBot="1">
      <c r="A182" s="389" t="s">
        <v>611</v>
      </c>
      <c r="B182" s="383">
        <v>241</v>
      </c>
      <c r="C182" s="383"/>
      <c r="D182" s="300"/>
      <c r="E182" s="300"/>
      <c r="F182" s="301"/>
    </row>
    <row r="183" spans="1:6" ht="12.75">
      <c r="A183" s="309"/>
      <c r="B183" s="310"/>
      <c r="C183" s="310"/>
      <c r="D183" s="310"/>
      <c r="E183" s="310"/>
      <c r="F183" s="310"/>
    </row>
    <row r="184" spans="1:6" ht="14.25">
      <c r="A184" s="407" t="s">
        <v>621</v>
      </c>
      <c r="B184" s="268"/>
      <c r="C184" s="268"/>
      <c r="D184" s="268"/>
      <c r="E184" s="268"/>
      <c r="F184" s="268"/>
    </row>
    <row r="185" spans="1:6" ht="28.5" customHeight="1">
      <c r="A185" s="531" t="s">
        <v>929</v>
      </c>
      <c r="B185" s="532"/>
      <c r="C185" s="532"/>
      <c r="D185" s="532"/>
      <c r="E185" s="532"/>
      <c r="F185" s="532"/>
    </row>
    <row r="187" spans="1:6" ht="15.75">
      <c r="A187" s="362" t="s">
        <v>1187</v>
      </c>
      <c r="B187" s="264"/>
      <c r="C187" s="264"/>
      <c r="D187" s="264"/>
      <c r="E187" s="264"/>
      <c r="F187" s="264"/>
    </row>
    <row r="188" spans="1:6" ht="15">
      <c r="A188" s="360" t="s">
        <v>1188</v>
      </c>
      <c r="B188" s="264"/>
      <c r="C188" s="264"/>
      <c r="D188" s="264"/>
      <c r="E188" s="264"/>
      <c r="F188" s="264"/>
    </row>
    <row r="190" spans="1:6" ht="12.75">
      <c r="A190" s="264"/>
      <c r="B190" s="264"/>
      <c r="C190" s="266">
        <v>2012</v>
      </c>
      <c r="D190" s="266">
        <v>2013</v>
      </c>
      <c r="E190" s="266">
        <v>2014</v>
      </c>
      <c r="F190" s="264"/>
    </row>
    <row r="191" spans="1:6" ht="15">
      <c r="A191" s="541" t="s">
        <v>1163</v>
      </c>
      <c r="B191" s="580"/>
      <c r="C191" s="267">
        <f>'Programový rozpočet sumár'!G142</f>
        <v>374147</v>
      </c>
      <c r="D191" s="267">
        <f>'Programový rozpočet sumár'!M142</f>
        <v>314082</v>
      </c>
      <c r="E191" s="267">
        <f>'Programový rozpočet sumár'!Q142</f>
        <v>322898</v>
      </c>
      <c r="F191" s="264"/>
    </row>
    <row r="192" spans="1:6" ht="15">
      <c r="A192" s="313"/>
      <c r="B192" s="314"/>
      <c r="C192" s="315"/>
      <c r="D192" s="315"/>
      <c r="E192" s="315"/>
      <c r="F192" s="264"/>
    </row>
    <row r="193" spans="1:6" ht="15.75">
      <c r="A193" s="363" t="s">
        <v>930</v>
      </c>
      <c r="B193" s="268"/>
      <c r="C193" s="264"/>
      <c r="D193" s="264"/>
      <c r="E193" s="264"/>
      <c r="F193" s="264"/>
    </row>
    <row r="194" spans="1:6" ht="12.75">
      <c r="A194" s="268"/>
      <c r="B194" s="268"/>
      <c r="C194" s="264"/>
      <c r="D194" s="264"/>
      <c r="E194" s="264"/>
      <c r="F194" s="264"/>
    </row>
    <row r="195" spans="1:6" ht="12.75">
      <c r="A195" s="268"/>
      <c r="B195" s="268"/>
      <c r="C195" s="266">
        <v>2012</v>
      </c>
      <c r="D195" s="266">
        <v>2013</v>
      </c>
      <c r="E195" s="266">
        <v>2014</v>
      </c>
      <c r="F195" s="264"/>
    </row>
    <row r="196" spans="1:6" ht="15">
      <c r="A196" s="541" t="s">
        <v>1168</v>
      </c>
      <c r="B196" s="580"/>
      <c r="C196" s="267">
        <f>'Programový rozpočet sumár'!G143</f>
        <v>248427</v>
      </c>
      <c r="D196" s="267">
        <f>'Programový rozpočet sumár'!M143</f>
        <v>184435</v>
      </c>
      <c r="E196" s="267">
        <f>'Programový rozpočet sumár'!Q143</f>
        <v>189616</v>
      </c>
      <c r="F196" s="264"/>
    </row>
    <row r="197" ht="15.75" thickBot="1"/>
    <row r="198" spans="1:6" ht="12.75">
      <c r="A198" s="387" t="s">
        <v>597</v>
      </c>
      <c r="B198" s="557" t="s">
        <v>911</v>
      </c>
      <c r="C198" s="557"/>
      <c r="D198" s="557"/>
      <c r="E198" s="557"/>
      <c r="F198" s="558"/>
    </row>
    <row r="199" spans="1:6" ht="12.75">
      <c r="A199" s="388" t="s">
        <v>599</v>
      </c>
      <c r="B199" s="574" t="s">
        <v>931</v>
      </c>
      <c r="C199" s="574"/>
      <c r="D199" s="574"/>
      <c r="E199" s="574"/>
      <c r="F199" s="577"/>
    </row>
    <row r="200" spans="1:6" ht="15">
      <c r="A200" s="388" t="s">
        <v>601</v>
      </c>
      <c r="B200" s="275" t="s">
        <v>602</v>
      </c>
      <c r="C200" s="574" t="s">
        <v>932</v>
      </c>
      <c r="D200" s="575"/>
      <c r="E200" s="575"/>
      <c r="F200" s="576"/>
    </row>
    <row r="201" spans="1:6" ht="12.75">
      <c r="A201" s="388" t="s">
        <v>604</v>
      </c>
      <c r="B201" s="276" t="s">
        <v>605</v>
      </c>
      <c r="C201" s="276" t="s">
        <v>606</v>
      </c>
      <c r="D201" s="277" t="s">
        <v>607</v>
      </c>
      <c r="E201" s="276" t="s">
        <v>608</v>
      </c>
      <c r="F201" s="278" t="s">
        <v>609</v>
      </c>
    </row>
    <row r="202" spans="1:6" ht="12.75">
      <c r="A202" s="388" t="s">
        <v>610</v>
      </c>
      <c r="B202" s="414">
        <v>1363</v>
      </c>
      <c r="C202" s="414">
        <v>752</v>
      </c>
      <c r="D202" s="418">
        <v>1465</v>
      </c>
      <c r="E202" s="414">
        <f>D202</f>
        <v>1465</v>
      </c>
      <c r="F202" s="420">
        <f>E202</f>
        <v>1465</v>
      </c>
    </row>
    <row r="203" spans="1:6" ht="13.5" thickBot="1">
      <c r="A203" s="389" t="s">
        <v>611</v>
      </c>
      <c r="B203" s="415">
        <v>1077</v>
      </c>
      <c r="C203" s="415"/>
      <c r="D203" s="307"/>
      <c r="E203" s="307"/>
      <c r="F203" s="308"/>
    </row>
    <row r="205" spans="1:6" ht="14.25">
      <c r="A205" s="407" t="s">
        <v>621</v>
      </c>
      <c r="B205" s="268"/>
      <c r="C205" s="268"/>
      <c r="D205" s="268"/>
      <c r="E205" s="268"/>
      <c r="F205" s="268"/>
    </row>
    <row r="206" spans="1:6" ht="12.75">
      <c r="A206" s="531" t="s">
        <v>925</v>
      </c>
      <c r="B206" s="532"/>
      <c r="C206" s="532"/>
      <c r="D206" s="532"/>
      <c r="E206" s="532"/>
      <c r="F206" s="532"/>
    </row>
    <row r="208" spans="1:6" ht="15.75">
      <c r="A208" s="363" t="s">
        <v>933</v>
      </c>
      <c r="B208" s="268"/>
      <c r="C208" s="264"/>
      <c r="D208" s="264"/>
      <c r="E208" s="264"/>
      <c r="F208" s="264"/>
    </row>
    <row r="209" spans="1:6" ht="12.75">
      <c r="A209" s="268"/>
      <c r="B209" s="268"/>
      <c r="C209" s="264"/>
      <c r="D209" s="264"/>
      <c r="E209" s="264"/>
      <c r="F209" s="264"/>
    </row>
    <row r="210" spans="1:6" ht="12.75">
      <c r="A210" s="268"/>
      <c r="B210" s="268"/>
      <c r="C210" s="266">
        <v>2012</v>
      </c>
      <c r="D210" s="266">
        <v>2013</v>
      </c>
      <c r="E210" s="266">
        <v>2014</v>
      </c>
      <c r="F210" s="264"/>
    </row>
    <row r="211" spans="1:6" ht="15">
      <c r="A211" s="541" t="s">
        <v>1168</v>
      </c>
      <c r="B211" s="580"/>
      <c r="C211" s="267">
        <f>'Programový rozpočet sumár'!G144</f>
        <v>56792</v>
      </c>
      <c r="D211" s="267">
        <f>'Programový rozpočet sumár'!M144</f>
        <v>58576</v>
      </c>
      <c r="E211" s="267">
        <f>'Programový rozpočet sumár'!Q144</f>
        <v>60195</v>
      </c>
      <c r="F211" s="264"/>
    </row>
    <row r="212" ht="15.75" thickBot="1"/>
    <row r="213" spans="1:6" ht="12.75">
      <c r="A213" s="387" t="s">
        <v>597</v>
      </c>
      <c r="B213" s="557" t="s">
        <v>911</v>
      </c>
      <c r="C213" s="557"/>
      <c r="D213" s="557"/>
      <c r="E213" s="557"/>
      <c r="F213" s="558"/>
    </row>
    <row r="214" spans="1:6" ht="12.75">
      <c r="A214" s="388" t="s">
        <v>599</v>
      </c>
      <c r="B214" s="574" t="s">
        <v>931</v>
      </c>
      <c r="C214" s="574"/>
      <c r="D214" s="574"/>
      <c r="E214" s="574"/>
      <c r="F214" s="577"/>
    </row>
    <row r="215" spans="1:6" ht="15">
      <c r="A215" s="388" t="s">
        <v>601</v>
      </c>
      <c r="B215" s="275" t="s">
        <v>602</v>
      </c>
      <c r="C215" s="574" t="s">
        <v>934</v>
      </c>
      <c r="D215" s="575"/>
      <c r="E215" s="575"/>
      <c r="F215" s="576"/>
    </row>
    <row r="216" spans="1:6" ht="12.75">
      <c r="A216" s="388" t="s">
        <v>604</v>
      </c>
      <c r="B216" s="276" t="s">
        <v>605</v>
      </c>
      <c r="C216" s="276" t="s">
        <v>606</v>
      </c>
      <c r="D216" s="277" t="s">
        <v>607</v>
      </c>
      <c r="E216" s="276" t="s">
        <v>608</v>
      </c>
      <c r="F216" s="278" t="s">
        <v>609</v>
      </c>
    </row>
    <row r="217" spans="1:6" ht="12.75">
      <c r="A217" s="388" t="s">
        <v>610</v>
      </c>
      <c r="B217" s="276">
        <v>150</v>
      </c>
      <c r="C217" s="276">
        <v>472</v>
      </c>
      <c r="D217" s="277">
        <v>458</v>
      </c>
      <c r="E217" s="276">
        <f>D217</f>
        <v>458</v>
      </c>
      <c r="F217" s="278">
        <f>E217</f>
        <v>458</v>
      </c>
    </row>
    <row r="218" spans="1:6" ht="13.5" thickBot="1">
      <c r="A218" s="389" t="s">
        <v>611</v>
      </c>
      <c r="B218" s="383">
        <v>419</v>
      </c>
      <c r="C218" s="383"/>
      <c r="D218" s="300"/>
      <c r="E218" s="300"/>
      <c r="F218" s="301"/>
    </row>
    <row r="220" spans="1:6" ht="14.25">
      <c r="A220" s="407" t="s">
        <v>621</v>
      </c>
      <c r="B220" s="268"/>
      <c r="C220" s="268"/>
      <c r="D220" s="268"/>
      <c r="E220" s="268"/>
      <c r="F220" s="268"/>
    </row>
    <row r="221" spans="1:6" ht="12.75">
      <c r="A221" s="531" t="s">
        <v>925</v>
      </c>
      <c r="B221" s="532"/>
      <c r="C221" s="532"/>
      <c r="D221" s="532"/>
      <c r="E221" s="532"/>
      <c r="F221" s="532"/>
    </row>
    <row r="223" spans="1:6" ht="15.75">
      <c r="A223" s="363" t="s">
        <v>935</v>
      </c>
      <c r="B223" s="268"/>
      <c r="C223" s="264"/>
      <c r="D223" s="264"/>
      <c r="E223" s="264"/>
      <c r="F223" s="264"/>
    </row>
    <row r="224" spans="1:6" ht="12.75">
      <c r="A224" s="268"/>
      <c r="B224" s="268"/>
      <c r="C224" s="264"/>
      <c r="D224" s="264"/>
      <c r="E224" s="264"/>
      <c r="F224" s="264"/>
    </row>
    <row r="225" spans="1:6" ht="12.75">
      <c r="A225" s="268"/>
      <c r="B225" s="268"/>
      <c r="C225" s="266">
        <v>2012</v>
      </c>
      <c r="D225" s="266">
        <v>2013</v>
      </c>
      <c r="E225" s="266">
        <v>2014</v>
      </c>
      <c r="F225" s="264"/>
    </row>
    <row r="226" spans="1:6" ht="15">
      <c r="A226" s="541" t="s">
        <v>1168</v>
      </c>
      <c r="B226" s="580"/>
      <c r="C226" s="267">
        <f>'Programový rozpočet sumár'!G145</f>
        <v>47616</v>
      </c>
      <c r="D226" s="267">
        <f>'Programový rozpočet sumár'!M145</f>
        <v>49111</v>
      </c>
      <c r="E226" s="267">
        <f>'Programový rozpočet sumár'!Q145</f>
        <v>50469</v>
      </c>
      <c r="F226" s="264"/>
    </row>
    <row r="227" ht="15.75" thickBot="1"/>
    <row r="228" spans="1:6" ht="12.75">
      <c r="A228" s="387" t="s">
        <v>597</v>
      </c>
      <c r="B228" s="557" t="s">
        <v>911</v>
      </c>
      <c r="C228" s="557"/>
      <c r="D228" s="557"/>
      <c r="E228" s="557"/>
      <c r="F228" s="558"/>
    </row>
    <row r="229" spans="1:6" ht="12.75">
      <c r="A229" s="388" t="s">
        <v>599</v>
      </c>
      <c r="B229" s="574" t="s">
        <v>931</v>
      </c>
      <c r="C229" s="574"/>
      <c r="D229" s="574"/>
      <c r="E229" s="574"/>
      <c r="F229" s="577"/>
    </row>
    <row r="230" spans="1:6" ht="15">
      <c r="A230" s="388" t="s">
        <v>601</v>
      </c>
      <c r="B230" s="275" t="s">
        <v>602</v>
      </c>
      <c r="C230" s="574" t="s">
        <v>934</v>
      </c>
      <c r="D230" s="575"/>
      <c r="E230" s="575"/>
      <c r="F230" s="576"/>
    </row>
    <row r="231" spans="1:6" ht="12.75">
      <c r="A231" s="388" t="s">
        <v>604</v>
      </c>
      <c r="B231" s="276" t="s">
        <v>605</v>
      </c>
      <c r="C231" s="276" t="s">
        <v>606</v>
      </c>
      <c r="D231" s="277" t="s">
        <v>607</v>
      </c>
      <c r="E231" s="276" t="s">
        <v>608</v>
      </c>
      <c r="F231" s="278" t="s">
        <v>609</v>
      </c>
    </row>
    <row r="232" spans="1:6" ht="12.75">
      <c r="A232" s="388" t="s">
        <v>610</v>
      </c>
      <c r="B232" s="276">
        <v>537</v>
      </c>
      <c r="C232" s="276">
        <v>368</v>
      </c>
      <c r="D232" s="277">
        <v>384</v>
      </c>
      <c r="E232" s="276">
        <f>D232</f>
        <v>384</v>
      </c>
      <c r="F232" s="278">
        <f>E232</f>
        <v>384</v>
      </c>
    </row>
    <row r="233" spans="1:6" ht="13.5" thickBot="1">
      <c r="A233" s="389" t="s">
        <v>611</v>
      </c>
      <c r="B233" s="383">
        <v>368</v>
      </c>
      <c r="C233" s="383"/>
      <c r="D233" s="300"/>
      <c r="E233" s="300"/>
      <c r="F233" s="301"/>
    </row>
    <row r="235" spans="1:6" ht="14.25">
      <c r="A235" s="407" t="s">
        <v>621</v>
      </c>
      <c r="B235" s="268"/>
      <c r="C235" s="268"/>
      <c r="D235" s="268"/>
      <c r="E235" s="268"/>
      <c r="F235" s="268"/>
    </row>
    <row r="236" spans="1:6" ht="12.75">
      <c r="A236" s="531" t="s">
        <v>925</v>
      </c>
      <c r="B236" s="532"/>
      <c r="C236" s="532"/>
      <c r="D236" s="532"/>
      <c r="E236" s="532"/>
      <c r="F236" s="532"/>
    </row>
    <row r="238" spans="1:6" ht="15.75">
      <c r="A238" s="363" t="s">
        <v>936</v>
      </c>
      <c r="B238" s="268"/>
      <c r="C238" s="264"/>
      <c r="D238" s="264"/>
      <c r="E238" s="264"/>
      <c r="F238" s="264"/>
    </row>
    <row r="239" spans="1:6" ht="12.75">
      <c r="A239" s="268"/>
      <c r="B239" s="268"/>
      <c r="C239" s="264"/>
      <c r="D239" s="264"/>
      <c r="E239" s="264"/>
      <c r="F239" s="264"/>
    </row>
    <row r="240" spans="1:6" ht="12.75">
      <c r="A240" s="268"/>
      <c r="B240" s="268"/>
      <c r="C240" s="266">
        <v>2012</v>
      </c>
      <c r="D240" s="266">
        <v>2013</v>
      </c>
      <c r="E240" s="266">
        <v>2014</v>
      </c>
      <c r="F240" s="264"/>
    </row>
    <row r="241" spans="1:6" ht="15">
      <c r="A241" s="541" t="s">
        <v>1168</v>
      </c>
      <c r="B241" s="580"/>
      <c r="C241" s="267">
        <f>'Programový rozpočet sumár'!G146</f>
        <v>21312</v>
      </c>
      <c r="D241" s="267">
        <f>'Programový rozpočet sumár'!M146</f>
        <v>21960</v>
      </c>
      <c r="E241" s="267">
        <f>'Programový rozpočet sumár'!Q146</f>
        <v>22618</v>
      </c>
      <c r="F241" s="264"/>
    </row>
    <row r="242" ht="15.75" thickBot="1"/>
    <row r="243" spans="1:6" ht="12.75">
      <c r="A243" s="387" t="s">
        <v>597</v>
      </c>
      <c r="B243" s="557" t="s">
        <v>911</v>
      </c>
      <c r="C243" s="557"/>
      <c r="D243" s="557"/>
      <c r="E243" s="557"/>
      <c r="F243" s="558"/>
    </row>
    <row r="244" spans="1:6" ht="12.75">
      <c r="A244" s="388" t="s">
        <v>599</v>
      </c>
      <c r="B244" s="574" t="s">
        <v>931</v>
      </c>
      <c r="C244" s="574"/>
      <c r="D244" s="574"/>
      <c r="E244" s="574"/>
      <c r="F244" s="577"/>
    </row>
    <row r="245" spans="1:6" ht="15">
      <c r="A245" s="388" t="s">
        <v>601</v>
      </c>
      <c r="B245" s="275" t="s">
        <v>602</v>
      </c>
      <c r="C245" s="574" t="s">
        <v>934</v>
      </c>
      <c r="D245" s="575"/>
      <c r="E245" s="575"/>
      <c r="F245" s="576"/>
    </row>
    <row r="246" spans="1:6" ht="12.75">
      <c r="A246" s="388" t="s">
        <v>604</v>
      </c>
      <c r="B246" s="276" t="s">
        <v>605</v>
      </c>
      <c r="C246" s="276" t="s">
        <v>606</v>
      </c>
      <c r="D246" s="277" t="s">
        <v>607</v>
      </c>
      <c r="E246" s="276" t="s">
        <v>608</v>
      </c>
      <c r="F246" s="278" t="s">
        <v>609</v>
      </c>
    </row>
    <row r="247" spans="1:6" ht="12.75">
      <c r="A247" s="388" t="s">
        <v>610</v>
      </c>
      <c r="B247" s="276">
        <v>491</v>
      </c>
      <c r="C247" s="276">
        <v>224</v>
      </c>
      <c r="D247" s="277">
        <v>192</v>
      </c>
      <c r="E247" s="276">
        <f>D247</f>
        <v>192</v>
      </c>
      <c r="F247" s="278">
        <f>E247</f>
        <v>192</v>
      </c>
    </row>
    <row r="248" spans="1:6" ht="13.5" thickBot="1">
      <c r="A248" s="389" t="s">
        <v>611</v>
      </c>
      <c r="B248" s="383">
        <v>230</v>
      </c>
      <c r="C248" s="383"/>
      <c r="D248" s="300"/>
      <c r="E248" s="300"/>
      <c r="F248" s="301"/>
    </row>
    <row r="250" spans="1:6" ht="14.25">
      <c r="A250" s="407" t="s">
        <v>621</v>
      </c>
      <c r="B250" s="268"/>
      <c r="C250" s="268"/>
      <c r="D250" s="268"/>
      <c r="E250" s="268"/>
      <c r="F250" s="268"/>
    </row>
    <row r="251" spans="1:6" ht="12.75">
      <c r="A251" s="531" t="s">
        <v>925</v>
      </c>
      <c r="B251" s="532"/>
      <c r="C251" s="532"/>
      <c r="D251" s="532"/>
      <c r="E251" s="532"/>
      <c r="F251" s="532"/>
    </row>
    <row r="253" spans="1:6" ht="15.75">
      <c r="A253" s="362" t="s">
        <v>1189</v>
      </c>
      <c r="B253" s="268"/>
      <c r="C253" s="264"/>
      <c r="D253" s="264"/>
      <c r="E253" s="264"/>
      <c r="F253" s="264"/>
    </row>
    <row r="254" spans="1:6" ht="15">
      <c r="A254" s="360" t="s">
        <v>1190</v>
      </c>
      <c r="B254" s="268"/>
      <c r="C254" s="264"/>
      <c r="D254" s="264"/>
      <c r="E254" s="264"/>
      <c r="F254" s="264"/>
    </row>
    <row r="255" spans="1:2" ht="15">
      <c r="A255" s="371"/>
      <c r="B255" s="371"/>
    </row>
    <row r="256" spans="1:6" ht="12.75">
      <c r="A256" s="268"/>
      <c r="B256" s="268"/>
      <c r="C256" s="266">
        <v>2012</v>
      </c>
      <c r="D256" s="266">
        <v>2013</v>
      </c>
      <c r="E256" s="266">
        <v>2014</v>
      </c>
      <c r="F256" s="264"/>
    </row>
    <row r="257" spans="1:6" ht="15">
      <c r="A257" s="541" t="s">
        <v>1163</v>
      </c>
      <c r="B257" s="580"/>
      <c r="C257" s="267">
        <f>'Programový rozpočet sumár'!G147</f>
        <v>512905</v>
      </c>
      <c r="D257" s="267">
        <f>'Programový rozpočet sumár'!M147</f>
        <v>547074</v>
      </c>
      <c r="E257" s="267">
        <f>'Programový rozpočet sumár'!Q147</f>
        <v>562421</v>
      </c>
      <c r="F257" s="264"/>
    </row>
    <row r="258" spans="1:6" ht="15">
      <c r="A258" s="313"/>
      <c r="B258" s="314"/>
      <c r="C258" s="315"/>
      <c r="D258" s="315"/>
      <c r="E258" s="315"/>
      <c r="F258" s="264"/>
    </row>
    <row r="259" spans="1:6" ht="15">
      <c r="A259" s="372" t="s">
        <v>937</v>
      </c>
      <c r="B259" s="371"/>
      <c r="C259" s="311"/>
      <c r="D259" s="311"/>
      <c r="E259" s="311"/>
      <c r="F259" s="311"/>
    </row>
    <row r="260" spans="1:6" ht="12.75">
      <c r="A260" s="268"/>
      <c r="B260" s="268"/>
      <c r="C260" s="264"/>
      <c r="D260" s="264"/>
      <c r="E260" s="264"/>
      <c r="F260" s="264"/>
    </row>
    <row r="261" spans="1:6" ht="12.75">
      <c r="A261" s="268"/>
      <c r="B261" s="268"/>
      <c r="C261" s="266">
        <v>2012</v>
      </c>
      <c r="D261" s="266">
        <v>2013</v>
      </c>
      <c r="E261" s="266">
        <v>2014</v>
      </c>
      <c r="F261" s="264"/>
    </row>
    <row r="262" spans="1:6" ht="15">
      <c r="A262" s="541" t="s">
        <v>1168</v>
      </c>
      <c r="B262" s="580"/>
      <c r="C262" s="267">
        <f>'Programový rozpočet sumár'!G148</f>
        <v>286957</v>
      </c>
      <c r="D262" s="267">
        <f>'Programový rozpočet sumár'!M148</f>
        <v>308044</v>
      </c>
      <c r="E262" s="267">
        <f>'Programový rozpočet sumár'!Q148</f>
        <v>316674</v>
      </c>
      <c r="F262" s="264"/>
    </row>
    <row r="263" ht="15.75" thickBot="1"/>
    <row r="264" spans="1:6" ht="12.75">
      <c r="A264" s="387" t="s">
        <v>597</v>
      </c>
      <c r="B264" s="557" t="s">
        <v>911</v>
      </c>
      <c r="C264" s="557"/>
      <c r="D264" s="557"/>
      <c r="E264" s="557"/>
      <c r="F264" s="558"/>
    </row>
    <row r="265" spans="1:6" ht="12.75">
      <c r="A265" s="388" t="s">
        <v>599</v>
      </c>
      <c r="B265" s="574" t="s">
        <v>938</v>
      </c>
      <c r="C265" s="574"/>
      <c r="D265" s="574"/>
      <c r="E265" s="574"/>
      <c r="F265" s="577"/>
    </row>
    <row r="266" spans="1:6" ht="15">
      <c r="A266" s="388" t="s">
        <v>601</v>
      </c>
      <c r="B266" s="275" t="s">
        <v>602</v>
      </c>
      <c r="C266" s="574" t="s">
        <v>939</v>
      </c>
      <c r="D266" s="575"/>
      <c r="E266" s="575"/>
      <c r="F266" s="576"/>
    </row>
    <row r="267" spans="1:6" ht="12.75">
      <c r="A267" s="388" t="s">
        <v>604</v>
      </c>
      <c r="B267" s="276" t="s">
        <v>605</v>
      </c>
      <c r="C267" s="276" t="s">
        <v>606</v>
      </c>
      <c r="D267" s="277" t="s">
        <v>607</v>
      </c>
      <c r="E267" s="276" t="s">
        <v>608</v>
      </c>
      <c r="F267" s="278" t="s">
        <v>609</v>
      </c>
    </row>
    <row r="268" spans="1:6" ht="12.75">
      <c r="A268" s="388" t="s">
        <v>610</v>
      </c>
      <c r="B268" s="276">
        <v>491</v>
      </c>
      <c r="C268" s="276">
        <v>490</v>
      </c>
      <c r="D268" s="277">
        <f>235+287</f>
        <v>522</v>
      </c>
      <c r="E268" s="276">
        <f>D268</f>
        <v>522</v>
      </c>
      <c r="F268" s="278">
        <f>E268</f>
        <v>522</v>
      </c>
    </row>
    <row r="269" spans="1:6" ht="13.5" thickBot="1">
      <c r="A269" s="389" t="s">
        <v>611</v>
      </c>
      <c r="B269" s="383">
        <v>490</v>
      </c>
      <c r="C269" s="383"/>
      <c r="D269" s="300"/>
      <c r="E269" s="300"/>
      <c r="F269" s="301"/>
    </row>
    <row r="271" spans="1:6" ht="14.25">
      <c r="A271" s="407" t="s">
        <v>621</v>
      </c>
      <c r="B271" s="268"/>
      <c r="C271" s="268"/>
      <c r="D271" s="268"/>
      <c r="E271" s="268"/>
      <c r="F271" s="268"/>
    </row>
    <row r="272" spans="1:6" ht="12.75">
      <c r="A272" s="531" t="s">
        <v>925</v>
      </c>
      <c r="B272" s="532"/>
      <c r="C272" s="532"/>
      <c r="D272" s="532"/>
      <c r="E272" s="532"/>
      <c r="F272" s="532"/>
    </row>
    <row r="273" spans="1:2" ht="15">
      <c r="A273" s="373"/>
      <c r="B273" s="373"/>
    </row>
    <row r="274" spans="1:6" ht="15">
      <c r="A274" s="372" t="s">
        <v>940</v>
      </c>
      <c r="B274" s="371"/>
      <c r="C274" s="311"/>
      <c r="D274" s="311"/>
      <c r="E274" s="311"/>
      <c r="F274" s="311"/>
    </row>
    <row r="275" spans="1:6" ht="12.75">
      <c r="A275" s="268"/>
      <c r="B275" s="268"/>
      <c r="C275" s="264"/>
      <c r="D275" s="264"/>
      <c r="E275" s="264"/>
      <c r="F275" s="264"/>
    </row>
    <row r="276" spans="1:6" ht="12.75">
      <c r="A276" s="268"/>
      <c r="B276" s="268"/>
      <c r="C276" s="266">
        <v>2012</v>
      </c>
      <c r="D276" s="266">
        <v>2013</v>
      </c>
      <c r="E276" s="266">
        <v>2014</v>
      </c>
      <c r="F276" s="264"/>
    </row>
    <row r="277" spans="1:6" ht="15">
      <c r="A277" s="541" t="s">
        <v>1168</v>
      </c>
      <c r="B277" s="580"/>
      <c r="C277" s="267">
        <f>'Programový rozpočet sumár'!G149</f>
        <v>225948</v>
      </c>
      <c r="D277" s="267">
        <f>'Programový rozpočet sumár'!M149</f>
        <v>239030</v>
      </c>
      <c r="E277" s="267">
        <f>'Programový rozpočet sumár'!Q149</f>
        <v>245747</v>
      </c>
      <c r="F277" s="264"/>
    </row>
    <row r="278" ht="15.75" thickBot="1"/>
    <row r="279" spans="1:6" ht="12.75">
      <c r="A279" s="387" t="s">
        <v>597</v>
      </c>
      <c r="B279" s="557" t="s">
        <v>911</v>
      </c>
      <c r="C279" s="557"/>
      <c r="D279" s="557"/>
      <c r="E279" s="557"/>
      <c r="F279" s="558"/>
    </row>
    <row r="280" spans="1:6" ht="12.75">
      <c r="A280" s="388" t="s">
        <v>599</v>
      </c>
      <c r="B280" s="574" t="s">
        <v>938</v>
      </c>
      <c r="C280" s="574"/>
      <c r="D280" s="574"/>
      <c r="E280" s="574"/>
      <c r="F280" s="577"/>
    </row>
    <row r="281" spans="1:6" ht="15">
      <c r="A281" s="388" t="s">
        <v>601</v>
      </c>
      <c r="B281" s="275" t="s">
        <v>602</v>
      </c>
      <c r="C281" s="574" t="s">
        <v>939</v>
      </c>
      <c r="D281" s="575"/>
      <c r="E281" s="575"/>
      <c r="F281" s="576"/>
    </row>
    <row r="282" spans="1:6" ht="12.75">
      <c r="A282" s="388" t="s">
        <v>604</v>
      </c>
      <c r="B282" s="276" t="s">
        <v>605</v>
      </c>
      <c r="C282" s="276" t="s">
        <v>606</v>
      </c>
      <c r="D282" s="277" t="s">
        <v>607</v>
      </c>
      <c r="E282" s="276" t="s">
        <v>608</v>
      </c>
      <c r="F282" s="278" t="s">
        <v>609</v>
      </c>
    </row>
    <row r="283" spans="1:6" ht="12.75">
      <c r="A283" s="388" t="s">
        <v>610</v>
      </c>
      <c r="B283" s="276">
        <v>373</v>
      </c>
      <c r="C283" s="276">
        <v>390</v>
      </c>
      <c r="D283" s="277">
        <f>109+318</f>
        <v>427</v>
      </c>
      <c r="E283" s="276">
        <f>D283</f>
        <v>427</v>
      </c>
      <c r="F283" s="278">
        <f>E283</f>
        <v>427</v>
      </c>
    </row>
    <row r="284" spans="1:6" ht="13.5" thickBot="1">
      <c r="A284" s="389" t="s">
        <v>611</v>
      </c>
      <c r="B284" s="383">
        <v>390</v>
      </c>
      <c r="C284" s="383"/>
      <c r="D284" s="300"/>
      <c r="E284" s="300"/>
      <c r="F284" s="301"/>
    </row>
    <row r="286" spans="1:6" ht="14.25">
      <c r="A286" s="407" t="s">
        <v>621</v>
      </c>
      <c r="B286" s="268"/>
      <c r="C286" s="268"/>
      <c r="D286" s="268"/>
      <c r="E286" s="268"/>
      <c r="F286" s="268"/>
    </row>
    <row r="287" spans="1:6" ht="12.75">
      <c r="A287" s="531" t="s">
        <v>925</v>
      </c>
      <c r="B287" s="532"/>
      <c r="C287" s="532"/>
      <c r="D287" s="532"/>
      <c r="E287" s="532"/>
      <c r="F287" s="532"/>
    </row>
    <row r="289" spans="1:6" ht="15.75">
      <c r="A289" s="362" t="s">
        <v>1191</v>
      </c>
      <c r="B289" s="264"/>
      <c r="C289" s="264"/>
      <c r="D289" s="264"/>
      <c r="E289" s="264"/>
      <c r="F289" s="264"/>
    </row>
    <row r="290" spans="1:6" ht="15">
      <c r="A290" s="360" t="s">
        <v>1192</v>
      </c>
      <c r="B290" s="264"/>
      <c r="C290" s="264"/>
      <c r="D290" s="264"/>
      <c r="E290" s="264"/>
      <c r="F290" s="264"/>
    </row>
    <row r="292" spans="1:6" ht="12.75">
      <c r="A292" s="264"/>
      <c r="B292" s="264"/>
      <c r="C292" s="266">
        <v>2012</v>
      </c>
      <c r="D292" s="266">
        <v>2013</v>
      </c>
      <c r="E292" s="266">
        <v>2014</v>
      </c>
      <c r="F292" s="264"/>
    </row>
    <row r="293" spans="1:6" ht="15">
      <c r="A293" s="541" t="s">
        <v>1163</v>
      </c>
      <c r="B293" s="580"/>
      <c r="C293" s="267">
        <f>'Programový rozpočet sumár'!G150</f>
        <v>500</v>
      </c>
      <c r="D293" s="267">
        <f>'Programový rozpočet sumár'!M150</f>
        <v>500</v>
      </c>
      <c r="E293" s="267">
        <f>'Programový rozpočet sumár'!Q150</f>
        <v>500</v>
      </c>
      <c r="F293" s="264"/>
    </row>
    <row r="294" ht="15.75" thickBot="1"/>
    <row r="295" spans="1:6" ht="12.75">
      <c r="A295" s="387" t="s">
        <v>597</v>
      </c>
      <c r="B295" s="557" t="s">
        <v>911</v>
      </c>
      <c r="C295" s="557"/>
      <c r="D295" s="557"/>
      <c r="E295" s="557"/>
      <c r="F295" s="558"/>
    </row>
    <row r="296" spans="1:6" ht="12.75">
      <c r="A296" s="388" t="s">
        <v>599</v>
      </c>
      <c r="B296" s="574" t="s">
        <v>941</v>
      </c>
      <c r="C296" s="574"/>
      <c r="D296" s="574"/>
      <c r="E296" s="574"/>
      <c r="F296" s="577"/>
    </row>
    <row r="297" spans="1:6" ht="15">
      <c r="A297" s="388" t="s">
        <v>601</v>
      </c>
      <c r="B297" s="275" t="s">
        <v>602</v>
      </c>
      <c r="C297" s="574" t="s">
        <v>942</v>
      </c>
      <c r="D297" s="575"/>
      <c r="E297" s="575"/>
      <c r="F297" s="576"/>
    </row>
    <row r="298" spans="1:6" ht="12.75">
      <c r="A298" s="388" t="s">
        <v>604</v>
      </c>
      <c r="B298" s="276" t="s">
        <v>605</v>
      </c>
      <c r="C298" s="276" t="s">
        <v>606</v>
      </c>
      <c r="D298" s="277" t="s">
        <v>607</v>
      </c>
      <c r="E298" s="276" t="s">
        <v>608</v>
      </c>
      <c r="F298" s="278" t="s">
        <v>609</v>
      </c>
    </row>
    <row r="299" spans="1:6" ht="12.75">
      <c r="A299" s="388" t="s">
        <v>610</v>
      </c>
      <c r="B299" s="276">
        <v>6</v>
      </c>
      <c r="C299" s="276">
        <v>5</v>
      </c>
      <c r="D299" s="277">
        <v>5</v>
      </c>
      <c r="E299" s="276">
        <v>5</v>
      </c>
      <c r="F299" s="278">
        <v>5</v>
      </c>
    </row>
    <row r="300" spans="1:6" ht="13.5" thickBot="1">
      <c r="A300" s="389" t="s">
        <v>611</v>
      </c>
      <c r="B300" s="383">
        <v>7</v>
      </c>
      <c r="C300" s="383"/>
      <c r="D300" s="300"/>
      <c r="E300" s="300"/>
      <c r="F300" s="301"/>
    </row>
    <row r="301" spans="1:6" ht="15">
      <c r="A301" s="388" t="s">
        <v>601</v>
      </c>
      <c r="B301" s="275" t="s">
        <v>602</v>
      </c>
      <c r="C301" s="574" t="s">
        <v>943</v>
      </c>
      <c r="D301" s="575"/>
      <c r="E301" s="575"/>
      <c r="F301" s="576"/>
    </row>
    <row r="302" spans="1:6" ht="12.75">
      <c r="A302" s="388" t="s">
        <v>604</v>
      </c>
      <c r="B302" s="276" t="s">
        <v>605</v>
      </c>
      <c r="C302" s="276" t="s">
        <v>606</v>
      </c>
      <c r="D302" s="277" t="s">
        <v>607</v>
      </c>
      <c r="E302" s="276" t="s">
        <v>608</v>
      </c>
      <c r="F302" s="278" t="s">
        <v>609</v>
      </c>
    </row>
    <row r="303" spans="1:6" ht="12.75">
      <c r="A303" s="388" t="s">
        <v>610</v>
      </c>
      <c r="B303" s="414">
        <v>1700</v>
      </c>
      <c r="C303" s="414">
        <v>1500</v>
      </c>
      <c r="D303" s="418">
        <v>1500</v>
      </c>
      <c r="E303" s="414">
        <v>1500</v>
      </c>
      <c r="F303" s="420">
        <v>1500</v>
      </c>
    </row>
    <row r="304" spans="1:6" ht="13.5" thickBot="1">
      <c r="A304" s="389" t="s">
        <v>611</v>
      </c>
      <c r="B304" s="415">
        <v>1500</v>
      </c>
      <c r="C304" s="415"/>
      <c r="D304" s="415"/>
      <c r="E304" s="415"/>
      <c r="F304" s="494"/>
    </row>
    <row r="306" spans="1:6" ht="14.25">
      <c r="A306" s="407" t="s">
        <v>653</v>
      </c>
      <c r="B306" s="268"/>
      <c r="C306" s="268"/>
      <c r="D306" s="268"/>
      <c r="E306" s="268"/>
      <c r="F306" s="268"/>
    </row>
    <row r="307" spans="1:6" ht="28.5" customHeight="1">
      <c r="A307" s="531" t="s">
        <v>944</v>
      </c>
      <c r="B307" s="532"/>
      <c r="C307" s="532"/>
      <c r="D307" s="532"/>
      <c r="E307" s="532"/>
      <c r="F307" s="532"/>
    </row>
    <row r="309" spans="1:6" ht="15.75">
      <c r="A309" s="362" t="s">
        <v>1193</v>
      </c>
      <c r="B309" s="264"/>
      <c r="C309" s="264"/>
      <c r="D309" s="264"/>
      <c r="E309" s="264"/>
      <c r="F309" s="264"/>
    </row>
    <row r="310" spans="1:6" ht="15">
      <c r="A310" s="360" t="s">
        <v>945</v>
      </c>
      <c r="B310" s="264"/>
      <c r="C310" s="264"/>
      <c r="D310" s="264"/>
      <c r="E310" s="264"/>
      <c r="F310" s="264"/>
    </row>
    <row r="312" spans="1:6" ht="12.75">
      <c r="A312" s="264"/>
      <c r="B312" s="264"/>
      <c r="C312" s="266">
        <v>2012</v>
      </c>
      <c r="D312" s="266">
        <v>2013</v>
      </c>
      <c r="E312" s="266">
        <v>2014</v>
      </c>
      <c r="F312" s="264"/>
    </row>
    <row r="313" spans="1:6" ht="15">
      <c r="A313" s="541" t="s">
        <v>1163</v>
      </c>
      <c r="B313" s="580"/>
      <c r="C313" s="267">
        <f>'Programový rozpočet sumár'!G151</f>
        <v>25332</v>
      </c>
      <c r="D313" s="267">
        <f>'Programový rozpočet sumár'!M151</f>
        <v>25332</v>
      </c>
      <c r="E313" s="267">
        <f>'Programový rozpočet sumár'!Q151</f>
        <v>25332</v>
      </c>
      <c r="F313" s="264"/>
    </row>
    <row r="314" ht="15.75" thickBot="1"/>
    <row r="315" spans="1:6" ht="12.75">
      <c r="A315" s="387" t="s">
        <v>597</v>
      </c>
      <c r="B315" s="557" t="s">
        <v>911</v>
      </c>
      <c r="C315" s="557"/>
      <c r="D315" s="557"/>
      <c r="E315" s="557"/>
      <c r="F315" s="558"/>
    </row>
    <row r="316" spans="1:6" ht="12.75">
      <c r="A316" s="388" t="s">
        <v>599</v>
      </c>
      <c r="B316" s="574" t="s">
        <v>946</v>
      </c>
      <c r="C316" s="574"/>
      <c r="D316" s="574"/>
      <c r="E316" s="574"/>
      <c r="F316" s="577"/>
    </row>
    <row r="317" spans="1:6" ht="26.25" customHeight="1">
      <c r="A317" s="388" t="s">
        <v>601</v>
      </c>
      <c r="B317" s="275" t="s">
        <v>602</v>
      </c>
      <c r="C317" s="574" t="s">
        <v>947</v>
      </c>
      <c r="D317" s="575"/>
      <c r="E317" s="575"/>
      <c r="F317" s="576"/>
    </row>
    <row r="318" spans="1:6" ht="12.75">
      <c r="A318" s="388" t="s">
        <v>604</v>
      </c>
      <c r="B318" s="276" t="s">
        <v>605</v>
      </c>
      <c r="C318" s="276" t="s">
        <v>606</v>
      </c>
      <c r="D318" s="277" t="s">
        <v>607</v>
      </c>
      <c r="E318" s="276" t="s">
        <v>608</v>
      </c>
      <c r="F318" s="278" t="s">
        <v>609</v>
      </c>
    </row>
    <row r="319" spans="1:6" ht="12.75">
      <c r="A319" s="388" t="s">
        <v>610</v>
      </c>
      <c r="B319" s="276">
        <v>4</v>
      </c>
      <c r="C319" s="276">
        <v>4</v>
      </c>
      <c r="D319" s="277">
        <v>2</v>
      </c>
      <c r="E319" s="276">
        <v>2</v>
      </c>
      <c r="F319" s="278">
        <v>2</v>
      </c>
    </row>
    <row r="320" spans="1:6" ht="13.5" thickBot="1">
      <c r="A320" s="389" t="s">
        <v>611</v>
      </c>
      <c r="B320" s="383">
        <v>2</v>
      </c>
      <c r="C320" s="383"/>
      <c r="D320" s="300"/>
      <c r="E320" s="300"/>
      <c r="F320" s="301"/>
    </row>
    <row r="322" spans="1:6" ht="15">
      <c r="A322" s="407" t="s">
        <v>653</v>
      </c>
      <c r="B322" s="373"/>
      <c r="C322" s="373"/>
      <c r="D322" s="373"/>
      <c r="E322" s="373"/>
      <c r="F322" s="373"/>
    </row>
    <row r="323" spans="1:6" ht="15" customHeight="1">
      <c r="A323" s="531" t="s">
        <v>948</v>
      </c>
      <c r="B323" s="532"/>
      <c r="C323" s="532"/>
      <c r="D323" s="532"/>
      <c r="E323" s="532"/>
      <c r="F323" s="532"/>
    </row>
    <row r="325" spans="1:6" ht="15.75">
      <c r="A325" s="362" t="s">
        <v>1194</v>
      </c>
      <c r="B325" s="268"/>
      <c r="C325" s="264"/>
      <c r="D325" s="264"/>
      <c r="E325" s="264"/>
      <c r="F325" s="264"/>
    </row>
    <row r="326" spans="1:2" ht="15">
      <c r="A326" s="373"/>
      <c r="B326" s="373"/>
    </row>
    <row r="327" spans="1:6" ht="12.75">
      <c r="A327" s="268"/>
      <c r="B327" s="268"/>
      <c r="C327" s="266">
        <v>2012</v>
      </c>
      <c r="D327" s="266">
        <v>2013</v>
      </c>
      <c r="E327" s="266">
        <v>2014</v>
      </c>
      <c r="F327" s="264"/>
    </row>
    <row r="328" spans="1:6" ht="15">
      <c r="A328" s="541" t="s">
        <v>1163</v>
      </c>
      <c r="B328" s="580"/>
      <c r="C328" s="267">
        <f>'Programový rozpočet sumár'!G152</f>
        <v>356179.88593212387</v>
      </c>
      <c r="D328" s="267">
        <f>'Programový rozpočet sumár'!M152</f>
        <v>191409</v>
      </c>
      <c r="E328" s="267">
        <f>'Programový rozpočet sumár'!Q152</f>
        <v>195287</v>
      </c>
      <c r="F328" s="264"/>
    </row>
    <row r="329" ht="15.75" thickBot="1"/>
    <row r="330" spans="1:6" ht="12.75">
      <c r="A330" s="387" t="s">
        <v>597</v>
      </c>
      <c r="B330" s="557" t="s">
        <v>911</v>
      </c>
      <c r="C330" s="557"/>
      <c r="D330" s="557"/>
      <c r="E330" s="557"/>
      <c r="F330" s="558"/>
    </row>
    <row r="331" spans="1:6" ht="12.75">
      <c r="A331" s="388" t="s">
        <v>599</v>
      </c>
      <c r="B331" s="574" t="s">
        <v>949</v>
      </c>
      <c r="C331" s="574"/>
      <c r="D331" s="574"/>
      <c r="E331" s="574"/>
      <c r="F331" s="577"/>
    </row>
    <row r="332" spans="1:6" ht="15">
      <c r="A332" s="388" t="s">
        <v>601</v>
      </c>
      <c r="B332" s="275" t="s">
        <v>602</v>
      </c>
      <c r="C332" s="574" t="s">
        <v>950</v>
      </c>
      <c r="D332" s="575"/>
      <c r="E332" s="575"/>
      <c r="F332" s="576"/>
    </row>
    <row r="333" spans="1:6" ht="12.75">
      <c r="A333" s="388" t="s">
        <v>604</v>
      </c>
      <c r="B333" s="276" t="s">
        <v>605</v>
      </c>
      <c r="C333" s="276" t="s">
        <v>606</v>
      </c>
      <c r="D333" s="277" t="s">
        <v>607</v>
      </c>
      <c r="E333" s="276" t="s">
        <v>608</v>
      </c>
      <c r="F333" s="278" t="s">
        <v>609</v>
      </c>
    </row>
    <row r="334" spans="1:6" ht="12.75">
      <c r="A334" s="388" t="s">
        <v>610</v>
      </c>
      <c r="B334" s="276">
        <v>10</v>
      </c>
      <c r="C334" s="276">
        <v>10</v>
      </c>
      <c r="D334" s="277">
        <v>6</v>
      </c>
      <c r="E334" s="276">
        <v>6</v>
      </c>
      <c r="F334" s="278">
        <v>6</v>
      </c>
    </row>
    <row r="335" spans="1:6" ht="13.5" thickBot="1">
      <c r="A335" s="389" t="s">
        <v>611</v>
      </c>
      <c r="B335" s="383">
        <v>10</v>
      </c>
      <c r="C335" s="383"/>
      <c r="D335" s="300"/>
      <c r="E335" s="300"/>
      <c r="F335" s="301"/>
    </row>
    <row r="337" spans="1:6" ht="15">
      <c r="A337" s="407" t="s">
        <v>951</v>
      </c>
      <c r="B337" s="373"/>
      <c r="C337" s="373"/>
      <c r="D337" s="373"/>
      <c r="E337" s="373"/>
      <c r="F337" s="373"/>
    </row>
    <row r="338" spans="1:6" ht="27.75" customHeight="1">
      <c r="A338" s="531" t="s">
        <v>1227</v>
      </c>
      <c r="B338" s="532"/>
      <c r="C338" s="532"/>
      <c r="D338" s="532"/>
      <c r="E338" s="532"/>
      <c r="F338" s="532"/>
    </row>
  </sheetData>
  <sheetProtection/>
  <mergeCells count="108">
    <mergeCell ref="A5:B5"/>
    <mergeCell ref="A8:F8"/>
    <mergeCell ref="A9:F9"/>
    <mergeCell ref="A14:B14"/>
    <mergeCell ref="A19:B19"/>
    <mergeCell ref="B21:F21"/>
    <mergeCell ref="B22:F22"/>
    <mergeCell ref="C23:F23"/>
    <mergeCell ref="A29:F29"/>
    <mergeCell ref="A34:B34"/>
    <mergeCell ref="B36:F36"/>
    <mergeCell ref="B37:F37"/>
    <mergeCell ref="C38:F38"/>
    <mergeCell ref="A44:F44"/>
    <mergeCell ref="A49:B49"/>
    <mergeCell ref="B51:F51"/>
    <mergeCell ref="B52:F52"/>
    <mergeCell ref="C53:F53"/>
    <mergeCell ref="A59:F59"/>
    <mergeCell ref="A64:B64"/>
    <mergeCell ref="B66:F66"/>
    <mergeCell ref="B67:F67"/>
    <mergeCell ref="C68:F68"/>
    <mergeCell ref="A74:F74"/>
    <mergeCell ref="A79:B79"/>
    <mergeCell ref="B81:F81"/>
    <mergeCell ref="B82:F82"/>
    <mergeCell ref="C83:F83"/>
    <mergeCell ref="A89:F89"/>
    <mergeCell ref="A94:B94"/>
    <mergeCell ref="B96:F96"/>
    <mergeCell ref="B97:F97"/>
    <mergeCell ref="C98:F98"/>
    <mergeCell ref="A104:F104"/>
    <mergeCell ref="A109:B109"/>
    <mergeCell ref="B111:F111"/>
    <mergeCell ref="B112:F112"/>
    <mergeCell ref="C113:F113"/>
    <mergeCell ref="A119:F119"/>
    <mergeCell ref="A125:B125"/>
    <mergeCell ref="A130:B130"/>
    <mergeCell ref="B132:F132"/>
    <mergeCell ref="B133:F133"/>
    <mergeCell ref="C134:F134"/>
    <mergeCell ref="A140:F140"/>
    <mergeCell ref="A145:B145"/>
    <mergeCell ref="B147:F147"/>
    <mergeCell ref="B148:F148"/>
    <mergeCell ref="C149:F149"/>
    <mergeCell ref="A155:F155"/>
    <mergeCell ref="A160:B160"/>
    <mergeCell ref="B162:F162"/>
    <mergeCell ref="B163:F163"/>
    <mergeCell ref="C164:F164"/>
    <mergeCell ref="A191:B191"/>
    <mergeCell ref="A170:F170"/>
    <mergeCell ref="A175:B175"/>
    <mergeCell ref="B177:F177"/>
    <mergeCell ref="B178:F178"/>
    <mergeCell ref="C179:F179"/>
    <mergeCell ref="A185:F185"/>
    <mergeCell ref="A196:B196"/>
    <mergeCell ref="B198:F198"/>
    <mergeCell ref="B199:F199"/>
    <mergeCell ref="C200:F200"/>
    <mergeCell ref="A206:F206"/>
    <mergeCell ref="A211:B211"/>
    <mergeCell ref="B213:F213"/>
    <mergeCell ref="B214:F214"/>
    <mergeCell ref="C215:F215"/>
    <mergeCell ref="A221:F221"/>
    <mergeCell ref="A226:B226"/>
    <mergeCell ref="B228:F228"/>
    <mergeCell ref="B229:F229"/>
    <mergeCell ref="C230:F230"/>
    <mergeCell ref="A236:F236"/>
    <mergeCell ref="A241:B241"/>
    <mergeCell ref="B243:F243"/>
    <mergeCell ref="B244:F244"/>
    <mergeCell ref="C245:F245"/>
    <mergeCell ref="A251:F251"/>
    <mergeCell ref="A257:B257"/>
    <mergeCell ref="A262:B262"/>
    <mergeCell ref="B264:F264"/>
    <mergeCell ref="B265:F265"/>
    <mergeCell ref="C266:F266"/>
    <mergeCell ref="A272:F272"/>
    <mergeCell ref="A277:B277"/>
    <mergeCell ref="B279:F279"/>
    <mergeCell ref="B280:F280"/>
    <mergeCell ref="C281:F281"/>
    <mergeCell ref="A323:F323"/>
    <mergeCell ref="A287:F287"/>
    <mergeCell ref="A293:B293"/>
    <mergeCell ref="B295:F295"/>
    <mergeCell ref="B296:F296"/>
    <mergeCell ref="C297:F297"/>
    <mergeCell ref="C301:F301"/>
    <mergeCell ref="A328:B328"/>
    <mergeCell ref="A307:F307"/>
    <mergeCell ref="B330:F330"/>
    <mergeCell ref="B331:F331"/>
    <mergeCell ref="C332:F332"/>
    <mergeCell ref="A338:F338"/>
    <mergeCell ref="A313:B313"/>
    <mergeCell ref="B315:F315"/>
    <mergeCell ref="B316:F316"/>
    <mergeCell ref="C317:F317"/>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6" manualBreakCount="6">
    <brk id="45" max="255" man="1"/>
    <brk id="90" max="255" man="1"/>
    <brk id="141" max="255" man="1"/>
    <brk id="186" max="255" man="1"/>
    <brk id="237" max="255" man="1"/>
    <brk id="288" max="255" man="1"/>
  </rowBreaks>
</worksheet>
</file>

<file path=xl/worksheets/sheet18.xml><?xml version="1.0" encoding="utf-8"?>
<worksheet xmlns="http://schemas.openxmlformats.org/spreadsheetml/2006/main" xmlns:r="http://schemas.openxmlformats.org/officeDocument/2006/relationships">
  <dimension ref="A1:R252"/>
  <sheetViews>
    <sheetView zoomScalePageLayoutView="0" workbookViewId="0" topLeftCell="A231">
      <selection activeCell="A238" sqref="A238"/>
    </sheetView>
  </sheetViews>
  <sheetFormatPr defaultColWidth="9.00390625" defaultRowHeight="12.75"/>
  <cols>
    <col min="1" max="1" width="22.125" style="283" customWidth="1"/>
    <col min="2" max="2" width="12.625" style="283" customWidth="1"/>
    <col min="3" max="6" width="12.75390625" style="283" customWidth="1"/>
    <col min="7" max="16384" width="9.125" style="265" customWidth="1"/>
  </cols>
  <sheetData>
    <row r="1" spans="1:6" ht="18">
      <c r="A1" s="263" t="s">
        <v>232</v>
      </c>
      <c r="B1" s="264"/>
      <c r="C1" s="264"/>
      <c r="D1" s="264"/>
      <c r="E1" s="264"/>
      <c r="F1" s="264"/>
    </row>
    <row r="2" spans="1:6" ht="15">
      <c r="A2" s="360" t="s">
        <v>1177</v>
      </c>
      <c r="B2" s="264"/>
      <c r="C2" s="264"/>
      <c r="D2" s="264"/>
      <c r="E2" s="264"/>
      <c r="F2" s="264"/>
    </row>
    <row r="3" spans="1:6" ht="12.75">
      <c r="A3" s="264"/>
      <c r="B3" s="264"/>
      <c r="C3" s="264"/>
      <c r="D3" s="264"/>
      <c r="E3" s="264"/>
      <c r="F3" s="264"/>
    </row>
    <row r="4" spans="1:6" ht="12.75">
      <c r="A4" s="264"/>
      <c r="B4" s="264"/>
      <c r="C4" s="266">
        <v>2012</v>
      </c>
      <c r="D4" s="266">
        <v>2013</v>
      </c>
      <c r="E4" s="266">
        <v>2014</v>
      </c>
      <c r="F4" s="264"/>
    </row>
    <row r="5" spans="1:6" ht="15">
      <c r="A5" s="541" t="s">
        <v>593</v>
      </c>
      <c r="B5" s="542"/>
      <c r="C5" s="267">
        <f>'Programový rozpočet sumár'!G153</f>
        <v>493170</v>
      </c>
      <c r="D5" s="267">
        <f>'Programový rozpočet sumár'!M153</f>
        <v>453670</v>
      </c>
      <c r="E5" s="267">
        <f>'Programový rozpočet sumár'!Q153</f>
        <v>453820</v>
      </c>
      <c r="F5" s="264"/>
    </row>
    <row r="6" spans="1:6" ht="18">
      <c r="A6" s="321"/>
      <c r="B6" s="264"/>
      <c r="C6" s="264"/>
      <c r="D6" s="264"/>
      <c r="E6" s="264"/>
      <c r="F6" s="264"/>
    </row>
    <row r="7" spans="1:6" ht="15.75">
      <c r="A7" s="362" t="s">
        <v>952</v>
      </c>
      <c r="B7" s="322"/>
      <c r="C7" s="264"/>
      <c r="D7" s="264"/>
      <c r="E7" s="264"/>
      <c r="F7" s="264"/>
    </row>
    <row r="8" spans="1:6" ht="15">
      <c r="A8" s="360" t="s">
        <v>953</v>
      </c>
      <c r="B8" s="264"/>
      <c r="C8" s="264"/>
      <c r="D8" s="264"/>
      <c r="E8" s="264"/>
      <c r="F8" s="264"/>
    </row>
    <row r="9" spans="1:6" ht="12.75">
      <c r="A9" s="264"/>
      <c r="B9" s="264"/>
      <c r="C9" s="264"/>
      <c r="D9" s="264"/>
      <c r="E9" s="264"/>
      <c r="F9" s="264"/>
    </row>
    <row r="10" spans="1:6" ht="12.75">
      <c r="A10" s="264"/>
      <c r="B10" s="264"/>
      <c r="C10" s="266">
        <v>2012</v>
      </c>
      <c r="D10" s="266">
        <v>2013</v>
      </c>
      <c r="E10" s="266">
        <v>2014</v>
      </c>
      <c r="F10" s="264"/>
    </row>
    <row r="11" spans="1:6" ht="15">
      <c r="A11" s="541" t="s">
        <v>1163</v>
      </c>
      <c r="B11" s="542"/>
      <c r="C11" s="267">
        <f>'Programový rozpočet sumár'!G154</f>
        <v>3840</v>
      </c>
      <c r="D11" s="267">
        <f>'Programový rozpočet sumár'!M154</f>
        <v>3840</v>
      </c>
      <c r="E11" s="267">
        <f>'Programový rozpočet sumár'!Q154</f>
        <v>3840</v>
      </c>
      <c r="F11" s="264"/>
    </row>
    <row r="12" spans="1:6" ht="13.5" thickBot="1">
      <c r="A12" s="264"/>
      <c r="B12" s="264"/>
      <c r="C12" s="264"/>
      <c r="D12" s="264"/>
      <c r="E12" s="264"/>
      <c r="F12" s="264"/>
    </row>
    <row r="13" spans="1:6" ht="12.75">
      <c r="A13" s="387" t="s">
        <v>597</v>
      </c>
      <c r="B13" s="535" t="s">
        <v>911</v>
      </c>
      <c r="C13" s="535"/>
      <c r="D13" s="535"/>
      <c r="E13" s="535"/>
      <c r="F13" s="536"/>
    </row>
    <row r="14" spans="1:6" ht="12.75">
      <c r="A14" s="388" t="s">
        <v>599</v>
      </c>
      <c r="B14" s="537" t="s">
        <v>954</v>
      </c>
      <c r="C14" s="537"/>
      <c r="D14" s="537"/>
      <c r="E14" s="537"/>
      <c r="F14" s="538"/>
    </row>
    <row r="15" spans="1:6" ht="12.75">
      <c r="A15" s="388" t="s">
        <v>601</v>
      </c>
      <c r="B15" s="411" t="s">
        <v>602</v>
      </c>
      <c r="C15" s="537" t="s">
        <v>955</v>
      </c>
      <c r="D15" s="619"/>
      <c r="E15" s="619"/>
      <c r="F15" s="620"/>
    </row>
    <row r="16" spans="1:6" ht="12.75">
      <c r="A16" s="388" t="s">
        <v>604</v>
      </c>
      <c r="B16" s="276" t="s">
        <v>605</v>
      </c>
      <c r="C16" s="276" t="s">
        <v>606</v>
      </c>
      <c r="D16" s="277" t="s">
        <v>607</v>
      </c>
      <c r="E16" s="276" t="s">
        <v>608</v>
      </c>
      <c r="F16" s="278" t="s">
        <v>609</v>
      </c>
    </row>
    <row r="17" spans="1:6" ht="12.75">
      <c r="A17" s="388" t="s">
        <v>610</v>
      </c>
      <c r="B17" s="276">
        <v>10</v>
      </c>
      <c r="C17" s="414">
        <v>6</v>
      </c>
      <c r="D17" s="418">
        <v>10</v>
      </c>
      <c r="E17" s="414">
        <v>10</v>
      </c>
      <c r="F17" s="420">
        <v>10</v>
      </c>
    </row>
    <row r="18" spans="1:6" ht="13.5" thickBot="1">
      <c r="A18" s="389" t="s">
        <v>611</v>
      </c>
      <c r="B18" s="383">
        <v>6</v>
      </c>
      <c r="C18" s="415"/>
      <c r="D18" s="300"/>
      <c r="E18" s="300"/>
      <c r="F18" s="301"/>
    </row>
    <row r="20" spans="1:6" ht="14.25">
      <c r="A20" s="407" t="s">
        <v>653</v>
      </c>
      <c r="B20" s="268"/>
      <c r="C20" s="268"/>
      <c r="D20" s="268"/>
      <c r="E20" s="268"/>
      <c r="F20" s="268"/>
    </row>
    <row r="21" spans="1:6" ht="39" customHeight="1">
      <c r="A21" s="531" t="s">
        <v>956</v>
      </c>
      <c r="B21" s="532"/>
      <c r="C21" s="532"/>
      <c r="D21" s="532"/>
      <c r="E21" s="532"/>
      <c r="F21" s="532"/>
    </row>
    <row r="23" spans="1:6" ht="15.75">
      <c r="A23" s="362" t="s">
        <v>1178</v>
      </c>
      <c r="B23" s="322"/>
      <c r="C23" s="264"/>
      <c r="D23" s="264"/>
      <c r="E23" s="264"/>
      <c r="F23" s="264"/>
    </row>
    <row r="24" spans="1:6" ht="15">
      <c r="A24" s="360" t="s">
        <v>957</v>
      </c>
      <c r="B24" s="264"/>
      <c r="C24" s="264"/>
      <c r="D24" s="264"/>
      <c r="E24" s="264"/>
      <c r="F24" s="264"/>
    </row>
    <row r="25" spans="1:6" ht="15">
      <c r="A25" s="317"/>
      <c r="B25" s="264"/>
      <c r="C25" s="264"/>
      <c r="D25" s="264"/>
      <c r="E25" s="264"/>
      <c r="F25" s="264"/>
    </row>
    <row r="26" spans="1:6" ht="12.75">
      <c r="A26" s="264"/>
      <c r="B26" s="264"/>
      <c r="C26" s="266">
        <v>2012</v>
      </c>
      <c r="D26" s="266">
        <v>2013</v>
      </c>
      <c r="E26" s="266">
        <v>2014</v>
      </c>
      <c r="F26" s="264"/>
    </row>
    <row r="27" spans="1:6" ht="15">
      <c r="A27" s="541" t="s">
        <v>1163</v>
      </c>
      <c r="B27" s="542"/>
      <c r="C27" s="267">
        <f>'Programový rozpočet sumár'!G159</f>
        <v>10000</v>
      </c>
      <c r="D27" s="267">
        <f>'Programový rozpočet sumár'!M159</f>
        <v>0</v>
      </c>
      <c r="E27" s="267">
        <f>'Programový rozpočet sumár'!Q159</f>
        <v>0</v>
      </c>
      <c r="F27" s="264"/>
    </row>
    <row r="28" spans="1:6" ht="12.75">
      <c r="A28" s="264"/>
      <c r="B28" s="264"/>
      <c r="C28" s="264"/>
      <c r="D28" s="264"/>
      <c r="E28" s="264"/>
      <c r="F28" s="264"/>
    </row>
    <row r="29" spans="1:6" ht="15.75">
      <c r="A29" s="367" t="s">
        <v>959</v>
      </c>
      <c r="B29" s="322"/>
      <c r="C29" s="264"/>
      <c r="D29" s="264"/>
      <c r="E29" s="264"/>
      <c r="F29" s="264"/>
    </row>
    <row r="30" spans="1:6" ht="12.75">
      <c r="A30" s="264"/>
      <c r="B30" s="264"/>
      <c r="C30" s="264"/>
      <c r="D30" s="264"/>
      <c r="E30" s="264"/>
      <c r="F30" s="264"/>
    </row>
    <row r="31" spans="1:6" ht="12.75">
      <c r="A31" s="264"/>
      <c r="B31" s="264"/>
      <c r="C31" s="266">
        <v>2012</v>
      </c>
      <c r="D31" s="266">
        <v>2013</v>
      </c>
      <c r="E31" s="266">
        <v>2014</v>
      </c>
      <c r="F31" s="264"/>
    </row>
    <row r="32" spans="1:6" ht="15">
      <c r="A32" s="541" t="s">
        <v>1175</v>
      </c>
      <c r="B32" s="580"/>
      <c r="C32" s="267">
        <f>'Programový rozpočet sumár'!G161</f>
        <v>10000</v>
      </c>
      <c r="D32" s="267">
        <f>'Programový rozpočet sumár'!M161</f>
        <v>0</v>
      </c>
      <c r="E32" s="267">
        <f>'Programový rozpočet sumár'!Q161</f>
        <v>0</v>
      </c>
      <c r="F32" s="264"/>
    </row>
    <row r="33" spans="1:6" ht="13.5" thickBot="1">
      <c r="A33" s="264"/>
      <c r="B33" s="264"/>
      <c r="C33" s="264"/>
      <c r="D33" s="264"/>
      <c r="E33" s="264"/>
      <c r="F33" s="264"/>
    </row>
    <row r="34" spans="1:6" ht="12.75" customHeight="1">
      <c r="A34" s="387" t="s">
        <v>597</v>
      </c>
      <c r="B34" s="535" t="s">
        <v>958</v>
      </c>
      <c r="C34" s="535"/>
      <c r="D34" s="535"/>
      <c r="E34" s="535"/>
      <c r="F34" s="536"/>
    </row>
    <row r="35" spans="1:6" ht="25.5" customHeight="1">
      <c r="A35" s="388" t="s">
        <v>599</v>
      </c>
      <c r="B35" s="537" t="s">
        <v>1228</v>
      </c>
      <c r="C35" s="537"/>
      <c r="D35" s="537"/>
      <c r="E35" s="537"/>
      <c r="F35" s="538"/>
    </row>
    <row r="36" spans="1:6" ht="12.75">
      <c r="A36" s="388" t="s">
        <v>601</v>
      </c>
      <c r="B36" s="411" t="s">
        <v>602</v>
      </c>
      <c r="C36" s="537" t="s">
        <v>1229</v>
      </c>
      <c r="D36" s="619"/>
      <c r="E36" s="619"/>
      <c r="F36" s="620"/>
    </row>
    <row r="37" spans="1:6" ht="12.75">
      <c r="A37" s="388" t="s">
        <v>604</v>
      </c>
      <c r="B37" s="276" t="s">
        <v>605</v>
      </c>
      <c r="C37" s="276" t="s">
        <v>606</v>
      </c>
      <c r="D37" s="277" t="s">
        <v>607</v>
      </c>
      <c r="E37" s="276" t="s">
        <v>608</v>
      </c>
      <c r="F37" s="278" t="s">
        <v>609</v>
      </c>
    </row>
    <row r="38" spans="1:6" ht="12.75">
      <c r="A38" s="388" t="s">
        <v>610</v>
      </c>
      <c r="B38" s="276" t="s">
        <v>629</v>
      </c>
      <c r="C38" s="414" t="s">
        <v>629</v>
      </c>
      <c r="D38" s="418" t="s">
        <v>629</v>
      </c>
      <c r="E38" s="414"/>
      <c r="F38" s="420"/>
    </row>
    <row r="39" spans="1:6" ht="13.5" thickBot="1">
      <c r="A39" s="389" t="s">
        <v>611</v>
      </c>
      <c r="B39" s="383" t="s">
        <v>628</v>
      </c>
      <c r="C39" s="415" t="s">
        <v>628</v>
      </c>
      <c r="D39" s="383"/>
      <c r="E39" s="383"/>
      <c r="F39" s="408"/>
    </row>
    <row r="40" spans="1:6" ht="12.75">
      <c r="A40" s="309"/>
      <c r="B40" s="310"/>
      <c r="C40" s="343"/>
      <c r="D40" s="310"/>
      <c r="E40" s="310"/>
      <c r="F40" s="310"/>
    </row>
    <row r="41" spans="1:6" ht="14.25">
      <c r="A41" s="407" t="s">
        <v>1231</v>
      </c>
      <c r="B41" s="268"/>
      <c r="C41" s="268"/>
      <c r="D41" s="268"/>
      <c r="E41" s="268"/>
      <c r="F41" s="268"/>
    </row>
    <row r="42" spans="1:6" ht="27" customHeight="1">
      <c r="A42" s="531" t="s">
        <v>1230</v>
      </c>
      <c r="B42" s="532"/>
      <c r="C42" s="532"/>
      <c r="D42" s="532"/>
      <c r="E42" s="532"/>
      <c r="F42" s="532"/>
    </row>
    <row r="44" spans="1:6" ht="15.75">
      <c r="A44" s="362" t="s">
        <v>960</v>
      </c>
      <c r="B44" s="322"/>
      <c r="C44" s="264"/>
      <c r="D44" s="264"/>
      <c r="E44" s="264"/>
      <c r="F44" s="264"/>
    </row>
    <row r="45" spans="1:6" ht="15">
      <c r="A45" s="360" t="s">
        <v>961</v>
      </c>
      <c r="B45" s="264"/>
      <c r="C45" s="264"/>
      <c r="D45" s="264"/>
      <c r="E45" s="264"/>
      <c r="F45" s="264"/>
    </row>
    <row r="46" spans="1:6" ht="12.75">
      <c r="A46" s="264"/>
      <c r="B46" s="264"/>
      <c r="C46" s="264"/>
      <c r="D46" s="264"/>
      <c r="E46" s="264"/>
      <c r="F46" s="264"/>
    </row>
    <row r="47" spans="1:6" ht="12.75">
      <c r="A47" s="264"/>
      <c r="B47" s="264"/>
      <c r="C47" s="266">
        <v>2012</v>
      </c>
      <c r="D47" s="266">
        <v>2013</v>
      </c>
      <c r="E47" s="266">
        <v>2014</v>
      </c>
      <c r="F47" s="264"/>
    </row>
    <row r="48" spans="1:6" ht="15">
      <c r="A48" s="541" t="s">
        <v>1163</v>
      </c>
      <c r="B48" s="542"/>
      <c r="C48" s="267">
        <f>'Programový rozpočet sumár'!G162</f>
        <v>120000</v>
      </c>
      <c r="D48" s="267">
        <f>'Programový rozpočet sumár'!M162</f>
        <v>120000</v>
      </c>
      <c r="E48" s="267">
        <f>'Programový rozpočet sumár'!Q162</f>
        <v>120000</v>
      </c>
      <c r="F48" s="264"/>
    </row>
    <row r="49" spans="1:6" ht="13.5" thickBot="1">
      <c r="A49" s="264"/>
      <c r="B49" s="264"/>
      <c r="C49" s="264"/>
      <c r="D49" s="264"/>
      <c r="E49" s="264"/>
      <c r="F49" s="264"/>
    </row>
    <row r="50" spans="1:6" ht="12.75">
      <c r="A50" s="387" t="s">
        <v>597</v>
      </c>
      <c r="B50" s="535" t="s">
        <v>962</v>
      </c>
      <c r="C50" s="535"/>
      <c r="D50" s="535"/>
      <c r="E50" s="535"/>
      <c r="F50" s="536"/>
    </row>
    <row r="51" spans="1:6" ht="12.75">
      <c r="A51" s="388" t="s">
        <v>599</v>
      </c>
      <c r="B51" s="537" t="s">
        <v>963</v>
      </c>
      <c r="C51" s="537"/>
      <c r="D51" s="537"/>
      <c r="E51" s="537"/>
      <c r="F51" s="538"/>
    </row>
    <row r="52" spans="1:6" ht="12.75">
      <c r="A52" s="388" t="s">
        <v>601</v>
      </c>
      <c r="B52" s="411" t="s">
        <v>602</v>
      </c>
      <c r="C52" s="537" t="s">
        <v>964</v>
      </c>
      <c r="D52" s="619"/>
      <c r="E52" s="619"/>
      <c r="F52" s="620"/>
    </row>
    <row r="53" spans="1:6" ht="12.75">
      <c r="A53" s="388" t="s">
        <v>604</v>
      </c>
      <c r="B53" s="276" t="s">
        <v>605</v>
      </c>
      <c r="C53" s="276" t="s">
        <v>606</v>
      </c>
      <c r="D53" s="277" t="s">
        <v>607</v>
      </c>
      <c r="E53" s="276" t="s">
        <v>608</v>
      </c>
      <c r="F53" s="278" t="s">
        <v>609</v>
      </c>
    </row>
    <row r="54" spans="1:6" ht="12.75">
      <c r="A54" s="388" t="s">
        <v>610</v>
      </c>
      <c r="B54" s="276">
        <v>14</v>
      </c>
      <c r="C54" s="414">
        <v>14</v>
      </c>
      <c r="D54" s="418">
        <v>13</v>
      </c>
      <c r="E54" s="414">
        <v>13</v>
      </c>
      <c r="F54" s="420">
        <v>13</v>
      </c>
    </row>
    <row r="55" spans="1:6" ht="13.5" thickBot="1">
      <c r="A55" s="389" t="s">
        <v>611</v>
      </c>
      <c r="B55" s="383">
        <v>13</v>
      </c>
      <c r="C55" s="415"/>
      <c r="D55" s="300"/>
      <c r="E55" s="300"/>
      <c r="F55" s="301"/>
    </row>
    <row r="56" spans="1:6" ht="15">
      <c r="A56" s="388" t="s">
        <v>601</v>
      </c>
      <c r="B56" s="275" t="s">
        <v>602</v>
      </c>
      <c r="C56" s="528" t="s">
        <v>965</v>
      </c>
      <c r="D56" s="629"/>
      <c r="E56" s="629"/>
      <c r="F56" s="630"/>
    </row>
    <row r="57" spans="1:6" ht="12.75">
      <c r="A57" s="388" t="s">
        <v>604</v>
      </c>
      <c r="B57" s="276" t="s">
        <v>605</v>
      </c>
      <c r="C57" s="276" t="s">
        <v>606</v>
      </c>
      <c r="D57" s="277" t="s">
        <v>607</v>
      </c>
      <c r="E57" s="276" t="s">
        <v>608</v>
      </c>
      <c r="F57" s="278" t="s">
        <v>609</v>
      </c>
    </row>
    <row r="58" spans="1:6" ht="12.75">
      <c r="A58" s="388" t="s">
        <v>610</v>
      </c>
      <c r="B58" s="276">
        <v>720</v>
      </c>
      <c r="C58" s="414">
        <v>1050</v>
      </c>
      <c r="D58" s="418">
        <v>1050</v>
      </c>
      <c r="E58" s="414">
        <v>1050</v>
      </c>
      <c r="F58" s="420">
        <v>1050</v>
      </c>
    </row>
    <row r="59" spans="1:6" ht="13.5" thickBot="1">
      <c r="A59" s="389" t="s">
        <v>611</v>
      </c>
      <c r="B59" s="415">
        <v>999</v>
      </c>
      <c r="C59" s="415"/>
      <c r="D59" s="300"/>
      <c r="E59" s="300"/>
      <c r="F59" s="301"/>
    </row>
    <row r="60" spans="1:6" ht="15">
      <c r="A60" s="388" t="s">
        <v>601</v>
      </c>
      <c r="B60" s="275" t="s">
        <v>602</v>
      </c>
      <c r="C60" s="528" t="s">
        <v>1324</v>
      </c>
      <c r="D60" s="629"/>
      <c r="E60" s="629"/>
      <c r="F60" s="630"/>
    </row>
    <row r="61" spans="1:6" ht="12.75">
      <c r="A61" s="388" t="s">
        <v>604</v>
      </c>
      <c r="B61" s="276" t="s">
        <v>605</v>
      </c>
      <c r="C61" s="276" t="s">
        <v>606</v>
      </c>
      <c r="D61" s="277" t="s">
        <v>607</v>
      </c>
      <c r="E61" s="276" t="s">
        <v>608</v>
      </c>
      <c r="F61" s="278" t="s">
        <v>609</v>
      </c>
    </row>
    <row r="62" spans="1:6" ht="12.75">
      <c r="A62" s="388" t="s">
        <v>610</v>
      </c>
      <c r="B62" s="439">
        <v>100</v>
      </c>
      <c r="C62" s="439">
        <v>109</v>
      </c>
      <c r="D62" s="440">
        <f>C48/D58</f>
        <v>114.28571428571429</v>
      </c>
      <c r="E62" s="439">
        <f>D48/E58</f>
        <v>114.28571428571429</v>
      </c>
      <c r="F62" s="441">
        <f>E48/F58</f>
        <v>114.28571428571429</v>
      </c>
    </row>
    <row r="63" spans="1:6" ht="13.5" thickBot="1">
      <c r="A63" s="389" t="s">
        <v>611</v>
      </c>
      <c r="B63" s="442">
        <v>87.08</v>
      </c>
      <c r="C63" s="415"/>
      <c r="D63" s="300"/>
      <c r="E63" s="300"/>
      <c r="F63" s="301"/>
    </row>
    <row r="64" spans="1:6" ht="12.75">
      <c r="A64" s="309"/>
      <c r="B64" s="310"/>
      <c r="C64" s="343"/>
      <c r="D64" s="310"/>
      <c r="E64" s="310"/>
      <c r="F64" s="310"/>
    </row>
    <row r="65" spans="1:6" ht="14.25">
      <c r="A65" s="407" t="s">
        <v>1232</v>
      </c>
      <c r="B65" s="268"/>
      <c r="C65" s="268"/>
      <c r="D65" s="268"/>
      <c r="E65" s="268"/>
      <c r="F65" s="268"/>
    </row>
    <row r="66" spans="1:6" ht="29.25" customHeight="1">
      <c r="A66" s="531" t="s">
        <v>966</v>
      </c>
      <c r="B66" s="532"/>
      <c r="C66" s="532"/>
      <c r="D66" s="532"/>
      <c r="E66" s="532"/>
      <c r="F66" s="532"/>
    </row>
    <row r="68" spans="1:6" ht="15.75">
      <c r="A68" s="362" t="s">
        <v>967</v>
      </c>
      <c r="B68" s="322"/>
      <c r="C68" s="264"/>
      <c r="D68" s="264"/>
      <c r="E68" s="264"/>
      <c r="F68" s="264"/>
    </row>
    <row r="69" spans="1:6" ht="15.75">
      <c r="A69" s="360" t="s">
        <v>1179</v>
      </c>
      <c r="B69" s="322"/>
      <c r="C69" s="264"/>
      <c r="D69" s="264"/>
      <c r="E69" s="264"/>
      <c r="F69" s="264"/>
    </row>
    <row r="70" spans="1:6" ht="12.75">
      <c r="A70" s="264"/>
      <c r="B70" s="264"/>
      <c r="C70" s="264"/>
      <c r="D70" s="264"/>
      <c r="E70" s="264"/>
      <c r="F70" s="264"/>
    </row>
    <row r="71" spans="1:6" ht="12.75">
      <c r="A71" s="264"/>
      <c r="B71" s="264"/>
      <c r="C71" s="266">
        <v>2012</v>
      </c>
      <c r="D71" s="266">
        <v>2013</v>
      </c>
      <c r="E71" s="266">
        <v>2014</v>
      </c>
      <c r="F71" s="264"/>
    </row>
    <row r="72" spans="1:6" ht="15">
      <c r="A72" s="541" t="s">
        <v>1163</v>
      </c>
      <c r="B72" s="542"/>
      <c r="C72" s="267">
        <f>'Programový rozpočet sumár'!G166</f>
        <v>346290</v>
      </c>
      <c r="D72" s="267">
        <f>'Programový rozpočet sumár'!M166</f>
        <v>316790</v>
      </c>
      <c r="E72" s="267">
        <f>'Programový rozpočet sumár'!Q166</f>
        <v>316940</v>
      </c>
      <c r="F72" s="268"/>
    </row>
    <row r="73" spans="1:6" ht="15">
      <c r="A73" s="313"/>
      <c r="B73" s="313"/>
      <c r="C73" s="315"/>
      <c r="D73" s="315"/>
      <c r="E73" s="315"/>
      <c r="F73" s="264"/>
    </row>
    <row r="74" spans="1:6" ht="15.75">
      <c r="A74" s="367" t="s">
        <v>968</v>
      </c>
      <c r="B74" s="322"/>
      <c r="C74" s="264"/>
      <c r="D74" s="264"/>
      <c r="E74" s="264"/>
      <c r="F74" s="264"/>
    </row>
    <row r="75" spans="1:6" ht="12.75">
      <c r="A75" s="264"/>
      <c r="B75" s="264"/>
      <c r="C75" s="264"/>
      <c r="D75" s="264"/>
      <c r="E75" s="264"/>
      <c r="F75" s="264"/>
    </row>
    <row r="76" spans="1:6" ht="12.75">
      <c r="A76" s="264"/>
      <c r="B76" s="264"/>
      <c r="C76" s="266">
        <v>2012</v>
      </c>
      <c r="D76" s="266">
        <v>2013</v>
      </c>
      <c r="E76" s="266">
        <v>2014</v>
      </c>
      <c r="F76" s="264"/>
    </row>
    <row r="77" spans="1:6" ht="15">
      <c r="A77" s="541" t="s">
        <v>1168</v>
      </c>
      <c r="B77" s="580"/>
      <c r="C77" s="267">
        <f>'Programový rozpočet sumár'!G167</f>
        <v>60000</v>
      </c>
      <c r="D77" s="267">
        <f>'Programový rozpočet sumár'!M167</f>
        <v>61200</v>
      </c>
      <c r="E77" s="267">
        <f>'Programový rozpočet sumár'!Q167</f>
        <v>62400</v>
      </c>
      <c r="F77" s="264"/>
    </row>
    <row r="78" spans="1:6" ht="13.5" thickBot="1">
      <c r="A78" s="264"/>
      <c r="B78" s="264"/>
      <c r="C78" s="264"/>
      <c r="D78" s="264"/>
      <c r="E78" s="264"/>
      <c r="F78" s="264"/>
    </row>
    <row r="79" spans="1:6" ht="12.75">
      <c r="A79" s="387" t="s">
        <v>597</v>
      </c>
      <c r="B79" s="535" t="s">
        <v>958</v>
      </c>
      <c r="C79" s="535"/>
      <c r="D79" s="535"/>
      <c r="E79" s="535"/>
      <c r="F79" s="536"/>
    </row>
    <row r="80" spans="1:6" ht="12.75">
      <c r="A80" s="388" t="s">
        <v>599</v>
      </c>
      <c r="B80" s="537" t="s">
        <v>969</v>
      </c>
      <c r="C80" s="537"/>
      <c r="D80" s="537"/>
      <c r="E80" s="537"/>
      <c r="F80" s="538"/>
    </row>
    <row r="81" spans="1:6" ht="12.75">
      <c r="A81" s="388" t="s">
        <v>601</v>
      </c>
      <c r="B81" s="411" t="s">
        <v>602</v>
      </c>
      <c r="C81" s="537" t="s">
        <v>1244</v>
      </c>
      <c r="D81" s="619"/>
      <c r="E81" s="619"/>
      <c r="F81" s="620"/>
    </row>
    <row r="82" spans="1:6" ht="12.75">
      <c r="A82" s="388" t="s">
        <v>604</v>
      </c>
      <c r="B82" s="276" t="s">
        <v>605</v>
      </c>
      <c r="C82" s="276" t="s">
        <v>606</v>
      </c>
      <c r="D82" s="277" t="s">
        <v>607</v>
      </c>
      <c r="E82" s="276" t="s">
        <v>608</v>
      </c>
      <c r="F82" s="278" t="s">
        <v>609</v>
      </c>
    </row>
    <row r="83" spans="1:6" ht="12.75">
      <c r="A83" s="388" t="s">
        <v>610</v>
      </c>
      <c r="B83" s="276"/>
      <c r="C83" s="276"/>
      <c r="D83" s="277">
        <v>900</v>
      </c>
      <c r="E83" s="276">
        <f>D83</f>
        <v>900</v>
      </c>
      <c r="F83" s="278">
        <f>E83</f>
        <v>900</v>
      </c>
    </row>
    <row r="84" spans="1:6" ht="13.5" thickBot="1">
      <c r="A84" s="403" t="s">
        <v>611</v>
      </c>
      <c r="B84" s="436"/>
      <c r="C84" s="436"/>
      <c r="D84" s="344"/>
      <c r="E84" s="344"/>
      <c r="F84" s="345"/>
    </row>
    <row r="85" spans="1:6" ht="15" customHeight="1">
      <c r="A85" s="387" t="s">
        <v>601</v>
      </c>
      <c r="B85" s="437" t="s">
        <v>602</v>
      </c>
      <c r="C85" s="543" t="s">
        <v>1243</v>
      </c>
      <c r="D85" s="544"/>
      <c r="E85" s="544"/>
      <c r="F85" s="545"/>
    </row>
    <row r="86" spans="1:6" ht="12.75">
      <c r="A86" s="388" t="s">
        <v>604</v>
      </c>
      <c r="B86" s="276" t="s">
        <v>605</v>
      </c>
      <c r="C86" s="276" t="s">
        <v>606</v>
      </c>
      <c r="D86" s="277" t="s">
        <v>607</v>
      </c>
      <c r="E86" s="276" t="s">
        <v>608</v>
      </c>
      <c r="F86" s="278" t="s">
        <v>609</v>
      </c>
    </row>
    <row r="87" spans="1:6" ht="12.75">
      <c r="A87" s="388" t="s">
        <v>610</v>
      </c>
      <c r="B87" s="414"/>
      <c r="C87" s="414"/>
      <c r="D87" s="418">
        <v>3000</v>
      </c>
      <c r="E87" s="414">
        <v>3000</v>
      </c>
      <c r="F87" s="420">
        <v>3000</v>
      </c>
    </row>
    <row r="88" spans="1:6" ht="13.5" thickBot="1">
      <c r="A88" s="389" t="s">
        <v>611</v>
      </c>
      <c r="B88" s="415"/>
      <c r="C88" s="415"/>
      <c r="D88" s="307"/>
      <c r="E88" s="307"/>
      <c r="F88" s="308"/>
    </row>
    <row r="89" spans="1:6" ht="12.75">
      <c r="A89" s="309"/>
      <c r="B89" s="310"/>
      <c r="C89" s="310"/>
      <c r="D89" s="310"/>
      <c r="E89" s="310"/>
      <c r="F89" s="310"/>
    </row>
    <row r="90" spans="1:6" ht="14.25">
      <c r="A90" s="407" t="s">
        <v>621</v>
      </c>
      <c r="B90" s="268"/>
      <c r="C90" s="268"/>
      <c r="D90" s="268"/>
      <c r="E90" s="268"/>
      <c r="F90" s="268"/>
    </row>
    <row r="91" spans="1:6" ht="79.5" customHeight="1">
      <c r="A91" s="531" t="s">
        <v>1245</v>
      </c>
      <c r="B91" s="532"/>
      <c r="C91" s="532"/>
      <c r="D91" s="532"/>
      <c r="E91" s="532"/>
      <c r="F91" s="532"/>
    </row>
    <row r="92" spans="1:6" ht="14.25">
      <c r="A92" s="323"/>
      <c r="B92" s="323"/>
      <c r="C92" s="323"/>
      <c r="D92" s="323"/>
      <c r="E92" s="323"/>
      <c r="F92" s="323"/>
    </row>
    <row r="93" spans="1:6" ht="15.75">
      <c r="A93" s="367" t="s">
        <v>970</v>
      </c>
      <c r="B93" s="322"/>
      <c r="C93" s="264"/>
      <c r="D93" s="264"/>
      <c r="E93" s="264"/>
      <c r="F93" s="264"/>
    </row>
    <row r="94" spans="1:6" ht="12.75">
      <c r="A94" s="264"/>
      <c r="B94" s="264"/>
      <c r="C94" s="264"/>
      <c r="D94" s="264"/>
      <c r="E94" s="264"/>
      <c r="F94" s="264"/>
    </row>
    <row r="95" spans="1:6" ht="12.75">
      <c r="A95" s="264"/>
      <c r="B95" s="264"/>
      <c r="C95" s="266">
        <v>2012</v>
      </c>
      <c r="D95" s="266">
        <v>2013</v>
      </c>
      <c r="E95" s="266">
        <v>2014</v>
      </c>
      <c r="F95" s="264"/>
    </row>
    <row r="96" spans="1:6" ht="15">
      <c r="A96" s="541" t="s">
        <v>1168</v>
      </c>
      <c r="B96" s="580"/>
      <c r="C96" s="267">
        <f>'Programový rozpočet sumár'!G168</f>
        <v>5000</v>
      </c>
      <c r="D96" s="267">
        <f>'Programový rozpočet sumár'!M168</f>
        <v>5000</v>
      </c>
      <c r="E96" s="267">
        <f>'Programový rozpočet sumár'!Q168</f>
        <v>5000</v>
      </c>
      <c r="F96" s="264"/>
    </row>
    <row r="97" spans="1:6" ht="13.5" thickBot="1">
      <c r="A97" s="264"/>
      <c r="B97" s="264"/>
      <c r="C97" s="264"/>
      <c r="D97" s="264"/>
      <c r="E97" s="264"/>
      <c r="F97" s="264"/>
    </row>
    <row r="98" spans="1:6" ht="12.75">
      <c r="A98" s="387" t="s">
        <v>597</v>
      </c>
      <c r="B98" s="535" t="s">
        <v>958</v>
      </c>
      <c r="C98" s="535"/>
      <c r="D98" s="535"/>
      <c r="E98" s="535"/>
      <c r="F98" s="536"/>
    </row>
    <row r="99" spans="1:6" ht="12.75">
      <c r="A99" s="388" t="s">
        <v>599</v>
      </c>
      <c r="B99" s="537" t="s">
        <v>971</v>
      </c>
      <c r="C99" s="537"/>
      <c r="D99" s="537"/>
      <c r="E99" s="537"/>
      <c r="F99" s="538"/>
    </row>
    <row r="100" spans="1:6" ht="26.25" customHeight="1">
      <c r="A100" s="388" t="s">
        <v>601</v>
      </c>
      <c r="B100" s="475" t="s">
        <v>602</v>
      </c>
      <c r="C100" s="607" t="s">
        <v>972</v>
      </c>
      <c r="D100" s="627"/>
      <c r="E100" s="627"/>
      <c r="F100" s="628"/>
    </row>
    <row r="101" spans="1:6" ht="12.75">
      <c r="A101" s="388" t="s">
        <v>604</v>
      </c>
      <c r="B101" s="276" t="s">
        <v>605</v>
      </c>
      <c r="C101" s="276" t="s">
        <v>606</v>
      </c>
      <c r="D101" s="277" t="s">
        <v>607</v>
      </c>
      <c r="E101" s="276" t="s">
        <v>608</v>
      </c>
      <c r="F101" s="278" t="s">
        <v>609</v>
      </c>
    </row>
    <row r="102" spans="1:6" ht="12.75">
      <c r="A102" s="388" t="s">
        <v>610</v>
      </c>
      <c r="B102" s="414">
        <v>1500</v>
      </c>
      <c r="C102" s="414">
        <v>1500</v>
      </c>
      <c r="D102" s="418">
        <v>1000</v>
      </c>
      <c r="E102" s="414">
        <v>1000</v>
      </c>
      <c r="F102" s="420">
        <v>1000</v>
      </c>
    </row>
    <row r="103" spans="1:6" ht="13.5" thickBot="1">
      <c r="A103" s="389" t="s">
        <v>611</v>
      </c>
      <c r="B103" s="415">
        <v>600</v>
      </c>
      <c r="C103" s="415"/>
      <c r="D103" s="300"/>
      <c r="E103" s="300"/>
      <c r="F103" s="301"/>
    </row>
    <row r="104" spans="1:6" ht="12.75">
      <c r="A104" s="309"/>
      <c r="B104" s="310"/>
      <c r="C104" s="343"/>
      <c r="D104" s="310"/>
      <c r="E104" s="310"/>
      <c r="F104" s="310"/>
    </row>
    <row r="105" spans="1:6" ht="14.25">
      <c r="A105" s="407" t="s">
        <v>621</v>
      </c>
      <c r="B105" s="268"/>
      <c r="C105" s="268"/>
      <c r="D105" s="268"/>
      <c r="E105" s="268"/>
      <c r="F105" s="268"/>
    </row>
    <row r="106" spans="1:6" ht="54" customHeight="1">
      <c r="A106" s="531" t="s">
        <v>1246</v>
      </c>
      <c r="B106" s="532"/>
      <c r="C106" s="532"/>
      <c r="D106" s="532"/>
      <c r="E106" s="532"/>
      <c r="F106" s="532"/>
    </row>
    <row r="107" spans="1:6" ht="16.5">
      <c r="A107" s="324"/>
      <c r="B107" s="325"/>
      <c r="C107" s="325"/>
      <c r="D107" s="325"/>
      <c r="E107" s="325"/>
      <c r="F107" s="325"/>
    </row>
    <row r="108" spans="1:6" ht="15.75">
      <c r="A108" s="363" t="s">
        <v>973</v>
      </c>
      <c r="B108" s="264"/>
      <c r="C108" s="264"/>
      <c r="D108" s="264"/>
      <c r="E108" s="264"/>
      <c r="F108" s="264"/>
    </row>
    <row r="109" spans="1:6" ht="12.75">
      <c r="A109" s="264"/>
      <c r="B109" s="264"/>
      <c r="C109" s="264"/>
      <c r="D109" s="264"/>
      <c r="E109" s="264"/>
      <c r="F109" s="264"/>
    </row>
    <row r="110" spans="1:6" ht="12.75">
      <c r="A110" s="264"/>
      <c r="B110" s="264"/>
      <c r="C110" s="266">
        <v>2012</v>
      </c>
      <c r="D110" s="266">
        <v>2013</v>
      </c>
      <c r="E110" s="266">
        <v>2014</v>
      </c>
      <c r="F110" s="264"/>
    </row>
    <row r="111" spans="1:6" ht="15">
      <c r="A111" s="541" t="s">
        <v>1168</v>
      </c>
      <c r="B111" s="580"/>
      <c r="C111" s="267">
        <f>'Programový rozpočet sumár'!G169</f>
        <v>3000</v>
      </c>
      <c r="D111" s="267">
        <f>'Programový rozpočet sumár'!M169</f>
        <v>3000</v>
      </c>
      <c r="E111" s="267">
        <f>'Programový rozpočet sumár'!Q169</f>
        <v>3000</v>
      </c>
      <c r="F111" s="264"/>
    </row>
    <row r="112" spans="1:6" ht="13.5" thickBot="1">
      <c r="A112" s="264"/>
      <c r="B112" s="264"/>
      <c r="C112" s="264"/>
      <c r="D112" s="264"/>
      <c r="E112" s="264"/>
      <c r="F112" s="264"/>
    </row>
    <row r="113" spans="1:6" ht="12.75">
      <c r="A113" s="387" t="s">
        <v>597</v>
      </c>
      <c r="B113" s="535" t="s">
        <v>958</v>
      </c>
      <c r="C113" s="535"/>
      <c r="D113" s="535"/>
      <c r="E113" s="535"/>
      <c r="F113" s="536"/>
    </row>
    <row r="114" spans="1:6" ht="12.75">
      <c r="A114" s="388" t="s">
        <v>599</v>
      </c>
      <c r="B114" s="537" t="s">
        <v>974</v>
      </c>
      <c r="C114" s="537"/>
      <c r="D114" s="537"/>
      <c r="E114" s="537"/>
      <c r="F114" s="538"/>
    </row>
    <row r="115" spans="1:6" ht="25.5" customHeight="1">
      <c r="A115" s="388" t="s">
        <v>601</v>
      </c>
      <c r="B115" s="411" t="s">
        <v>602</v>
      </c>
      <c r="C115" s="537" t="s">
        <v>975</v>
      </c>
      <c r="D115" s="619"/>
      <c r="E115" s="619"/>
      <c r="F115" s="620"/>
    </row>
    <row r="116" spans="1:6" ht="12.75">
      <c r="A116" s="388" t="s">
        <v>604</v>
      </c>
      <c r="B116" s="276" t="s">
        <v>605</v>
      </c>
      <c r="C116" s="276" t="s">
        <v>606</v>
      </c>
      <c r="D116" s="277" t="s">
        <v>607</v>
      </c>
      <c r="E116" s="276" t="s">
        <v>608</v>
      </c>
      <c r="F116" s="278" t="s">
        <v>609</v>
      </c>
    </row>
    <row r="117" spans="1:6" ht="12.75">
      <c r="A117" s="388" t="s">
        <v>610</v>
      </c>
      <c r="B117" s="276">
        <v>70</v>
      </c>
      <c r="C117" s="276">
        <v>25</v>
      </c>
      <c r="D117" s="277">
        <v>0</v>
      </c>
      <c r="E117" s="276">
        <v>0</v>
      </c>
      <c r="F117" s="278">
        <v>0</v>
      </c>
    </row>
    <row r="118" spans="1:6" ht="13.5" thickBot="1">
      <c r="A118" s="389" t="s">
        <v>611</v>
      </c>
      <c r="B118" s="383">
        <v>28</v>
      </c>
      <c r="C118" s="383"/>
      <c r="D118" s="300"/>
      <c r="E118" s="300"/>
      <c r="F118" s="301"/>
    </row>
    <row r="119" spans="1:6" ht="26.25" customHeight="1">
      <c r="A119" s="388" t="s">
        <v>601</v>
      </c>
      <c r="B119" s="386" t="s">
        <v>602</v>
      </c>
      <c r="C119" s="543" t="s">
        <v>976</v>
      </c>
      <c r="D119" s="625"/>
      <c r="E119" s="625"/>
      <c r="F119" s="626"/>
    </row>
    <row r="120" spans="1:6" ht="12.75">
      <c r="A120" s="388" t="s">
        <v>604</v>
      </c>
      <c r="B120" s="276" t="s">
        <v>605</v>
      </c>
      <c r="C120" s="276" t="s">
        <v>606</v>
      </c>
      <c r="D120" s="277" t="s">
        <v>607</v>
      </c>
      <c r="E120" s="276" t="s">
        <v>608</v>
      </c>
      <c r="F120" s="278" t="s">
        <v>609</v>
      </c>
    </row>
    <row r="121" spans="1:6" ht="12.75">
      <c r="A121" s="388" t="s">
        <v>610</v>
      </c>
      <c r="B121" s="414">
        <v>6000</v>
      </c>
      <c r="C121" s="414">
        <v>3000</v>
      </c>
      <c r="D121" s="418">
        <v>0</v>
      </c>
      <c r="E121" s="414">
        <v>0</v>
      </c>
      <c r="F121" s="420">
        <v>0</v>
      </c>
    </row>
    <row r="122" spans="1:6" ht="13.5" thickBot="1">
      <c r="A122" s="389" t="s">
        <v>611</v>
      </c>
      <c r="B122" s="415">
        <v>3096</v>
      </c>
      <c r="C122" s="415"/>
      <c r="D122" s="300"/>
      <c r="E122" s="300"/>
      <c r="F122" s="301"/>
    </row>
    <row r="123" spans="1:6" ht="12.75">
      <c r="A123" s="309"/>
      <c r="B123" s="310"/>
      <c r="C123" s="343"/>
      <c r="D123" s="310"/>
      <c r="E123" s="310"/>
      <c r="F123" s="310"/>
    </row>
    <row r="124" spans="1:6" ht="14.25">
      <c r="A124" s="407" t="s">
        <v>621</v>
      </c>
      <c r="B124" s="268"/>
      <c r="C124" s="268"/>
      <c r="D124" s="268"/>
      <c r="E124" s="268"/>
      <c r="F124" s="268"/>
    </row>
    <row r="125" spans="1:6" ht="28.5" customHeight="1">
      <c r="A125" s="531" t="s">
        <v>1247</v>
      </c>
      <c r="B125" s="532"/>
      <c r="C125" s="532"/>
      <c r="D125" s="532"/>
      <c r="E125" s="532"/>
      <c r="F125" s="532"/>
    </row>
    <row r="126" spans="1:6" ht="16.5">
      <c r="A126" s="324"/>
      <c r="B126" s="264"/>
      <c r="C126" s="264"/>
      <c r="D126" s="264"/>
      <c r="E126" s="326"/>
      <c r="F126" s="264"/>
    </row>
    <row r="127" spans="1:6" ht="15.75">
      <c r="A127" s="367" t="s">
        <v>977</v>
      </c>
      <c r="B127" s="264"/>
      <c r="C127" s="264"/>
      <c r="D127" s="264"/>
      <c r="E127" s="264"/>
      <c r="F127" s="264"/>
    </row>
    <row r="128" spans="1:6" ht="12.75">
      <c r="A128" s="264"/>
      <c r="B128" s="264"/>
      <c r="C128" s="264"/>
      <c r="D128" s="264"/>
      <c r="E128" s="264"/>
      <c r="F128" s="264"/>
    </row>
    <row r="129" spans="1:6" ht="12.75">
      <c r="A129" s="264"/>
      <c r="B129" s="264"/>
      <c r="C129" s="266">
        <v>2012</v>
      </c>
      <c r="D129" s="266">
        <v>2013</v>
      </c>
      <c r="E129" s="266">
        <v>2014</v>
      </c>
      <c r="F129" s="264"/>
    </row>
    <row r="130" spans="1:6" ht="15">
      <c r="A130" s="541" t="s">
        <v>1168</v>
      </c>
      <c r="B130" s="580"/>
      <c r="C130" s="267">
        <f>'Programový rozpočet sumár'!G170</f>
        <v>1000</v>
      </c>
      <c r="D130" s="267">
        <f>'Programový rozpočet sumár'!M170</f>
        <v>1000</v>
      </c>
      <c r="E130" s="267">
        <f>'Programový rozpočet sumár'!Q170</f>
        <v>1000</v>
      </c>
      <c r="F130" s="264"/>
    </row>
    <row r="131" spans="1:6" ht="13.5" thickBot="1">
      <c r="A131" s="264"/>
      <c r="B131" s="264"/>
      <c r="C131" s="264"/>
      <c r="D131" s="264"/>
      <c r="E131" s="264"/>
      <c r="F131" s="264"/>
    </row>
    <row r="132" spans="1:6" ht="12.75">
      <c r="A132" s="387" t="s">
        <v>597</v>
      </c>
      <c r="B132" s="535" t="s">
        <v>958</v>
      </c>
      <c r="C132" s="535"/>
      <c r="D132" s="535"/>
      <c r="E132" s="535"/>
      <c r="F132" s="536"/>
    </row>
    <row r="133" spans="1:6" ht="12.75">
      <c r="A133" s="388" t="s">
        <v>599</v>
      </c>
      <c r="B133" s="537" t="s">
        <v>978</v>
      </c>
      <c r="C133" s="537"/>
      <c r="D133" s="537"/>
      <c r="E133" s="537"/>
      <c r="F133" s="538"/>
    </row>
    <row r="134" spans="1:6" ht="24.75" customHeight="1">
      <c r="A134" s="388" t="s">
        <v>601</v>
      </c>
      <c r="B134" s="443" t="s">
        <v>602</v>
      </c>
      <c r="C134" s="621" t="s">
        <v>979</v>
      </c>
      <c r="D134" s="622"/>
      <c r="E134" s="622"/>
      <c r="F134" s="623"/>
    </row>
    <row r="135" spans="1:6" ht="12.75">
      <c r="A135" s="388" t="s">
        <v>604</v>
      </c>
      <c r="B135" s="276" t="s">
        <v>605</v>
      </c>
      <c r="C135" s="276" t="s">
        <v>606</v>
      </c>
      <c r="D135" s="277" t="s">
        <v>607</v>
      </c>
      <c r="E135" s="276" t="s">
        <v>608</v>
      </c>
      <c r="F135" s="278" t="s">
        <v>609</v>
      </c>
    </row>
    <row r="136" spans="1:6" ht="12.75">
      <c r="A136" s="388" t="s">
        <v>610</v>
      </c>
      <c r="B136" s="276"/>
      <c r="C136" s="414" t="s">
        <v>629</v>
      </c>
      <c r="D136" s="418" t="s">
        <v>629</v>
      </c>
      <c r="E136" s="414" t="s">
        <v>629</v>
      </c>
      <c r="F136" s="420" t="s">
        <v>629</v>
      </c>
    </row>
    <row r="137" spans="1:6" ht="13.5" thickBot="1">
      <c r="A137" s="389" t="s">
        <v>611</v>
      </c>
      <c r="B137" s="383" t="s">
        <v>629</v>
      </c>
      <c r="C137" s="415" t="s">
        <v>629</v>
      </c>
      <c r="D137" s="383"/>
      <c r="E137" s="383"/>
      <c r="F137" s="408"/>
    </row>
    <row r="138" spans="1:6" ht="12.75">
      <c r="A138" s="309"/>
      <c r="B138" s="310"/>
      <c r="C138" s="343"/>
      <c r="D138" s="310"/>
      <c r="E138" s="310"/>
      <c r="F138" s="310"/>
    </row>
    <row r="139" spans="1:6" ht="14.25">
      <c r="A139" s="407" t="s">
        <v>621</v>
      </c>
      <c r="B139" s="268"/>
      <c r="C139" s="268"/>
      <c r="D139" s="268"/>
      <c r="E139" s="268"/>
      <c r="F139" s="268"/>
    </row>
    <row r="140" spans="1:6" ht="54" customHeight="1">
      <c r="A140" s="531" t="s">
        <v>1326</v>
      </c>
      <c r="B140" s="532"/>
      <c r="C140" s="532"/>
      <c r="D140" s="532"/>
      <c r="E140" s="532"/>
      <c r="F140" s="532"/>
    </row>
    <row r="141" spans="1:6" ht="14.25">
      <c r="A141" s="624"/>
      <c r="B141" s="624"/>
      <c r="C141" s="624"/>
      <c r="D141" s="624"/>
      <c r="E141" s="624"/>
      <c r="F141" s="624"/>
    </row>
    <row r="142" spans="1:6" ht="15.75">
      <c r="A142" s="363" t="s">
        <v>1248</v>
      </c>
      <c r="B142" s="264"/>
      <c r="C142" s="264"/>
      <c r="D142" s="264"/>
      <c r="E142" s="264"/>
      <c r="F142" s="264"/>
    </row>
    <row r="143" spans="1:6" ht="12.75">
      <c r="A143" s="264"/>
      <c r="B143" s="264"/>
      <c r="C143" s="264"/>
      <c r="D143" s="264"/>
      <c r="E143" s="264"/>
      <c r="F143" s="264"/>
    </row>
    <row r="144" spans="1:6" ht="12.75">
      <c r="A144" s="264"/>
      <c r="B144" s="264"/>
      <c r="C144" s="266">
        <v>2012</v>
      </c>
      <c r="D144" s="266">
        <v>2013</v>
      </c>
      <c r="E144" s="266">
        <v>2014</v>
      </c>
      <c r="F144" s="264"/>
    </row>
    <row r="145" spans="1:6" ht="15">
      <c r="A145" s="541" t="s">
        <v>1168</v>
      </c>
      <c r="B145" s="580"/>
      <c r="C145" s="267">
        <f>'Programový rozpočet sumár'!G171</f>
        <v>204650</v>
      </c>
      <c r="D145" s="267">
        <f>'Programový rozpočet sumár'!M171</f>
        <v>167500</v>
      </c>
      <c r="E145" s="267">
        <f>'Programový rozpočet sumár'!Q171</f>
        <v>170000</v>
      </c>
      <c r="F145" s="264"/>
    </row>
    <row r="146" spans="1:6" ht="13.5" thickBot="1">
      <c r="A146" s="264"/>
      <c r="B146" s="264"/>
      <c r="C146" s="264"/>
      <c r="D146" s="264"/>
      <c r="E146" s="264"/>
      <c r="F146" s="264"/>
    </row>
    <row r="147" spans="1:6" ht="12.75">
      <c r="A147" s="387" t="s">
        <v>597</v>
      </c>
      <c r="B147" s="535" t="s">
        <v>958</v>
      </c>
      <c r="C147" s="535"/>
      <c r="D147" s="535"/>
      <c r="E147" s="535"/>
      <c r="F147" s="536"/>
    </row>
    <row r="148" spans="1:6" ht="26.25" customHeight="1">
      <c r="A148" s="388" t="s">
        <v>599</v>
      </c>
      <c r="B148" s="568" t="s">
        <v>980</v>
      </c>
      <c r="C148" s="569"/>
      <c r="D148" s="569"/>
      <c r="E148" s="569"/>
      <c r="F148" s="570"/>
    </row>
    <row r="149" spans="1:6" ht="12.75">
      <c r="A149" s="388" t="s">
        <v>601</v>
      </c>
      <c r="B149" s="411" t="s">
        <v>602</v>
      </c>
      <c r="C149" s="537" t="s">
        <v>981</v>
      </c>
      <c r="D149" s="619"/>
      <c r="E149" s="619"/>
      <c r="F149" s="620"/>
    </row>
    <row r="150" spans="1:6" ht="12.75">
      <c r="A150" s="388" t="s">
        <v>604</v>
      </c>
      <c r="B150" s="276" t="s">
        <v>605</v>
      </c>
      <c r="C150" s="276" t="s">
        <v>606</v>
      </c>
      <c r="D150" s="277" t="s">
        <v>607</v>
      </c>
      <c r="E150" s="276" t="s">
        <v>608</v>
      </c>
      <c r="F150" s="278" t="s">
        <v>609</v>
      </c>
    </row>
    <row r="151" spans="1:6" ht="12.75">
      <c r="A151" s="388" t="s">
        <v>610</v>
      </c>
      <c r="B151" s="414"/>
      <c r="C151" s="414">
        <v>2000</v>
      </c>
      <c r="D151" s="418">
        <v>2000</v>
      </c>
      <c r="E151" s="414">
        <v>2000</v>
      </c>
      <c r="F151" s="420">
        <v>2000</v>
      </c>
    </row>
    <row r="152" spans="1:6" ht="13.5" thickBot="1">
      <c r="A152" s="389" t="s">
        <v>611</v>
      </c>
      <c r="B152" s="415"/>
      <c r="C152" s="415"/>
      <c r="D152" s="307"/>
      <c r="E152" s="307"/>
      <c r="F152" s="308"/>
    </row>
    <row r="153" spans="1:6" ht="12.75">
      <c r="A153" s="309"/>
      <c r="B153" s="310"/>
      <c r="C153" s="310"/>
      <c r="D153" s="310"/>
      <c r="E153" s="310"/>
      <c r="F153" s="310"/>
    </row>
    <row r="154" spans="1:6" ht="14.25">
      <c r="A154" s="407" t="s">
        <v>621</v>
      </c>
      <c r="B154" s="268"/>
      <c r="C154" s="268"/>
      <c r="D154" s="268"/>
      <c r="E154" s="268"/>
      <c r="F154" s="268"/>
    </row>
    <row r="155" spans="1:6" ht="68.25" customHeight="1">
      <c r="A155" s="531" t="s">
        <v>1250</v>
      </c>
      <c r="B155" s="532"/>
      <c r="C155" s="532"/>
      <c r="D155" s="532"/>
      <c r="E155" s="532"/>
      <c r="F155" s="532"/>
    </row>
    <row r="156" spans="1:6" ht="12.75">
      <c r="A156" s="327"/>
      <c r="B156" s="264"/>
      <c r="C156" s="264"/>
      <c r="D156" s="264"/>
      <c r="E156" s="264"/>
      <c r="F156" s="264"/>
    </row>
    <row r="157" spans="1:6" ht="15.75">
      <c r="A157" s="367" t="s">
        <v>982</v>
      </c>
      <c r="B157" s="322"/>
      <c r="C157" s="264"/>
      <c r="D157" s="264"/>
      <c r="E157" s="264"/>
      <c r="F157" s="264"/>
    </row>
    <row r="158" spans="1:6" ht="12.75">
      <c r="A158" s="264"/>
      <c r="B158" s="264"/>
      <c r="C158" s="264"/>
      <c r="D158" s="264"/>
      <c r="E158" s="264"/>
      <c r="F158" s="264"/>
    </row>
    <row r="159" spans="1:6" ht="12.75">
      <c r="A159" s="264"/>
      <c r="B159" s="264"/>
      <c r="C159" s="266">
        <v>2012</v>
      </c>
      <c r="D159" s="266">
        <v>2013</v>
      </c>
      <c r="E159" s="266">
        <v>2014</v>
      </c>
      <c r="F159" s="264"/>
    </row>
    <row r="160" spans="1:6" ht="15">
      <c r="A160" s="541" t="s">
        <v>1168</v>
      </c>
      <c r="B160" s="580"/>
      <c r="C160" s="267">
        <f>'Programový rozpočet sumár'!G172</f>
        <v>0</v>
      </c>
      <c r="D160" s="267">
        <f>'Programový rozpočet sumár'!M172</f>
        <v>5000</v>
      </c>
      <c r="E160" s="267">
        <f>'Programový rozpočet sumár'!Q172</f>
        <v>0</v>
      </c>
      <c r="F160" s="264"/>
    </row>
    <row r="161" spans="1:6" ht="13.5" thickBot="1">
      <c r="A161" s="264"/>
      <c r="B161" s="264"/>
      <c r="C161" s="264"/>
      <c r="D161" s="264"/>
      <c r="E161" s="264"/>
      <c r="F161" s="264"/>
    </row>
    <row r="162" spans="1:6" ht="12.75">
      <c r="A162" s="387" t="s">
        <v>597</v>
      </c>
      <c r="B162" s="535" t="s">
        <v>958</v>
      </c>
      <c r="C162" s="535"/>
      <c r="D162" s="535"/>
      <c r="E162" s="535"/>
      <c r="F162" s="536"/>
    </row>
    <row r="163" spans="1:6" ht="12.75">
      <c r="A163" s="388" t="s">
        <v>599</v>
      </c>
      <c r="B163" s="537" t="s">
        <v>1251</v>
      </c>
      <c r="C163" s="537"/>
      <c r="D163" s="537"/>
      <c r="E163" s="537"/>
      <c r="F163" s="538"/>
    </row>
    <row r="164" spans="1:6" ht="13.5" customHeight="1">
      <c r="A164" s="388" t="s">
        <v>601</v>
      </c>
      <c r="B164" s="443" t="s">
        <v>602</v>
      </c>
      <c r="C164" s="621" t="s">
        <v>1252</v>
      </c>
      <c r="D164" s="622"/>
      <c r="E164" s="622"/>
      <c r="F164" s="623"/>
    </row>
    <row r="165" spans="1:6" ht="12.75">
      <c r="A165" s="388" t="s">
        <v>604</v>
      </c>
      <c r="B165" s="276" t="s">
        <v>605</v>
      </c>
      <c r="C165" s="276" t="s">
        <v>606</v>
      </c>
      <c r="D165" s="277" t="s">
        <v>607</v>
      </c>
      <c r="E165" s="276" t="s">
        <v>608</v>
      </c>
      <c r="F165" s="278" t="s">
        <v>609</v>
      </c>
    </row>
    <row r="166" spans="1:6" ht="12.75">
      <c r="A166" s="388" t="s">
        <v>610</v>
      </c>
      <c r="B166" s="414"/>
      <c r="C166" s="414"/>
      <c r="D166" s="418" t="s">
        <v>629</v>
      </c>
      <c r="E166" s="414" t="s">
        <v>629</v>
      </c>
      <c r="F166" s="420" t="s">
        <v>629</v>
      </c>
    </row>
    <row r="167" spans="1:6" ht="13.5" thickBot="1">
      <c r="A167" s="389" t="s">
        <v>611</v>
      </c>
      <c r="B167" s="415" t="s">
        <v>628</v>
      </c>
      <c r="C167" s="415"/>
      <c r="D167" s="307"/>
      <c r="E167" s="307"/>
      <c r="F167" s="308"/>
    </row>
    <row r="168" spans="1:6" ht="12.75">
      <c r="A168" s="309"/>
      <c r="B168" s="310"/>
      <c r="C168" s="343"/>
      <c r="D168" s="310"/>
      <c r="E168" s="310"/>
      <c r="F168" s="310"/>
    </row>
    <row r="169" spans="1:6" ht="14.25">
      <c r="A169" s="407" t="s">
        <v>621</v>
      </c>
      <c r="B169" s="268"/>
      <c r="C169" s="268"/>
      <c r="D169" s="268"/>
      <c r="E169" s="268"/>
      <c r="F169" s="268"/>
    </row>
    <row r="170" spans="1:6" ht="42.75" customHeight="1">
      <c r="A170" s="531" t="s">
        <v>1253</v>
      </c>
      <c r="B170" s="532"/>
      <c r="C170" s="532"/>
      <c r="D170" s="532"/>
      <c r="E170" s="532"/>
      <c r="F170" s="532"/>
    </row>
    <row r="171" spans="1:6" ht="12.75">
      <c r="A171" s="465"/>
      <c r="B171" s="466"/>
      <c r="C171" s="466"/>
      <c r="D171" s="466"/>
      <c r="E171" s="466"/>
      <c r="F171" s="466"/>
    </row>
    <row r="172" spans="1:6" ht="15.75">
      <c r="A172" s="367" t="s">
        <v>1257</v>
      </c>
      <c r="B172" s="322"/>
      <c r="C172" s="264"/>
      <c r="D172" s="264"/>
      <c r="E172" s="264"/>
      <c r="F172" s="264"/>
    </row>
    <row r="173" spans="1:6" ht="12.75">
      <c r="A173" s="264"/>
      <c r="B173" s="264"/>
      <c r="C173" s="264"/>
      <c r="D173" s="264"/>
      <c r="E173" s="264"/>
      <c r="F173" s="264"/>
    </row>
    <row r="174" spans="1:6" ht="12.75">
      <c r="A174" s="264"/>
      <c r="B174" s="264"/>
      <c r="C174" s="266">
        <v>2012</v>
      </c>
      <c r="D174" s="266">
        <v>2013</v>
      </c>
      <c r="E174" s="266">
        <v>2014</v>
      </c>
      <c r="F174" s="264"/>
    </row>
    <row r="175" spans="1:6" ht="15">
      <c r="A175" s="541" t="s">
        <v>1168</v>
      </c>
      <c r="B175" s="542"/>
      <c r="C175" s="267">
        <f>'Programový rozpočet sumár'!H174</f>
        <v>72640</v>
      </c>
      <c r="D175" s="267">
        <f>'Programový rozpočet sumár'!M174</f>
        <v>74090</v>
      </c>
      <c r="E175" s="267">
        <f>'Programový rozpočet sumár'!Q174</f>
        <v>75540</v>
      </c>
      <c r="F175" s="264"/>
    </row>
    <row r="176" spans="1:6" ht="13.5" thickBot="1">
      <c r="A176" s="264"/>
      <c r="B176" s="264"/>
      <c r="C176" s="264"/>
      <c r="D176" s="264"/>
      <c r="E176" s="264"/>
      <c r="F176" s="264"/>
    </row>
    <row r="177" spans="1:6" ht="12.75">
      <c r="A177" s="387" t="s">
        <v>597</v>
      </c>
      <c r="B177" s="562" t="s">
        <v>958</v>
      </c>
      <c r="C177" s="563"/>
      <c r="D177" s="563"/>
      <c r="E177" s="563"/>
      <c r="F177" s="564"/>
    </row>
    <row r="178" spans="1:6" ht="12.75">
      <c r="A178" s="388" t="s">
        <v>599</v>
      </c>
      <c r="B178" s="565" t="s">
        <v>1254</v>
      </c>
      <c r="C178" s="566"/>
      <c r="D178" s="566"/>
      <c r="E178" s="566"/>
      <c r="F178" s="567"/>
    </row>
    <row r="179" spans="1:6" ht="12.75">
      <c r="A179" s="388" t="s">
        <v>601</v>
      </c>
      <c r="B179" s="443" t="s">
        <v>602</v>
      </c>
      <c r="C179" s="568" t="s">
        <v>1255</v>
      </c>
      <c r="D179" s="569"/>
      <c r="E179" s="569"/>
      <c r="F179" s="570"/>
    </row>
    <row r="180" spans="1:6" ht="12.75">
      <c r="A180" s="388" t="s">
        <v>604</v>
      </c>
      <c r="B180" s="276" t="s">
        <v>605</v>
      </c>
      <c r="C180" s="276" t="s">
        <v>606</v>
      </c>
      <c r="D180" s="277" t="s">
        <v>607</v>
      </c>
      <c r="E180" s="276" t="s">
        <v>608</v>
      </c>
      <c r="F180" s="278" t="s">
        <v>609</v>
      </c>
    </row>
    <row r="181" spans="1:6" ht="12.75">
      <c r="A181" s="388" t="s">
        <v>610</v>
      </c>
      <c r="B181" s="414"/>
      <c r="C181" s="414"/>
      <c r="D181" s="418">
        <v>5</v>
      </c>
      <c r="E181" s="414">
        <v>5</v>
      </c>
      <c r="F181" s="420">
        <v>5</v>
      </c>
    </row>
    <row r="182" spans="1:6" ht="13.5" thickBot="1">
      <c r="A182" s="389" t="s">
        <v>611</v>
      </c>
      <c r="B182" s="415">
        <v>5</v>
      </c>
      <c r="C182" s="415"/>
      <c r="D182" s="307"/>
      <c r="E182" s="307"/>
      <c r="F182" s="308"/>
    </row>
    <row r="183" spans="1:6" ht="12.75">
      <c r="A183" s="309"/>
      <c r="B183" s="310"/>
      <c r="C183" s="343"/>
      <c r="D183" s="310"/>
      <c r="E183" s="310"/>
      <c r="F183" s="310"/>
    </row>
    <row r="184" spans="1:6" ht="14.25">
      <c r="A184" s="407" t="s">
        <v>621</v>
      </c>
      <c r="B184" s="268"/>
      <c r="C184" s="268"/>
      <c r="D184" s="268"/>
      <c r="E184" s="268"/>
      <c r="F184" s="268"/>
    </row>
    <row r="185" spans="1:6" ht="12.75">
      <c r="A185" s="531" t="s">
        <v>1256</v>
      </c>
      <c r="B185" s="531"/>
      <c r="C185" s="531"/>
      <c r="D185" s="531"/>
      <c r="E185" s="531"/>
      <c r="F185" s="531"/>
    </row>
    <row r="186" spans="1:6" ht="12.75">
      <c r="A186" s="465"/>
      <c r="B186" s="466"/>
      <c r="C186" s="466"/>
      <c r="D186" s="466"/>
      <c r="E186" s="466"/>
      <c r="F186" s="466"/>
    </row>
    <row r="187" spans="1:18" s="272" customFormat="1" ht="15.75">
      <c r="A187" s="362" t="s">
        <v>1180</v>
      </c>
      <c r="B187" s="271"/>
      <c r="C187" s="271"/>
      <c r="D187" s="271"/>
      <c r="E187" s="271"/>
      <c r="F187" s="271"/>
      <c r="K187" s="328"/>
      <c r="L187" s="329"/>
      <c r="M187" s="330"/>
      <c r="N187" s="330"/>
      <c r="O187" s="330"/>
      <c r="P187" s="330"/>
      <c r="Q187" s="330"/>
      <c r="R187" s="328"/>
    </row>
    <row r="188" spans="1:6" ht="15">
      <c r="A188" s="360" t="s">
        <v>983</v>
      </c>
      <c r="B188" s="264"/>
      <c r="C188" s="264"/>
      <c r="D188" s="264"/>
      <c r="E188" s="264"/>
      <c r="F188" s="264"/>
    </row>
    <row r="189" spans="1:6" ht="12.75">
      <c r="A189" s="264"/>
      <c r="B189" s="264"/>
      <c r="C189" s="264"/>
      <c r="D189" s="264"/>
      <c r="E189" s="264"/>
      <c r="F189" s="264"/>
    </row>
    <row r="190" spans="1:6" ht="12.75">
      <c r="A190" s="264"/>
      <c r="B190" s="264"/>
      <c r="C190" s="266">
        <v>2012</v>
      </c>
      <c r="D190" s="266">
        <v>2013</v>
      </c>
      <c r="E190" s="266">
        <v>2014</v>
      </c>
      <c r="F190" s="264"/>
    </row>
    <row r="191" spans="1:6" ht="15">
      <c r="A191" s="541" t="s">
        <v>1163</v>
      </c>
      <c r="B191" s="542"/>
      <c r="C191" s="267">
        <f>'Programový rozpočet sumár'!G175</f>
        <v>1040</v>
      </c>
      <c r="D191" s="267">
        <f>'Programový rozpočet sumár'!M175</f>
        <v>1040</v>
      </c>
      <c r="E191" s="267">
        <f>'Programový rozpočet sumár'!Q175</f>
        <v>1040</v>
      </c>
      <c r="F191" s="264"/>
    </row>
    <row r="192" spans="1:6" ht="12.75">
      <c r="A192" s="268"/>
      <c r="B192" s="268"/>
      <c r="C192" s="268"/>
      <c r="D192" s="268"/>
      <c r="E192" s="268"/>
      <c r="F192" s="264"/>
    </row>
    <row r="193" spans="1:6" ht="15.75">
      <c r="A193" s="363" t="s">
        <v>984</v>
      </c>
      <c r="B193" s="363"/>
      <c r="C193" s="268"/>
      <c r="D193" s="268"/>
      <c r="E193" s="268"/>
      <c r="F193" s="264"/>
    </row>
    <row r="194" spans="1:6" ht="12.75">
      <c r="A194" s="264"/>
      <c r="B194" s="264"/>
      <c r="C194" s="264"/>
      <c r="D194" s="264"/>
      <c r="E194" s="264"/>
      <c r="F194" s="264"/>
    </row>
    <row r="195" spans="1:6" ht="12.75">
      <c r="A195" s="264"/>
      <c r="B195" s="264"/>
      <c r="C195" s="266">
        <v>2012</v>
      </c>
      <c r="D195" s="266">
        <v>2013</v>
      </c>
      <c r="E195" s="266">
        <v>2014</v>
      </c>
      <c r="F195" s="264"/>
    </row>
    <row r="196" spans="1:6" ht="15">
      <c r="A196" s="541" t="s">
        <v>1168</v>
      </c>
      <c r="B196" s="580"/>
      <c r="C196" s="267">
        <f>'Programový rozpočet sumár'!G176</f>
        <v>420</v>
      </c>
      <c r="D196" s="267">
        <f>'Programový rozpočet sumár'!M176</f>
        <v>420</v>
      </c>
      <c r="E196" s="267">
        <f>'Programový rozpočet sumár'!Q176</f>
        <v>420</v>
      </c>
      <c r="F196" s="264"/>
    </row>
    <row r="197" spans="1:6" ht="16.5" thickBot="1">
      <c r="A197" s="322"/>
      <c r="B197" s="322"/>
      <c r="C197" s="264"/>
      <c r="D197" s="264"/>
      <c r="E197" s="264"/>
      <c r="F197" s="264"/>
    </row>
    <row r="198" spans="1:6" ht="12.75">
      <c r="A198" s="387" t="s">
        <v>597</v>
      </c>
      <c r="B198" s="535" t="s">
        <v>985</v>
      </c>
      <c r="C198" s="535"/>
      <c r="D198" s="535"/>
      <c r="E198" s="535"/>
      <c r="F198" s="536"/>
    </row>
    <row r="199" spans="1:6" ht="12.75">
      <c r="A199" s="388" t="s">
        <v>599</v>
      </c>
      <c r="B199" s="537" t="s">
        <v>986</v>
      </c>
      <c r="C199" s="537"/>
      <c r="D199" s="537"/>
      <c r="E199" s="537"/>
      <c r="F199" s="538"/>
    </row>
    <row r="200" spans="1:6" ht="12.75">
      <c r="A200" s="388" t="s">
        <v>601</v>
      </c>
      <c r="B200" s="411" t="s">
        <v>602</v>
      </c>
      <c r="C200" s="537" t="s">
        <v>987</v>
      </c>
      <c r="D200" s="619"/>
      <c r="E200" s="619"/>
      <c r="F200" s="620"/>
    </row>
    <row r="201" spans="1:6" ht="12.75">
      <c r="A201" s="388" t="s">
        <v>604</v>
      </c>
      <c r="B201" s="276" t="s">
        <v>605</v>
      </c>
      <c r="C201" s="276" t="s">
        <v>606</v>
      </c>
      <c r="D201" s="277" t="s">
        <v>607</v>
      </c>
      <c r="E201" s="276" t="s">
        <v>608</v>
      </c>
      <c r="F201" s="278" t="s">
        <v>609</v>
      </c>
    </row>
    <row r="202" spans="1:6" ht="12.75">
      <c r="A202" s="388" t="s">
        <v>610</v>
      </c>
      <c r="B202" s="276">
        <v>66</v>
      </c>
      <c r="C202" s="414">
        <v>100</v>
      </c>
      <c r="D202" s="418">
        <v>110</v>
      </c>
      <c r="E202" s="414">
        <v>110</v>
      </c>
      <c r="F202" s="420">
        <v>110</v>
      </c>
    </row>
    <row r="203" spans="1:6" ht="13.5" thickBot="1">
      <c r="A203" s="389" t="s">
        <v>611</v>
      </c>
      <c r="B203" s="383">
        <v>110</v>
      </c>
      <c r="C203" s="415"/>
      <c r="D203" s="300"/>
      <c r="E203" s="300"/>
      <c r="F203" s="301"/>
    </row>
    <row r="205" spans="1:6" ht="14.25">
      <c r="A205" s="407" t="s">
        <v>1233</v>
      </c>
      <c r="B205" s="268"/>
      <c r="C205" s="268"/>
      <c r="D205" s="268"/>
      <c r="E205" s="268"/>
      <c r="F205" s="268"/>
    </row>
    <row r="206" spans="1:6" s="285" customFormat="1" ht="27.75" customHeight="1">
      <c r="A206" s="531" t="s">
        <v>988</v>
      </c>
      <c r="B206" s="532"/>
      <c r="C206" s="532"/>
      <c r="D206" s="532"/>
      <c r="E206" s="532"/>
      <c r="F206" s="532"/>
    </row>
    <row r="207" spans="1:6" ht="12.75">
      <c r="A207" s="331"/>
      <c r="B207" s="332"/>
      <c r="C207" s="332"/>
      <c r="D207" s="332"/>
      <c r="E207" s="332"/>
      <c r="F207" s="332"/>
    </row>
    <row r="208" spans="1:6" ht="15.75">
      <c r="A208" s="367" t="s">
        <v>989</v>
      </c>
      <c r="B208" s="322"/>
      <c r="C208" s="264"/>
      <c r="D208" s="264"/>
      <c r="E208" s="264"/>
      <c r="F208" s="264"/>
    </row>
    <row r="209" spans="1:6" ht="12.75">
      <c r="A209" s="264"/>
      <c r="B209" s="264"/>
      <c r="C209" s="264"/>
      <c r="D209" s="264"/>
      <c r="E209" s="264"/>
      <c r="F209" s="264"/>
    </row>
    <row r="210" spans="1:6" ht="12.75">
      <c r="A210" s="264"/>
      <c r="B210" s="264"/>
      <c r="C210" s="266">
        <v>2012</v>
      </c>
      <c r="D210" s="266">
        <v>2013</v>
      </c>
      <c r="E210" s="266">
        <v>2014</v>
      </c>
      <c r="F210" s="264"/>
    </row>
    <row r="211" spans="1:6" ht="15">
      <c r="A211" s="541" t="s">
        <v>1168</v>
      </c>
      <c r="B211" s="580"/>
      <c r="C211" s="267">
        <f>'Programový rozpočet sumár'!G177</f>
        <v>420</v>
      </c>
      <c r="D211" s="267">
        <f>'Programový rozpočet sumár'!M177</f>
        <v>420</v>
      </c>
      <c r="E211" s="267">
        <f>'Programový rozpočet sumár'!Q177</f>
        <v>420</v>
      </c>
      <c r="F211" s="264"/>
    </row>
    <row r="212" spans="1:6" ht="16.5" thickBot="1">
      <c r="A212" s="322"/>
      <c r="B212" s="322"/>
      <c r="C212" s="264"/>
      <c r="D212" s="264"/>
      <c r="E212" s="264"/>
      <c r="F212" s="264"/>
    </row>
    <row r="213" spans="1:6" ht="12.75">
      <c r="A213" s="387" t="s">
        <v>597</v>
      </c>
      <c r="B213" s="535" t="s">
        <v>985</v>
      </c>
      <c r="C213" s="535"/>
      <c r="D213" s="535"/>
      <c r="E213" s="535"/>
      <c r="F213" s="536"/>
    </row>
    <row r="214" spans="1:6" ht="12.75">
      <c r="A214" s="388" t="s">
        <v>599</v>
      </c>
      <c r="B214" s="537" t="s">
        <v>990</v>
      </c>
      <c r="C214" s="537"/>
      <c r="D214" s="537"/>
      <c r="E214" s="537"/>
      <c r="F214" s="538"/>
    </row>
    <row r="215" spans="1:6" ht="12.75">
      <c r="A215" s="388" t="s">
        <v>601</v>
      </c>
      <c r="B215" s="411" t="s">
        <v>602</v>
      </c>
      <c r="C215" s="537" t="s">
        <v>987</v>
      </c>
      <c r="D215" s="619"/>
      <c r="E215" s="619"/>
      <c r="F215" s="620"/>
    </row>
    <row r="216" spans="1:6" ht="12.75">
      <c r="A216" s="388" t="s">
        <v>604</v>
      </c>
      <c r="B216" s="276" t="s">
        <v>605</v>
      </c>
      <c r="C216" s="276" t="s">
        <v>606</v>
      </c>
      <c r="D216" s="277" t="s">
        <v>607</v>
      </c>
      <c r="E216" s="276" t="s">
        <v>608</v>
      </c>
      <c r="F216" s="278" t="s">
        <v>609</v>
      </c>
    </row>
    <row r="217" spans="1:6" ht="12.75">
      <c r="A217" s="388" t="s">
        <v>610</v>
      </c>
      <c r="B217" s="276">
        <v>77</v>
      </c>
      <c r="C217" s="414">
        <v>116</v>
      </c>
      <c r="D217" s="418">
        <v>120</v>
      </c>
      <c r="E217" s="414">
        <v>120</v>
      </c>
      <c r="F217" s="420">
        <v>120</v>
      </c>
    </row>
    <row r="218" spans="1:6" ht="13.5" thickBot="1">
      <c r="A218" s="389" t="s">
        <v>611</v>
      </c>
      <c r="B218" s="383">
        <v>98</v>
      </c>
      <c r="C218" s="415"/>
      <c r="D218" s="300"/>
      <c r="E218" s="300"/>
      <c r="F218" s="301"/>
    </row>
    <row r="220" spans="1:6" ht="14.25">
      <c r="A220" s="407" t="s">
        <v>621</v>
      </c>
      <c r="B220" s="268"/>
      <c r="C220" s="268"/>
      <c r="D220" s="268"/>
      <c r="E220" s="268"/>
      <c r="F220" s="268"/>
    </row>
    <row r="221" spans="1:6" ht="27.75" customHeight="1">
      <c r="A221" s="531" t="s">
        <v>991</v>
      </c>
      <c r="B221" s="532"/>
      <c r="C221" s="532"/>
      <c r="D221" s="532"/>
      <c r="E221" s="532"/>
      <c r="F221" s="532"/>
    </row>
    <row r="223" spans="1:6" ht="15.75">
      <c r="A223" s="367" t="s">
        <v>992</v>
      </c>
      <c r="B223" s="322"/>
      <c r="C223" s="264"/>
      <c r="D223" s="264"/>
      <c r="E223" s="264"/>
      <c r="F223" s="264"/>
    </row>
    <row r="224" spans="1:6" ht="12.75">
      <c r="A224" s="264"/>
      <c r="B224" s="264"/>
      <c r="C224" s="264"/>
      <c r="D224" s="264"/>
      <c r="E224" s="264"/>
      <c r="F224" s="264"/>
    </row>
    <row r="225" spans="1:6" ht="12.75">
      <c r="A225" s="264"/>
      <c r="B225" s="264"/>
      <c r="C225" s="266">
        <v>2012</v>
      </c>
      <c r="D225" s="266">
        <v>2013</v>
      </c>
      <c r="E225" s="266">
        <v>2014</v>
      </c>
      <c r="F225" s="264"/>
    </row>
    <row r="226" spans="1:6" ht="15">
      <c r="A226" s="541" t="s">
        <v>1168</v>
      </c>
      <c r="B226" s="580"/>
      <c r="C226" s="267">
        <f>'Programový rozpočet sumár'!G178</f>
        <v>200</v>
      </c>
      <c r="D226" s="267">
        <f>'Programový rozpočet sumár'!M178</f>
        <v>200</v>
      </c>
      <c r="E226" s="267">
        <f>'Programový rozpočet sumár'!Q178</f>
        <v>200</v>
      </c>
      <c r="F226" s="264"/>
    </row>
    <row r="227" spans="1:6" ht="16.5" thickBot="1">
      <c r="A227" s="322"/>
      <c r="B227" s="322"/>
      <c r="C227" s="264"/>
      <c r="D227" s="264"/>
      <c r="E227" s="264"/>
      <c r="F227" s="264"/>
    </row>
    <row r="228" spans="1:6" ht="12.75">
      <c r="A228" s="387" t="s">
        <v>597</v>
      </c>
      <c r="B228" s="535" t="s">
        <v>985</v>
      </c>
      <c r="C228" s="535"/>
      <c r="D228" s="535"/>
      <c r="E228" s="535"/>
      <c r="F228" s="536"/>
    </row>
    <row r="229" spans="1:6" ht="12.75">
      <c r="A229" s="388" t="s">
        <v>599</v>
      </c>
      <c r="B229" s="537" t="s">
        <v>993</v>
      </c>
      <c r="C229" s="537"/>
      <c r="D229" s="537"/>
      <c r="E229" s="537"/>
      <c r="F229" s="538"/>
    </row>
    <row r="230" spans="1:6" ht="12.75">
      <c r="A230" s="388" t="s">
        <v>601</v>
      </c>
      <c r="B230" s="411" t="s">
        <v>602</v>
      </c>
      <c r="C230" s="537" t="s">
        <v>994</v>
      </c>
      <c r="D230" s="619"/>
      <c r="E230" s="619"/>
      <c r="F230" s="620"/>
    </row>
    <row r="231" spans="1:6" ht="12.75">
      <c r="A231" s="388" t="s">
        <v>604</v>
      </c>
      <c r="B231" s="276" t="s">
        <v>605</v>
      </c>
      <c r="C231" s="276" t="s">
        <v>606</v>
      </c>
      <c r="D231" s="277" t="s">
        <v>607</v>
      </c>
      <c r="E231" s="276" t="s">
        <v>608</v>
      </c>
      <c r="F231" s="278" t="s">
        <v>609</v>
      </c>
    </row>
    <row r="232" spans="1:6" ht="12.75">
      <c r="A232" s="388" t="s">
        <v>610</v>
      </c>
      <c r="B232" s="276"/>
      <c r="C232" s="414">
        <v>18</v>
      </c>
      <c r="D232" s="418">
        <v>16</v>
      </c>
      <c r="E232" s="414">
        <v>16</v>
      </c>
      <c r="F232" s="420">
        <v>16</v>
      </c>
    </row>
    <row r="233" spans="1:6" ht="13.5" thickBot="1">
      <c r="A233" s="389" t="s">
        <v>611</v>
      </c>
      <c r="B233" s="383"/>
      <c r="C233" s="415"/>
      <c r="D233" s="300"/>
      <c r="E233" s="300"/>
      <c r="F233" s="301"/>
    </row>
    <row r="235" spans="1:6" ht="14.25">
      <c r="A235" s="407" t="s">
        <v>621</v>
      </c>
      <c r="B235" s="268"/>
      <c r="C235" s="268"/>
      <c r="D235" s="268"/>
      <c r="E235" s="268"/>
      <c r="F235" s="268"/>
    </row>
    <row r="236" spans="1:6" ht="12.75">
      <c r="A236" s="531" t="s">
        <v>1325</v>
      </c>
      <c r="B236" s="532"/>
      <c r="C236" s="532"/>
      <c r="D236" s="532"/>
      <c r="E236" s="532"/>
      <c r="F236" s="532"/>
    </row>
    <row r="238" spans="1:6" ht="15.75">
      <c r="A238" s="362" t="s">
        <v>1181</v>
      </c>
      <c r="B238" s="271"/>
      <c r="C238" s="271"/>
      <c r="D238" s="271"/>
      <c r="E238" s="271"/>
      <c r="F238" s="271"/>
    </row>
    <row r="239" spans="1:6" ht="15">
      <c r="A239" s="360" t="s">
        <v>995</v>
      </c>
      <c r="B239" s="264"/>
      <c r="C239" s="264"/>
      <c r="D239" s="264"/>
      <c r="E239" s="264"/>
      <c r="F239" s="264"/>
    </row>
    <row r="240" spans="1:6" ht="12.75">
      <c r="A240" s="264"/>
      <c r="B240" s="264"/>
      <c r="C240" s="264"/>
      <c r="D240" s="264"/>
      <c r="E240" s="264"/>
      <c r="F240" s="264"/>
    </row>
    <row r="241" spans="1:6" ht="12.75">
      <c r="A241" s="264"/>
      <c r="B241" s="264"/>
      <c r="C241" s="266">
        <v>2012</v>
      </c>
      <c r="D241" s="266">
        <v>2013</v>
      </c>
      <c r="E241" s="266">
        <v>2014</v>
      </c>
      <c r="F241" s="264"/>
    </row>
    <row r="242" spans="1:6" ht="15">
      <c r="A242" s="541" t="s">
        <v>1163</v>
      </c>
      <c r="B242" s="580"/>
      <c r="C242" s="267">
        <f>'Programový rozpočet sumár'!G179</f>
        <v>12000</v>
      </c>
      <c r="D242" s="267">
        <f>'Programový rozpočet sumár'!M179</f>
        <v>12000</v>
      </c>
      <c r="E242" s="267">
        <f>'Programový rozpočet sumár'!Q179</f>
        <v>12000</v>
      </c>
      <c r="F242" s="264"/>
    </row>
    <row r="243" spans="1:6" ht="13.5" thickBot="1">
      <c r="A243" s="264"/>
      <c r="B243" s="264"/>
      <c r="C243" s="264"/>
      <c r="D243" s="264"/>
      <c r="E243" s="264"/>
      <c r="F243" s="264"/>
    </row>
    <row r="244" spans="1:6" ht="12.75">
      <c r="A244" s="387" t="s">
        <v>597</v>
      </c>
      <c r="B244" s="535" t="s">
        <v>985</v>
      </c>
      <c r="C244" s="535"/>
      <c r="D244" s="535"/>
      <c r="E244" s="535"/>
      <c r="F244" s="536"/>
    </row>
    <row r="245" spans="1:6" ht="12.75">
      <c r="A245" s="388" t="s">
        <v>599</v>
      </c>
      <c r="B245" s="537" t="s">
        <v>996</v>
      </c>
      <c r="C245" s="537"/>
      <c r="D245" s="537"/>
      <c r="E245" s="537"/>
      <c r="F245" s="538"/>
    </row>
    <row r="246" spans="1:6" ht="12.75">
      <c r="A246" s="388" t="s">
        <v>601</v>
      </c>
      <c r="B246" s="411" t="s">
        <v>602</v>
      </c>
      <c r="C246" s="537" t="s">
        <v>997</v>
      </c>
      <c r="D246" s="619"/>
      <c r="E246" s="619"/>
      <c r="F246" s="620"/>
    </row>
    <row r="247" spans="1:6" ht="12.75">
      <c r="A247" s="388" t="s">
        <v>604</v>
      </c>
      <c r="B247" s="276" t="s">
        <v>605</v>
      </c>
      <c r="C247" s="276" t="s">
        <v>606</v>
      </c>
      <c r="D247" s="277" t="s">
        <v>607</v>
      </c>
      <c r="E247" s="276" t="s">
        <v>608</v>
      </c>
      <c r="F247" s="278" t="s">
        <v>609</v>
      </c>
    </row>
    <row r="248" spans="1:6" ht="12.75">
      <c r="A248" s="388" t="s">
        <v>610</v>
      </c>
      <c r="B248" s="276">
        <v>4</v>
      </c>
      <c r="C248" s="414">
        <v>6</v>
      </c>
      <c r="D248" s="418">
        <v>5</v>
      </c>
      <c r="E248" s="414">
        <v>5</v>
      </c>
      <c r="F248" s="420">
        <v>5</v>
      </c>
    </row>
    <row r="249" spans="1:6" ht="13.5" thickBot="1">
      <c r="A249" s="389" t="s">
        <v>611</v>
      </c>
      <c r="B249" s="383">
        <v>6</v>
      </c>
      <c r="C249" s="415"/>
      <c r="D249" s="300"/>
      <c r="E249" s="300"/>
      <c r="F249" s="301"/>
    </row>
    <row r="251" spans="1:6" ht="14.25">
      <c r="A251" s="407" t="s">
        <v>1233</v>
      </c>
      <c r="B251" s="268"/>
      <c r="C251" s="268"/>
      <c r="D251" s="268"/>
      <c r="E251" s="268"/>
      <c r="F251" s="268"/>
    </row>
    <row r="252" spans="1:6" ht="29.25" customHeight="1">
      <c r="A252" s="531" t="s">
        <v>998</v>
      </c>
      <c r="B252" s="532"/>
      <c r="C252" s="532"/>
      <c r="D252" s="532"/>
      <c r="E252" s="532"/>
      <c r="F252" s="532"/>
    </row>
  </sheetData>
  <sheetProtection/>
  <mergeCells count="79">
    <mergeCell ref="A5:B5"/>
    <mergeCell ref="A11:B11"/>
    <mergeCell ref="B13:F13"/>
    <mergeCell ref="B14:F14"/>
    <mergeCell ref="C15:F15"/>
    <mergeCell ref="A21:F21"/>
    <mergeCell ref="A27:B27"/>
    <mergeCell ref="A32:B32"/>
    <mergeCell ref="B34:F34"/>
    <mergeCell ref="B35:F35"/>
    <mergeCell ref="C36:F36"/>
    <mergeCell ref="A42:F42"/>
    <mergeCell ref="A48:B48"/>
    <mergeCell ref="B50:F50"/>
    <mergeCell ref="B51:F51"/>
    <mergeCell ref="C52:F52"/>
    <mergeCell ref="C56:F56"/>
    <mergeCell ref="C60:F60"/>
    <mergeCell ref="A66:F66"/>
    <mergeCell ref="A72:B72"/>
    <mergeCell ref="A77:B77"/>
    <mergeCell ref="B79:F79"/>
    <mergeCell ref="B80:F80"/>
    <mergeCell ref="C81:F81"/>
    <mergeCell ref="C85:F85"/>
    <mergeCell ref="A91:F91"/>
    <mergeCell ref="A96:B96"/>
    <mergeCell ref="B98:F98"/>
    <mergeCell ref="B99:F99"/>
    <mergeCell ref="C100:F100"/>
    <mergeCell ref="A106:F106"/>
    <mergeCell ref="A111:B111"/>
    <mergeCell ref="B113:F113"/>
    <mergeCell ref="B114:F114"/>
    <mergeCell ref="A185:F185"/>
    <mergeCell ref="C115:F115"/>
    <mergeCell ref="C119:F119"/>
    <mergeCell ref="A125:F125"/>
    <mergeCell ref="A130:B130"/>
    <mergeCell ref="B132:F132"/>
    <mergeCell ref="B133:F133"/>
    <mergeCell ref="C134:F134"/>
    <mergeCell ref="A140:F140"/>
    <mergeCell ref="A141:F141"/>
    <mergeCell ref="A145:B145"/>
    <mergeCell ref="B147:F147"/>
    <mergeCell ref="B148:F148"/>
    <mergeCell ref="C149:F149"/>
    <mergeCell ref="A155:F155"/>
    <mergeCell ref="A160:B160"/>
    <mergeCell ref="B162:F162"/>
    <mergeCell ref="B163:F163"/>
    <mergeCell ref="C164:F164"/>
    <mergeCell ref="A170:F170"/>
    <mergeCell ref="A191:B191"/>
    <mergeCell ref="A196:B196"/>
    <mergeCell ref="B198:F198"/>
    <mergeCell ref="B199:F199"/>
    <mergeCell ref="C200:F200"/>
    <mergeCell ref="A175:B175"/>
    <mergeCell ref="B177:F177"/>
    <mergeCell ref="B178:F178"/>
    <mergeCell ref="C179:F179"/>
    <mergeCell ref="A206:F206"/>
    <mergeCell ref="A211:B211"/>
    <mergeCell ref="B213:F213"/>
    <mergeCell ref="B214:F214"/>
    <mergeCell ref="C215:F215"/>
    <mergeCell ref="A221:F221"/>
    <mergeCell ref="A226:B226"/>
    <mergeCell ref="B245:F245"/>
    <mergeCell ref="C246:F246"/>
    <mergeCell ref="A252:F252"/>
    <mergeCell ref="B228:F228"/>
    <mergeCell ref="B229:F229"/>
    <mergeCell ref="C230:F230"/>
    <mergeCell ref="A236:F236"/>
    <mergeCell ref="A242:B242"/>
    <mergeCell ref="B244:F244"/>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3" manualBreakCount="3">
    <brk id="43" max="255" man="1"/>
    <brk id="126" max="255" man="1"/>
    <brk id="222" max="255" man="1"/>
  </rowBreaks>
</worksheet>
</file>

<file path=xl/worksheets/sheet19.xml><?xml version="1.0" encoding="utf-8"?>
<worksheet xmlns="http://schemas.openxmlformats.org/spreadsheetml/2006/main" xmlns:r="http://schemas.openxmlformats.org/officeDocument/2006/relationships">
  <dimension ref="A1:F291"/>
  <sheetViews>
    <sheetView zoomScalePageLayoutView="0" workbookViewId="0" topLeftCell="A276">
      <selection activeCell="A305" sqref="A305"/>
    </sheetView>
  </sheetViews>
  <sheetFormatPr defaultColWidth="9.00390625" defaultRowHeight="12.75"/>
  <cols>
    <col min="1" max="1" width="22.125" style="283" customWidth="1"/>
    <col min="2" max="6" width="12.75390625" style="283" customWidth="1"/>
    <col min="7" max="16384" width="9.125" style="265" customWidth="1"/>
  </cols>
  <sheetData>
    <row r="1" spans="1:6" ht="18">
      <c r="A1" s="263" t="s">
        <v>247</v>
      </c>
      <c r="B1" s="264"/>
      <c r="C1" s="264"/>
      <c r="D1" s="264"/>
      <c r="E1" s="264"/>
      <c r="F1" s="264"/>
    </row>
    <row r="2" spans="1:6" ht="15">
      <c r="A2" s="360" t="s">
        <v>1173</v>
      </c>
      <c r="B2" s="264"/>
      <c r="C2" s="264"/>
      <c r="D2" s="264"/>
      <c r="E2" s="264"/>
      <c r="F2" s="264"/>
    </row>
    <row r="3" spans="1:6" ht="12.75">
      <c r="A3" s="264"/>
      <c r="B3" s="264"/>
      <c r="C3" s="264"/>
      <c r="D3" s="264"/>
      <c r="E3" s="264"/>
      <c r="F3" s="264"/>
    </row>
    <row r="4" spans="1:6" ht="12.75">
      <c r="A4" s="264"/>
      <c r="B4" s="264"/>
      <c r="C4" s="266">
        <v>2012</v>
      </c>
      <c r="D4" s="266">
        <v>2013</v>
      </c>
      <c r="E4" s="266">
        <v>2014</v>
      </c>
      <c r="F4" s="264"/>
    </row>
    <row r="5" spans="1:6" ht="15">
      <c r="A5" s="541" t="s">
        <v>593</v>
      </c>
      <c r="B5" s="542"/>
      <c r="C5" s="267">
        <f>'Programový rozpočet sumár'!G183</f>
        <v>409659</v>
      </c>
      <c r="D5" s="267">
        <f>'Programový rozpočet sumár'!M183</f>
        <v>293405</v>
      </c>
      <c r="E5" s="267">
        <f>'Programový rozpočet sumár'!Q183</f>
        <v>245830</v>
      </c>
      <c r="F5" s="264"/>
    </row>
    <row r="6" spans="1:6" ht="12.75">
      <c r="A6" s="264"/>
      <c r="B6" s="264"/>
      <c r="C6" s="264"/>
      <c r="D6" s="264"/>
      <c r="E6" s="264"/>
      <c r="F6" s="264"/>
    </row>
    <row r="7" spans="1:6" ht="15.75">
      <c r="A7" s="362" t="s">
        <v>999</v>
      </c>
      <c r="B7" s="264"/>
      <c r="C7" s="264"/>
      <c r="D7" s="264"/>
      <c r="E7" s="264"/>
      <c r="F7" s="264"/>
    </row>
    <row r="8" spans="1:6" ht="15">
      <c r="A8" s="360" t="s">
        <v>1174</v>
      </c>
      <c r="B8" s="264"/>
      <c r="C8" s="264"/>
      <c r="D8" s="264"/>
      <c r="E8" s="264"/>
      <c r="F8" s="264"/>
    </row>
    <row r="9" spans="1:6" ht="12.75">
      <c r="A9" s="264"/>
      <c r="B9" s="264"/>
      <c r="C9" s="264"/>
      <c r="D9" s="264"/>
      <c r="E9" s="264"/>
      <c r="F9" s="264"/>
    </row>
    <row r="10" spans="1:6" ht="12.75">
      <c r="A10" s="264"/>
      <c r="B10" s="264"/>
      <c r="C10" s="266">
        <v>2012</v>
      </c>
      <c r="D10" s="266">
        <v>2013</v>
      </c>
      <c r="E10" s="266">
        <v>2014</v>
      </c>
      <c r="F10" s="264"/>
    </row>
    <row r="11" spans="1:6" ht="15">
      <c r="A11" s="541" t="s">
        <v>1163</v>
      </c>
      <c r="B11" s="542"/>
      <c r="C11" s="267">
        <f>'Programový rozpočet sumár'!G184</f>
        <v>3000</v>
      </c>
      <c r="D11" s="267">
        <f>'Programový rozpočet sumár'!M184</f>
        <v>3000</v>
      </c>
      <c r="E11" s="267">
        <f>'Programový rozpočet sumár'!Q184</f>
        <v>3000</v>
      </c>
      <c r="F11" s="264"/>
    </row>
    <row r="12" spans="1:6" ht="13.5" thickBot="1">
      <c r="A12" s="264"/>
      <c r="B12" s="264"/>
      <c r="C12" s="264"/>
      <c r="D12" s="264"/>
      <c r="E12" s="264"/>
      <c r="F12" s="264"/>
    </row>
    <row r="13" spans="1:6" ht="12.75">
      <c r="A13" s="387" t="s">
        <v>597</v>
      </c>
      <c r="B13" s="535" t="s">
        <v>631</v>
      </c>
      <c r="C13" s="535"/>
      <c r="D13" s="535"/>
      <c r="E13" s="535"/>
      <c r="F13" s="536"/>
    </row>
    <row r="14" spans="1:6" ht="12.75">
      <c r="A14" s="388" t="s">
        <v>599</v>
      </c>
      <c r="B14" s="568" t="s">
        <v>1000</v>
      </c>
      <c r="C14" s="569"/>
      <c r="D14" s="569"/>
      <c r="E14" s="569"/>
      <c r="F14" s="570"/>
    </row>
    <row r="15" spans="1:6" ht="12.75">
      <c r="A15" s="388" t="s">
        <v>601</v>
      </c>
      <c r="B15" s="443" t="s">
        <v>602</v>
      </c>
      <c r="C15" s="568" t="s">
        <v>1001</v>
      </c>
      <c r="D15" s="631"/>
      <c r="E15" s="631"/>
      <c r="F15" s="632"/>
    </row>
    <row r="16" spans="1:6" ht="12.75">
      <c r="A16" s="388" t="s">
        <v>604</v>
      </c>
      <c r="B16" s="276" t="s">
        <v>605</v>
      </c>
      <c r="C16" s="276" t="s">
        <v>606</v>
      </c>
      <c r="D16" s="277" t="s">
        <v>607</v>
      </c>
      <c r="E16" s="276" t="s">
        <v>608</v>
      </c>
      <c r="F16" s="278" t="s">
        <v>609</v>
      </c>
    </row>
    <row r="17" spans="1:6" ht="12.75">
      <c r="A17" s="388" t="s">
        <v>610</v>
      </c>
      <c r="B17" s="276">
        <v>1</v>
      </c>
      <c r="C17" s="276">
        <v>3</v>
      </c>
      <c r="D17" s="276">
        <v>1</v>
      </c>
      <c r="E17" s="276">
        <v>1</v>
      </c>
      <c r="F17" s="278">
        <v>1</v>
      </c>
    </row>
    <row r="18" spans="1:6" ht="13.5" thickBot="1">
      <c r="A18" s="389" t="s">
        <v>611</v>
      </c>
      <c r="B18" s="383">
        <v>0</v>
      </c>
      <c r="C18" s="383"/>
      <c r="D18" s="300"/>
      <c r="E18" s="300"/>
      <c r="F18" s="301"/>
    </row>
    <row r="19" spans="1:6" ht="12.75">
      <c r="A19" s="264"/>
      <c r="B19" s="264"/>
      <c r="C19" s="264"/>
      <c r="D19" s="264"/>
      <c r="E19" s="264"/>
      <c r="F19" s="264"/>
    </row>
    <row r="20" spans="1:6" ht="14.25">
      <c r="A20" s="407" t="s">
        <v>653</v>
      </c>
      <c r="B20" s="268"/>
      <c r="C20" s="268"/>
      <c r="D20" s="268"/>
      <c r="E20" s="268"/>
      <c r="F20" s="268"/>
    </row>
    <row r="21" spans="1:6" ht="12.75">
      <c r="A21" s="531" t="s">
        <v>1002</v>
      </c>
      <c r="B21" s="532"/>
      <c r="C21" s="532"/>
      <c r="D21" s="532"/>
      <c r="E21" s="532"/>
      <c r="F21" s="532"/>
    </row>
    <row r="22" spans="1:6" ht="12.75">
      <c r="A22" s="264"/>
      <c r="B22" s="264"/>
      <c r="C22" s="264"/>
      <c r="D22" s="264"/>
      <c r="E22" s="264"/>
      <c r="F22" s="264"/>
    </row>
    <row r="23" spans="1:6" ht="15.75">
      <c r="A23" s="362" t="s">
        <v>1003</v>
      </c>
      <c r="B23" s="264"/>
      <c r="C23" s="264"/>
      <c r="D23" s="264"/>
      <c r="E23" s="264"/>
      <c r="F23" s="264"/>
    </row>
    <row r="24" spans="1:6" ht="15">
      <c r="A24" s="360" t="s">
        <v>1004</v>
      </c>
      <c r="B24" s="264"/>
      <c r="C24" s="264"/>
      <c r="D24" s="264"/>
      <c r="E24" s="264"/>
      <c r="F24" s="264"/>
    </row>
    <row r="25" spans="1:6" ht="12.75">
      <c r="A25" s="264"/>
      <c r="B25" s="264"/>
      <c r="C25" s="264"/>
      <c r="D25" s="264"/>
      <c r="E25" s="264"/>
      <c r="F25" s="264"/>
    </row>
    <row r="26" spans="1:6" ht="12.75">
      <c r="A26" s="264"/>
      <c r="B26" s="264"/>
      <c r="C26" s="266">
        <v>2012</v>
      </c>
      <c r="D26" s="266">
        <v>2013</v>
      </c>
      <c r="E26" s="266">
        <v>2014</v>
      </c>
      <c r="F26" s="264"/>
    </row>
    <row r="27" spans="1:6" ht="15">
      <c r="A27" s="541" t="s">
        <v>1163</v>
      </c>
      <c r="B27" s="580"/>
      <c r="C27" s="267">
        <f>'Programový rozpočet sumár'!G185</f>
        <v>15000</v>
      </c>
      <c r="D27" s="267">
        <f>'Programový rozpočet sumár'!M185</f>
        <v>14000</v>
      </c>
      <c r="E27" s="267">
        <f>'Programový rozpočet sumár'!Q185</f>
        <v>14000</v>
      </c>
      <c r="F27" s="264"/>
    </row>
    <row r="28" spans="1:6" ht="12.75">
      <c r="A28" s="264"/>
      <c r="B28" s="264"/>
      <c r="C28" s="264"/>
      <c r="D28" s="264"/>
      <c r="E28" s="264"/>
      <c r="F28" s="264"/>
    </row>
    <row r="29" spans="1:6" ht="15.75">
      <c r="A29" s="363" t="s">
        <v>1005</v>
      </c>
      <c r="B29" s="268"/>
      <c r="C29" s="264"/>
      <c r="D29" s="264"/>
      <c r="E29" s="264"/>
      <c r="F29" s="264"/>
    </row>
    <row r="30" spans="1:6" ht="12.75">
      <c r="A30" s="264"/>
      <c r="B30" s="264"/>
      <c r="C30" s="264"/>
      <c r="D30" s="264"/>
      <c r="E30" s="264"/>
      <c r="F30" s="264"/>
    </row>
    <row r="31" spans="1:6" ht="12.75">
      <c r="A31" s="264"/>
      <c r="B31" s="264"/>
      <c r="C31" s="266">
        <v>2012</v>
      </c>
      <c r="D31" s="266">
        <v>2013</v>
      </c>
      <c r="E31" s="266">
        <v>2014</v>
      </c>
      <c r="F31" s="264"/>
    </row>
    <row r="32" spans="1:6" ht="15">
      <c r="A32" s="541" t="s">
        <v>1168</v>
      </c>
      <c r="B32" s="580"/>
      <c r="C32" s="267">
        <f>'Programový rozpočet sumár'!G186</f>
        <v>3000</v>
      </c>
      <c r="D32" s="267">
        <f>'Programový rozpočet sumár'!M186</f>
        <v>3000</v>
      </c>
      <c r="E32" s="267">
        <f>'Programový rozpočet sumár'!Q186</f>
        <v>3000</v>
      </c>
      <c r="F32" s="264"/>
    </row>
    <row r="33" spans="1:6" ht="13.5" thickBot="1">
      <c r="A33" s="264"/>
      <c r="B33" s="264"/>
      <c r="C33" s="264"/>
      <c r="D33" s="264"/>
      <c r="E33" s="264"/>
      <c r="F33" s="264"/>
    </row>
    <row r="34" spans="1:6" ht="12.75">
      <c r="A34" s="387" t="s">
        <v>597</v>
      </c>
      <c r="B34" s="535" t="s">
        <v>261</v>
      </c>
      <c r="C34" s="535"/>
      <c r="D34" s="535"/>
      <c r="E34" s="535"/>
      <c r="F34" s="536"/>
    </row>
    <row r="35" spans="1:6" ht="12.75">
      <c r="A35" s="388" t="s">
        <v>599</v>
      </c>
      <c r="B35" s="568" t="s">
        <v>1006</v>
      </c>
      <c r="C35" s="569"/>
      <c r="D35" s="569"/>
      <c r="E35" s="569"/>
      <c r="F35" s="570"/>
    </row>
    <row r="36" spans="1:6" ht="12.75">
      <c r="A36" s="388" t="s">
        <v>601</v>
      </c>
      <c r="B36" s="443" t="s">
        <v>602</v>
      </c>
      <c r="C36" s="568" t="s">
        <v>1007</v>
      </c>
      <c r="D36" s="631"/>
      <c r="E36" s="631"/>
      <c r="F36" s="632"/>
    </row>
    <row r="37" spans="1:6" ht="12.75">
      <c r="A37" s="388" t="s">
        <v>604</v>
      </c>
      <c r="B37" s="276" t="s">
        <v>605</v>
      </c>
      <c r="C37" s="276" t="s">
        <v>606</v>
      </c>
      <c r="D37" s="277" t="s">
        <v>607</v>
      </c>
      <c r="E37" s="276" t="s">
        <v>608</v>
      </c>
      <c r="F37" s="278" t="s">
        <v>609</v>
      </c>
    </row>
    <row r="38" spans="1:6" ht="12.75">
      <c r="A38" s="388" t="s">
        <v>610</v>
      </c>
      <c r="B38" s="276" t="s">
        <v>629</v>
      </c>
      <c r="C38" s="276" t="s">
        <v>629</v>
      </c>
      <c r="D38" s="276" t="s">
        <v>629</v>
      </c>
      <c r="E38" s="276" t="s">
        <v>629</v>
      </c>
      <c r="F38" s="278" t="s">
        <v>629</v>
      </c>
    </row>
    <row r="39" spans="1:6" ht="13.5" thickBot="1">
      <c r="A39" s="389" t="s">
        <v>611</v>
      </c>
      <c r="B39" s="383" t="s">
        <v>629</v>
      </c>
      <c r="C39" s="383"/>
      <c r="D39" s="383"/>
      <c r="E39" s="383"/>
      <c r="F39" s="408"/>
    </row>
    <row r="40" spans="1:6" ht="15">
      <c r="A40" s="444" t="s">
        <v>601</v>
      </c>
      <c r="B40" s="445" t="s">
        <v>602</v>
      </c>
      <c r="C40" s="635" t="s">
        <v>1008</v>
      </c>
      <c r="D40" s="636"/>
      <c r="E40" s="636"/>
      <c r="F40" s="637"/>
    </row>
    <row r="41" spans="1:6" ht="12.75">
      <c r="A41" s="388" t="s">
        <v>604</v>
      </c>
      <c r="B41" s="276" t="s">
        <v>605</v>
      </c>
      <c r="C41" s="276" t="s">
        <v>606</v>
      </c>
      <c r="D41" s="277" t="s">
        <v>607</v>
      </c>
      <c r="E41" s="276" t="s">
        <v>608</v>
      </c>
      <c r="F41" s="278" t="s">
        <v>609</v>
      </c>
    </row>
    <row r="42" spans="1:6" ht="12.75">
      <c r="A42" s="388" t="s">
        <v>610</v>
      </c>
      <c r="B42" s="276">
        <v>7</v>
      </c>
      <c r="C42" s="276">
        <v>12</v>
      </c>
      <c r="D42" s="277">
        <v>12</v>
      </c>
      <c r="E42" s="276">
        <v>12</v>
      </c>
      <c r="F42" s="278">
        <v>12</v>
      </c>
    </row>
    <row r="43" spans="1:6" ht="13.5" thickBot="1">
      <c r="A43" s="389" t="s">
        <v>611</v>
      </c>
      <c r="B43" s="383">
        <v>13</v>
      </c>
      <c r="C43" s="383"/>
      <c r="D43" s="300"/>
      <c r="E43" s="300"/>
      <c r="F43" s="301"/>
    </row>
    <row r="44" spans="1:6" ht="15">
      <c r="A44" s="388" t="s">
        <v>601</v>
      </c>
      <c r="B44" s="275" t="s">
        <v>602</v>
      </c>
      <c r="C44" s="574" t="s">
        <v>1009</v>
      </c>
      <c r="D44" s="575"/>
      <c r="E44" s="575"/>
      <c r="F44" s="576"/>
    </row>
    <row r="45" spans="1:6" ht="12.75">
      <c r="A45" s="388" t="s">
        <v>604</v>
      </c>
      <c r="B45" s="276" t="s">
        <v>605</v>
      </c>
      <c r="C45" s="276" t="s">
        <v>606</v>
      </c>
      <c r="D45" s="277" t="s">
        <v>607</v>
      </c>
      <c r="E45" s="276" t="s">
        <v>608</v>
      </c>
      <c r="F45" s="278" t="s">
        <v>609</v>
      </c>
    </row>
    <row r="46" spans="1:6" ht="12.75">
      <c r="A46" s="388" t="s">
        <v>610</v>
      </c>
      <c r="B46" s="276">
        <v>400</v>
      </c>
      <c r="C46" s="276">
        <v>680</v>
      </c>
      <c r="D46" s="277">
        <v>690</v>
      </c>
      <c r="E46" s="276">
        <v>700</v>
      </c>
      <c r="F46" s="278">
        <v>710</v>
      </c>
    </row>
    <row r="47" spans="1:6" ht="13.5" thickBot="1">
      <c r="A47" s="389" t="s">
        <v>611</v>
      </c>
      <c r="B47" s="383">
        <v>718</v>
      </c>
      <c r="C47" s="383"/>
      <c r="D47" s="300"/>
      <c r="E47" s="300"/>
      <c r="F47" s="301"/>
    </row>
    <row r="48" spans="1:6" ht="13.5" thickBot="1">
      <c r="A48" s="309"/>
      <c r="B48" s="310"/>
      <c r="C48" s="310"/>
      <c r="D48" s="310"/>
      <c r="E48" s="310"/>
      <c r="F48" s="310"/>
    </row>
    <row r="49" spans="1:6" ht="12.75">
      <c r="A49" s="387" t="s">
        <v>597</v>
      </c>
      <c r="B49" s="535" t="s">
        <v>261</v>
      </c>
      <c r="C49" s="535"/>
      <c r="D49" s="535"/>
      <c r="E49" s="535"/>
      <c r="F49" s="536"/>
    </row>
    <row r="50" spans="1:6" ht="12.75">
      <c r="A50" s="388" t="s">
        <v>599</v>
      </c>
      <c r="B50" s="568" t="s">
        <v>1010</v>
      </c>
      <c r="C50" s="569"/>
      <c r="D50" s="569"/>
      <c r="E50" s="569"/>
      <c r="F50" s="570"/>
    </row>
    <row r="51" spans="1:6" ht="12.75">
      <c r="A51" s="388" t="s">
        <v>601</v>
      </c>
      <c r="B51" s="443" t="s">
        <v>602</v>
      </c>
      <c r="C51" s="568" t="s">
        <v>1011</v>
      </c>
      <c r="D51" s="631"/>
      <c r="E51" s="631"/>
      <c r="F51" s="632"/>
    </row>
    <row r="52" spans="1:6" ht="12.75">
      <c r="A52" s="388" t="s">
        <v>604</v>
      </c>
      <c r="B52" s="276" t="s">
        <v>605</v>
      </c>
      <c r="C52" s="276" t="s">
        <v>606</v>
      </c>
      <c r="D52" s="277" t="s">
        <v>607</v>
      </c>
      <c r="E52" s="276" t="s">
        <v>608</v>
      </c>
      <c r="F52" s="278" t="s">
        <v>609</v>
      </c>
    </row>
    <row r="53" spans="1:6" ht="12.75">
      <c r="A53" s="388" t="s">
        <v>610</v>
      </c>
      <c r="B53" s="276">
        <v>360</v>
      </c>
      <c r="C53" s="276">
        <v>360</v>
      </c>
      <c r="D53" s="277">
        <v>500</v>
      </c>
      <c r="E53" s="276">
        <v>500</v>
      </c>
      <c r="F53" s="278">
        <v>500</v>
      </c>
    </row>
    <row r="54" spans="1:6" ht="13.5" thickBot="1">
      <c r="A54" s="389" t="s">
        <v>611</v>
      </c>
      <c r="B54" s="383">
        <v>505</v>
      </c>
      <c r="C54" s="383"/>
      <c r="D54" s="300"/>
      <c r="E54" s="300"/>
      <c r="F54" s="301"/>
    </row>
    <row r="55" spans="1:6" ht="12.75">
      <c r="A55" s="388" t="s">
        <v>601</v>
      </c>
      <c r="B55" s="275" t="s">
        <v>602</v>
      </c>
      <c r="C55" s="574" t="s">
        <v>1012</v>
      </c>
      <c r="D55" s="633"/>
      <c r="E55" s="633"/>
      <c r="F55" s="634"/>
    </row>
    <row r="56" spans="1:6" ht="12.75">
      <c r="A56" s="388" t="s">
        <v>604</v>
      </c>
      <c r="B56" s="276" t="s">
        <v>605</v>
      </c>
      <c r="C56" s="276" t="s">
        <v>606</v>
      </c>
      <c r="D56" s="277" t="s">
        <v>607</v>
      </c>
      <c r="E56" s="276" t="s">
        <v>608</v>
      </c>
      <c r="F56" s="278" t="s">
        <v>609</v>
      </c>
    </row>
    <row r="57" spans="1:6" ht="12.75">
      <c r="A57" s="388" t="s">
        <v>610</v>
      </c>
      <c r="B57" s="276">
        <v>650</v>
      </c>
      <c r="C57" s="276">
        <v>650</v>
      </c>
      <c r="D57" s="277">
        <v>950</v>
      </c>
      <c r="E57" s="276">
        <v>950</v>
      </c>
      <c r="F57" s="278">
        <v>950</v>
      </c>
    </row>
    <row r="58" spans="1:6" ht="13.5" thickBot="1">
      <c r="A58" s="389" t="s">
        <v>611</v>
      </c>
      <c r="B58" s="415">
        <v>1114</v>
      </c>
      <c r="C58" s="383"/>
      <c r="D58" s="300"/>
      <c r="E58" s="300"/>
      <c r="F58" s="301"/>
    </row>
    <row r="59" spans="1:6" ht="12.75">
      <c r="A59" s="264"/>
      <c r="B59" s="264"/>
      <c r="C59" s="264"/>
      <c r="D59" s="264"/>
      <c r="E59" s="264"/>
      <c r="F59" s="264"/>
    </row>
    <row r="60" spans="1:6" ht="14.25">
      <c r="A60" s="407" t="s">
        <v>621</v>
      </c>
      <c r="B60" s="268"/>
      <c r="C60" s="268"/>
      <c r="D60" s="268"/>
      <c r="E60" s="268"/>
      <c r="F60" s="268"/>
    </row>
    <row r="61" spans="1:6" ht="80.25" customHeight="1">
      <c r="A61" s="531" t="s">
        <v>1259</v>
      </c>
      <c r="B61" s="532"/>
      <c r="C61" s="532"/>
      <c r="D61" s="532"/>
      <c r="E61" s="532"/>
      <c r="F61" s="532"/>
    </row>
    <row r="62" spans="1:6" ht="12.75">
      <c r="A62" s="264"/>
      <c r="B62" s="264"/>
      <c r="C62" s="264"/>
      <c r="D62" s="264"/>
      <c r="E62" s="264"/>
      <c r="F62" s="264"/>
    </row>
    <row r="63" spans="1:6" ht="15.75">
      <c r="A63" s="363" t="s">
        <v>1013</v>
      </c>
      <c r="B63" s="264"/>
      <c r="C63" s="264"/>
      <c r="D63" s="264"/>
      <c r="E63" s="264"/>
      <c r="F63" s="264"/>
    </row>
    <row r="64" spans="1:6" ht="12.75">
      <c r="A64" s="264"/>
      <c r="B64" s="264"/>
      <c r="C64" s="264"/>
      <c r="D64" s="264"/>
      <c r="E64" s="264"/>
      <c r="F64" s="264"/>
    </row>
    <row r="65" spans="1:6" ht="12.75">
      <c r="A65" s="264"/>
      <c r="B65" s="264"/>
      <c r="C65" s="266">
        <v>2012</v>
      </c>
      <c r="D65" s="266">
        <v>2013</v>
      </c>
      <c r="E65" s="266">
        <v>2014</v>
      </c>
      <c r="F65" s="264"/>
    </row>
    <row r="66" spans="1:6" ht="15">
      <c r="A66" s="541" t="s">
        <v>1168</v>
      </c>
      <c r="B66" s="580"/>
      <c r="C66" s="267">
        <f>'Programový rozpočet sumár'!G187</f>
        <v>3000</v>
      </c>
      <c r="D66" s="267">
        <f>'Programový rozpočet sumár'!M187</f>
        <v>3000</v>
      </c>
      <c r="E66" s="267">
        <f>'Programový rozpočet sumár'!Q187</f>
        <v>3000</v>
      </c>
      <c r="F66" s="264"/>
    </row>
    <row r="67" spans="1:6" ht="13.5" thickBot="1">
      <c r="A67" s="264"/>
      <c r="B67" s="264"/>
      <c r="C67" s="264"/>
      <c r="D67" s="264"/>
      <c r="E67" s="264"/>
      <c r="F67" s="264"/>
    </row>
    <row r="68" spans="1:6" ht="12.75">
      <c r="A68" s="387" t="s">
        <v>597</v>
      </c>
      <c r="B68" s="535" t="s">
        <v>261</v>
      </c>
      <c r="C68" s="535"/>
      <c r="D68" s="535"/>
      <c r="E68" s="535"/>
      <c r="F68" s="536"/>
    </row>
    <row r="69" spans="1:6" ht="27" customHeight="1">
      <c r="A69" s="388" t="s">
        <v>599</v>
      </c>
      <c r="B69" s="568" t="s">
        <v>1014</v>
      </c>
      <c r="C69" s="569"/>
      <c r="D69" s="569"/>
      <c r="E69" s="569"/>
      <c r="F69" s="570"/>
    </row>
    <row r="70" spans="1:6" ht="12.75">
      <c r="A70" s="388" t="s">
        <v>601</v>
      </c>
      <c r="B70" s="443" t="s">
        <v>602</v>
      </c>
      <c r="C70" s="568" t="s">
        <v>1015</v>
      </c>
      <c r="D70" s="631"/>
      <c r="E70" s="631"/>
      <c r="F70" s="632"/>
    </row>
    <row r="71" spans="1:6" ht="12.75">
      <c r="A71" s="388" t="s">
        <v>604</v>
      </c>
      <c r="B71" s="276" t="s">
        <v>605</v>
      </c>
      <c r="C71" s="276" t="s">
        <v>606</v>
      </c>
      <c r="D71" s="277" t="s">
        <v>607</v>
      </c>
      <c r="E71" s="276" t="s">
        <v>608</v>
      </c>
      <c r="F71" s="278" t="s">
        <v>609</v>
      </c>
    </row>
    <row r="72" spans="1:6" ht="12.75">
      <c r="A72" s="388" t="s">
        <v>610</v>
      </c>
      <c r="B72" s="276">
        <v>12</v>
      </c>
      <c r="C72" s="276">
        <v>12</v>
      </c>
      <c r="D72" s="277">
        <v>8</v>
      </c>
      <c r="E72" s="276">
        <v>8</v>
      </c>
      <c r="F72" s="278">
        <v>8</v>
      </c>
    </row>
    <row r="73" spans="1:6" ht="13.5" thickBot="1">
      <c r="A73" s="389" t="s">
        <v>611</v>
      </c>
      <c r="B73" s="383">
        <v>14</v>
      </c>
      <c r="C73" s="383"/>
      <c r="D73" s="300"/>
      <c r="E73" s="300"/>
      <c r="F73" s="301"/>
    </row>
    <row r="74" spans="1:6" ht="12.75">
      <c r="A74" s="264"/>
      <c r="B74" s="264"/>
      <c r="C74" s="264"/>
      <c r="D74" s="264"/>
      <c r="E74" s="264"/>
      <c r="F74" s="264"/>
    </row>
    <row r="75" spans="1:6" ht="14.25">
      <c r="A75" s="407" t="s">
        <v>621</v>
      </c>
      <c r="B75" s="268"/>
      <c r="C75" s="268"/>
      <c r="D75" s="268"/>
      <c r="E75" s="268"/>
      <c r="F75" s="268"/>
    </row>
    <row r="76" spans="1:6" ht="78.75" customHeight="1">
      <c r="A76" s="531" t="s">
        <v>1016</v>
      </c>
      <c r="B76" s="532"/>
      <c r="C76" s="532"/>
      <c r="D76" s="532"/>
      <c r="E76" s="532"/>
      <c r="F76" s="532"/>
    </row>
    <row r="77" spans="1:6" ht="12.75">
      <c r="A77" s="264"/>
      <c r="B77" s="264"/>
      <c r="C77" s="264"/>
      <c r="D77" s="264"/>
      <c r="E77" s="264"/>
      <c r="F77" s="264"/>
    </row>
    <row r="78" spans="1:6" ht="15.75">
      <c r="A78" s="363" t="s">
        <v>1017</v>
      </c>
      <c r="B78" s="264"/>
      <c r="C78" s="264"/>
      <c r="D78" s="264"/>
      <c r="E78" s="264"/>
      <c r="F78" s="264"/>
    </row>
    <row r="79" spans="1:6" ht="12.75">
      <c r="A79" s="264"/>
      <c r="B79" s="264"/>
      <c r="C79" s="264"/>
      <c r="D79" s="264"/>
      <c r="E79" s="264"/>
      <c r="F79" s="264"/>
    </row>
    <row r="80" spans="1:6" ht="12.75">
      <c r="A80" s="264"/>
      <c r="B80" s="264"/>
      <c r="C80" s="266">
        <v>2012</v>
      </c>
      <c r="D80" s="266">
        <v>2013</v>
      </c>
      <c r="E80" s="266">
        <v>2014</v>
      </c>
      <c r="F80" s="264"/>
    </row>
    <row r="81" spans="1:6" ht="15">
      <c r="A81" s="541" t="s">
        <v>1168</v>
      </c>
      <c r="B81" s="580"/>
      <c r="C81" s="267">
        <f>'Programový rozpočet sumár'!G188</f>
        <v>5000</v>
      </c>
      <c r="D81" s="267">
        <f>'Programový rozpočet sumár'!M188</f>
        <v>5000</v>
      </c>
      <c r="E81" s="267">
        <f>'Programový rozpočet sumár'!Q188</f>
        <v>5000</v>
      </c>
      <c r="F81" s="268"/>
    </row>
    <row r="82" spans="1:6" ht="13.5" thickBot="1">
      <c r="A82" s="264"/>
      <c r="B82" s="264"/>
      <c r="C82" s="264"/>
      <c r="D82" s="264"/>
      <c r="E82" s="264"/>
      <c r="F82" s="264"/>
    </row>
    <row r="83" spans="1:6" ht="12.75">
      <c r="A83" s="387" t="s">
        <v>597</v>
      </c>
      <c r="B83" s="535" t="s">
        <v>1018</v>
      </c>
      <c r="C83" s="535"/>
      <c r="D83" s="535"/>
      <c r="E83" s="535"/>
      <c r="F83" s="536"/>
    </row>
    <row r="84" spans="1:6" ht="12.75">
      <c r="A84" s="388" t="s">
        <v>599</v>
      </c>
      <c r="B84" s="568" t="s">
        <v>1019</v>
      </c>
      <c r="C84" s="569"/>
      <c r="D84" s="569"/>
      <c r="E84" s="569"/>
      <c r="F84" s="570"/>
    </row>
    <row r="85" spans="1:6" ht="12.75">
      <c r="A85" s="388" t="s">
        <v>601</v>
      </c>
      <c r="B85" s="443" t="s">
        <v>602</v>
      </c>
      <c r="C85" s="568" t="s">
        <v>1020</v>
      </c>
      <c r="D85" s="631"/>
      <c r="E85" s="631"/>
      <c r="F85" s="632"/>
    </row>
    <row r="86" spans="1:6" ht="12.75">
      <c r="A86" s="388" t="s">
        <v>604</v>
      </c>
      <c r="B86" s="276" t="s">
        <v>605</v>
      </c>
      <c r="C86" s="276" t="s">
        <v>606</v>
      </c>
      <c r="D86" s="277" t="s">
        <v>607</v>
      </c>
      <c r="E86" s="276" t="s">
        <v>608</v>
      </c>
      <c r="F86" s="278" t="s">
        <v>609</v>
      </c>
    </row>
    <row r="87" spans="1:6" ht="12.75">
      <c r="A87" s="388" t="s">
        <v>610</v>
      </c>
      <c r="B87" s="276">
        <v>180</v>
      </c>
      <c r="C87" s="276">
        <v>180</v>
      </c>
      <c r="D87" s="277">
        <v>200</v>
      </c>
      <c r="E87" s="276">
        <v>200</v>
      </c>
      <c r="F87" s="278">
        <v>200</v>
      </c>
    </row>
    <row r="88" spans="1:6" ht="13.5" thickBot="1">
      <c r="A88" s="389" t="s">
        <v>611</v>
      </c>
      <c r="B88" s="383">
        <v>217</v>
      </c>
      <c r="C88" s="383"/>
      <c r="D88" s="300"/>
      <c r="E88" s="300"/>
      <c r="F88" s="301"/>
    </row>
    <row r="89" spans="1:6" ht="15">
      <c r="A89" s="388" t="s">
        <v>601</v>
      </c>
      <c r="B89" s="275" t="s">
        <v>602</v>
      </c>
      <c r="C89" s="543" t="s">
        <v>1021</v>
      </c>
      <c r="D89" s="625"/>
      <c r="E89" s="625"/>
      <c r="F89" s="626"/>
    </row>
    <row r="90" spans="1:6" ht="12.75">
      <c r="A90" s="388" t="s">
        <v>604</v>
      </c>
      <c r="B90" s="276" t="s">
        <v>605</v>
      </c>
      <c r="C90" s="276" t="s">
        <v>606</v>
      </c>
      <c r="D90" s="277" t="s">
        <v>607</v>
      </c>
      <c r="E90" s="276" t="s">
        <v>608</v>
      </c>
      <c r="F90" s="278" t="s">
        <v>609</v>
      </c>
    </row>
    <row r="91" spans="1:6" ht="12.75">
      <c r="A91" s="388" t="s">
        <v>610</v>
      </c>
      <c r="B91" s="276">
        <v>16</v>
      </c>
      <c r="C91" s="276">
        <v>16</v>
      </c>
      <c r="D91" s="277">
        <v>16</v>
      </c>
      <c r="E91" s="276">
        <v>16</v>
      </c>
      <c r="F91" s="278">
        <v>16</v>
      </c>
    </row>
    <row r="92" spans="1:6" ht="13.5" thickBot="1">
      <c r="A92" s="389" t="s">
        <v>611</v>
      </c>
      <c r="B92" s="383">
        <v>18</v>
      </c>
      <c r="C92" s="383"/>
      <c r="D92" s="300"/>
      <c r="E92" s="300"/>
      <c r="F92" s="301"/>
    </row>
    <row r="93" spans="1:6" ht="15">
      <c r="A93" s="388" t="s">
        <v>601</v>
      </c>
      <c r="B93" s="275" t="s">
        <v>602</v>
      </c>
      <c r="C93" s="574" t="s">
        <v>1022</v>
      </c>
      <c r="D93" s="575"/>
      <c r="E93" s="575"/>
      <c r="F93" s="576"/>
    </row>
    <row r="94" spans="1:6" ht="12.75">
      <c r="A94" s="388" t="s">
        <v>604</v>
      </c>
      <c r="B94" s="276" t="s">
        <v>605</v>
      </c>
      <c r="C94" s="276" t="s">
        <v>606</v>
      </c>
      <c r="D94" s="277" t="s">
        <v>607</v>
      </c>
      <c r="E94" s="276" t="s">
        <v>608</v>
      </c>
      <c r="F94" s="278" t="s">
        <v>609</v>
      </c>
    </row>
    <row r="95" spans="1:6" ht="12.75">
      <c r="A95" s="388" t="s">
        <v>610</v>
      </c>
      <c r="B95" s="276">
        <v>42</v>
      </c>
      <c r="C95" s="276">
        <v>42</v>
      </c>
      <c r="D95" s="277">
        <v>45</v>
      </c>
      <c r="E95" s="276">
        <v>45</v>
      </c>
      <c r="F95" s="278">
        <v>45</v>
      </c>
    </row>
    <row r="96" spans="1:6" ht="13.5" thickBot="1">
      <c r="A96" s="389" t="s">
        <v>611</v>
      </c>
      <c r="B96" s="383">
        <v>50</v>
      </c>
      <c r="C96" s="383"/>
      <c r="D96" s="300"/>
      <c r="E96" s="300"/>
      <c r="F96" s="301"/>
    </row>
    <row r="97" spans="1:6" ht="15">
      <c r="A97" s="388" t="s">
        <v>601</v>
      </c>
      <c r="B97" s="275" t="s">
        <v>602</v>
      </c>
      <c r="C97" s="574" t="s">
        <v>1023</v>
      </c>
      <c r="D97" s="575"/>
      <c r="E97" s="575"/>
      <c r="F97" s="576"/>
    </row>
    <row r="98" spans="1:6" ht="12.75">
      <c r="A98" s="388" t="s">
        <v>604</v>
      </c>
      <c r="B98" s="276" t="s">
        <v>605</v>
      </c>
      <c r="C98" s="276" t="s">
        <v>606</v>
      </c>
      <c r="D98" s="277" t="s">
        <v>607</v>
      </c>
      <c r="E98" s="276" t="s">
        <v>608</v>
      </c>
      <c r="F98" s="278" t="s">
        <v>609</v>
      </c>
    </row>
    <row r="99" spans="1:6" ht="12.75">
      <c r="A99" s="388" t="s">
        <v>610</v>
      </c>
      <c r="B99" s="276">
        <v>280</v>
      </c>
      <c r="C99" s="276">
        <v>280</v>
      </c>
      <c r="D99" s="277">
        <v>200</v>
      </c>
      <c r="E99" s="276">
        <v>200</v>
      </c>
      <c r="F99" s="278">
        <v>200</v>
      </c>
    </row>
    <row r="100" spans="1:6" ht="13.5" thickBot="1">
      <c r="A100" s="389" t="s">
        <v>611</v>
      </c>
      <c r="B100" s="383">
        <v>228</v>
      </c>
      <c r="C100" s="383"/>
      <c r="D100" s="300"/>
      <c r="E100" s="300"/>
      <c r="F100" s="301"/>
    </row>
    <row r="101" spans="1:6" ht="12.75">
      <c r="A101" s="309"/>
      <c r="B101" s="310"/>
      <c r="C101" s="310"/>
      <c r="D101" s="310"/>
      <c r="E101" s="310"/>
      <c r="F101" s="310"/>
    </row>
    <row r="102" spans="1:6" ht="14.25">
      <c r="A102" s="407" t="s">
        <v>621</v>
      </c>
      <c r="B102" s="268"/>
      <c r="C102" s="268"/>
      <c r="D102" s="268"/>
      <c r="E102" s="268"/>
      <c r="F102" s="268"/>
    </row>
    <row r="103" spans="1:6" ht="132" customHeight="1">
      <c r="A103" s="531" t="s">
        <v>1260</v>
      </c>
      <c r="B103" s="532"/>
      <c r="C103" s="532"/>
      <c r="D103" s="532"/>
      <c r="E103" s="532"/>
      <c r="F103" s="532"/>
    </row>
    <row r="104" spans="1:6" ht="12.75">
      <c r="A104" s="264"/>
      <c r="B104" s="264"/>
      <c r="C104" s="264"/>
      <c r="D104" s="264"/>
      <c r="E104" s="264"/>
      <c r="F104" s="264"/>
    </row>
    <row r="105" spans="1:6" ht="15.75">
      <c r="A105" s="363" t="s">
        <v>1024</v>
      </c>
      <c r="B105" s="264"/>
      <c r="C105" s="264"/>
      <c r="D105" s="264"/>
      <c r="E105" s="264"/>
      <c r="F105" s="264"/>
    </row>
    <row r="106" spans="1:6" ht="12.75">
      <c r="A106" s="264"/>
      <c r="B106" s="264"/>
      <c r="C106" s="264"/>
      <c r="D106" s="264"/>
      <c r="E106" s="264"/>
      <c r="F106" s="264"/>
    </row>
    <row r="107" spans="1:6" ht="12.75">
      <c r="A107" s="264"/>
      <c r="B107" s="264"/>
      <c r="C107" s="266">
        <v>2012</v>
      </c>
      <c r="D107" s="266">
        <v>2013</v>
      </c>
      <c r="E107" s="266">
        <v>2014</v>
      </c>
      <c r="F107" s="264"/>
    </row>
    <row r="108" spans="1:6" ht="15">
      <c r="A108" s="541" t="s">
        <v>1168</v>
      </c>
      <c r="B108" s="580"/>
      <c r="C108" s="267">
        <f>'Programový rozpočet sumár'!G189</f>
        <v>3000</v>
      </c>
      <c r="D108" s="267">
        <f>'Programový rozpočet sumár'!M189</f>
        <v>3000</v>
      </c>
      <c r="E108" s="267">
        <f>'Programový rozpočet sumár'!Q189</f>
        <v>3000</v>
      </c>
      <c r="F108" s="264"/>
    </row>
    <row r="109" spans="1:6" ht="13.5" thickBot="1">
      <c r="A109" s="264"/>
      <c r="B109" s="264"/>
      <c r="C109" s="264"/>
      <c r="D109" s="264"/>
      <c r="E109" s="264"/>
      <c r="F109" s="264"/>
    </row>
    <row r="110" spans="1:6" ht="12.75">
      <c r="A110" s="387" t="s">
        <v>597</v>
      </c>
      <c r="B110" s="535" t="s">
        <v>261</v>
      </c>
      <c r="C110" s="535"/>
      <c r="D110" s="535"/>
      <c r="E110" s="535"/>
      <c r="F110" s="536"/>
    </row>
    <row r="111" spans="1:6" ht="12.75">
      <c r="A111" s="388" t="s">
        <v>599</v>
      </c>
      <c r="B111" s="568" t="s">
        <v>1261</v>
      </c>
      <c r="C111" s="569"/>
      <c r="D111" s="569"/>
      <c r="E111" s="569"/>
      <c r="F111" s="570"/>
    </row>
    <row r="112" spans="1:6" ht="12.75">
      <c r="A112" s="388" t="s">
        <v>601</v>
      </c>
      <c r="B112" s="443" t="s">
        <v>602</v>
      </c>
      <c r="C112" s="568" t="s">
        <v>1025</v>
      </c>
      <c r="D112" s="631"/>
      <c r="E112" s="631"/>
      <c r="F112" s="632"/>
    </row>
    <row r="113" spans="1:6" ht="12.75">
      <c r="A113" s="388" t="s">
        <v>604</v>
      </c>
      <c r="B113" s="276" t="s">
        <v>605</v>
      </c>
      <c r="C113" s="276" t="s">
        <v>606</v>
      </c>
      <c r="D113" s="277" t="s">
        <v>607</v>
      </c>
      <c r="E113" s="276" t="s">
        <v>608</v>
      </c>
      <c r="F113" s="278" t="s">
        <v>609</v>
      </c>
    </row>
    <row r="114" spans="1:6" ht="12.75">
      <c r="A114" s="388" t="s">
        <v>610</v>
      </c>
      <c r="B114" s="276">
        <v>30</v>
      </c>
      <c r="C114" s="276">
        <v>30</v>
      </c>
      <c r="D114" s="277">
        <v>30</v>
      </c>
      <c r="E114" s="276">
        <v>30</v>
      </c>
      <c r="F114" s="278">
        <v>30</v>
      </c>
    </row>
    <row r="115" spans="1:6" ht="13.5" thickBot="1">
      <c r="A115" s="389" t="s">
        <v>611</v>
      </c>
      <c r="B115" s="383">
        <v>56</v>
      </c>
      <c r="C115" s="383"/>
      <c r="D115" s="300"/>
      <c r="E115" s="300"/>
      <c r="F115" s="301"/>
    </row>
    <row r="116" spans="1:6" ht="12.75">
      <c r="A116" s="264"/>
      <c r="B116" s="264"/>
      <c r="C116" s="264"/>
      <c r="D116" s="264"/>
      <c r="E116" s="264"/>
      <c r="F116" s="264"/>
    </row>
    <row r="117" spans="1:6" ht="14.25">
      <c r="A117" s="407" t="s">
        <v>621</v>
      </c>
      <c r="B117" s="268"/>
      <c r="C117" s="268"/>
      <c r="D117" s="268"/>
      <c r="E117" s="268"/>
      <c r="F117" s="268"/>
    </row>
    <row r="118" spans="1:6" ht="69" customHeight="1">
      <c r="A118" s="531" t="s">
        <v>1026</v>
      </c>
      <c r="B118" s="532"/>
      <c r="C118" s="532"/>
      <c r="D118" s="532"/>
      <c r="E118" s="532"/>
      <c r="F118" s="532"/>
    </row>
    <row r="119" spans="1:6" ht="12.75">
      <c r="A119" s="264"/>
      <c r="B119" s="264"/>
      <c r="C119" s="264"/>
      <c r="D119" s="264"/>
      <c r="E119" s="264"/>
      <c r="F119" s="264"/>
    </row>
    <row r="120" spans="1:6" ht="15.75">
      <c r="A120" s="362" t="s">
        <v>1027</v>
      </c>
      <c r="B120" s="264"/>
      <c r="C120" s="264"/>
      <c r="D120" s="264"/>
      <c r="E120" s="264"/>
      <c r="F120" s="264"/>
    </row>
    <row r="121" spans="1:6" ht="15">
      <c r="A121" s="360" t="s">
        <v>1028</v>
      </c>
      <c r="B121" s="264"/>
      <c r="C121" s="264"/>
      <c r="D121" s="264"/>
      <c r="E121" s="264"/>
      <c r="F121" s="264"/>
    </row>
    <row r="122" spans="1:6" ht="12.75">
      <c r="A122" s="264"/>
      <c r="B122" s="264"/>
      <c r="C122" s="264"/>
      <c r="D122" s="264"/>
      <c r="E122" s="264"/>
      <c r="F122" s="264"/>
    </row>
    <row r="123" spans="1:6" ht="12.75">
      <c r="A123" s="264"/>
      <c r="B123" s="264"/>
      <c r="C123" s="266">
        <v>2012</v>
      </c>
      <c r="D123" s="266">
        <v>2013</v>
      </c>
      <c r="E123" s="266">
        <v>2014</v>
      </c>
      <c r="F123" s="264"/>
    </row>
    <row r="124" spans="1:6" ht="15">
      <c r="A124" s="541" t="s">
        <v>1163</v>
      </c>
      <c r="B124" s="580"/>
      <c r="C124" s="267">
        <f>'Programový rozpočet sumár'!G191</f>
        <v>382659</v>
      </c>
      <c r="D124" s="267">
        <f>'Programový rozpočet sumár'!M191</f>
        <v>267405</v>
      </c>
      <c r="E124" s="267">
        <f>'Programový rozpočet sumár'!Q191</f>
        <v>219830</v>
      </c>
      <c r="F124" s="264"/>
    </row>
    <row r="125" spans="1:6" ht="12.75">
      <c r="A125" s="264"/>
      <c r="B125" s="264"/>
      <c r="C125" s="264"/>
      <c r="D125" s="264"/>
      <c r="E125" s="264"/>
      <c r="F125" s="264"/>
    </row>
    <row r="126" spans="1:6" ht="15.75">
      <c r="A126" s="363" t="s">
        <v>1029</v>
      </c>
      <c r="B126" s="264"/>
      <c r="C126" s="264"/>
      <c r="D126" s="264"/>
      <c r="E126" s="264"/>
      <c r="F126" s="264"/>
    </row>
    <row r="127" spans="1:6" ht="12.75">
      <c r="A127" s="264"/>
      <c r="B127" s="264"/>
      <c r="C127" s="264"/>
      <c r="D127" s="264"/>
      <c r="E127" s="264"/>
      <c r="F127" s="264"/>
    </row>
    <row r="128" spans="1:6" ht="12.75">
      <c r="A128" s="264"/>
      <c r="B128" s="264"/>
      <c r="C128" s="266">
        <v>2012</v>
      </c>
      <c r="D128" s="266">
        <v>2013</v>
      </c>
      <c r="E128" s="266">
        <v>2014</v>
      </c>
      <c r="F128" s="264"/>
    </row>
    <row r="129" spans="1:6" ht="15">
      <c r="A129" s="541" t="s">
        <v>1168</v>
      </c>
      <c r="B129" s="580"/>
      <c r="C129" s="267">
        <f>'Programový rozpočet sumár'!G192</f>
        <v>7000</v>
      </c>
      <c r="D129" s="267">
        <f>'Programový rozpočet sumár'!M192</f>
        <v>7140</v>
      </c>
      <c r="E129" s="267">
        <f>'Programový rozpočet sumár'!Q192</f>
        <v>7280</v>
      </c>
      <c r="F129" s="264"/>
    </row>
    <row r="130" spans="1:6" ht="13.5" thickBot="1">
      <c r="A130" s="264"/>
      <c r="B130" s="264"/>
      <c r="C130" s="264"/>
      <c r="D130" s="264"/>
      <c r="E130" s="264"/>
      <c r="F130" s="264"/>
    </row>
    <row r="131" spans="1:6" ht="12.75">
      <c r="A131" s="387" t="s">
        <v>597</v>
      </c>
      <c r="B131" s="535" t="s">
        <v>261</v>
      </c>
      <c r="C131" s="535"/>
      <c r="D131" s="535"/>
      <c r="E131" s="535"/>
      <c r="F131" s="536"/>
    </row>
    <row r="132" spans="1:6" ht="12.75">
      <c r="A132" s="388" t="s">
        <v>599</v>
      </c>
      <c r="B132" s="568" t="s">
        <v>1030</v>
      </c>
      <c r="C132" s="569"/>
      <c r="D132" s="569"/>
      <c r="E132" s="569"/>
      <c r="F132" s="570"/>
    </row>
    <row r="133" spans="1:6" ht="12.75">
      <c r="A133" s="388" t="s">
        <v>601</v>
      </c>
      <c r="B133" s="443" t="s">
        <v>602</v>
      </c>
      <c r="C133" s="568" t="s">
        <v>1031</v>
      </c>
      <c r="D133" s="631"/>
      <c r="E133" s="631"/>
      <c r="F133" s="632"/>
    </row>
    <row r="134" spans="1:6" ht="12.75">
      <c r="A134" s="388" t="s">
        <v>604</v>
      </c>
      <c r="B134" s="276" t="s">
        <v>605</v>
      </c>
      <c r="C134" s="276" t="s">
        <v>606</v>
      </c>
      <c r="D134" s="277" t="s">
        <v>607</v>
      </c>
      <c r="E134" s="276" t="s">
        <v>608</v>
      </c>
      <c r="F134" s="278" t="s">
        <v>609</v>
      </c>
    </row>
    <row r="135" spans="1:6" ht="12.75">
      <c r="A135" s="388" t="s">
        <v>610</v>
      </c>
      <c r="B135" s="276">
        <v>6</v>
      </c>
      <c r="C135" s="276">
        <v>6</v>
      </c>
      <c r="D135" s="277">
        <v>4</v>
      </c>
      <c r="E135" s="276">
        <v>4</v>
      </c>
      <c r="F135" s="278">
        <v>4</v>
      </c>
    </row>
    <row r="136" spans="1:6" ht="13.5" thickBot="1">
      <c r="A136" s="389" t="s">
        <v>611</v>
      </c>
      <c r="B136" s="383">
        <v>2</v>
      </c>
      <c r="C136" s="383"/>
      <c r="D136" s="300"/>
      <c r="E136" s="300"/>
      <c r="F136" s="301"/>
    </row>
    <row r="137" spans="1:6" ht="15">
      <c r="A137" s="388" t="s">
        <v>601</v>
      </c>
      <c r="B137" s="275" t="s">
        <v>602</v>
      </c>
      <c r="C137" s="543" t="s">
        <v>1032</v>
      </c>
      <c r="D137" s="625"/>
      <c r="E137" s="625"/>
      <c r="F137" s="626"/>
    </row>
    <row r="138" spans="1:6" ht="12.75">
      <c r="A138" s="388" t="s">
        <v>604</v>
      </c>
      <c r="B138" s="276" t="s">
        <v>605</v>
      </c>
      <c r="C138" s="276" t="s">
        <v>606</v>
      </c>
      <c r="D138" s="277" t="s">
        <v>607</v>
      </c>
      <c r="E138" s="276" t="s">
        <v>608</v>
      </c>
      <c r="F138" s="278" t="s">
        <v>609</v>
      </c>
    </row>
    <row r="139" spans="1:6" ht="12.75">
      <c r="A139" s="388" t="s">
        <v>610</v>
      </c>
      <c r="B139" s="414">
        <v>4600</v>
      </c>
      <c r="C139" s="414">
        <v>4600</v>
      </c>
      <c r="D139" s="418">
        <v>3200</v>
      </c>
      <c r="E139" s="414">
        <v>3200</v>
      </c>
      <c r="F139" s="420">
        <v>3200</v>
      </c>
    </row>
    <row r="140" spans="1:6" ht="13.5" thickBot="1">
      <c r="A140" s="389" t="s">
        <v>611</v>
      </c>
      <c r="B140" s="415">
        <v>2390</v>
      </c>
      <c r="C140" s="383"/>
      <c r="D140" s="300"/>
      <c r="E140" s="300"/>
      <c r="F140" s="301"/>
    </row>
    <row r="141" spans="1:6" ht="12.75">
      <c r="A141" s="264"/>
      <c r="B141" s="264"/>
      <c r="C141" s="264"/>
      <c r="D141" s="264"/>
      <c r="E141" s="264"/>
      <c r="F141" s="264"/>
    </row>
    <row r="142" spans="1:6" ht="14.25">
      <c r="A142" s="407" t="s">
        <v>621</v>
      </c>
      <c r="B142" s="268"/>
      <c r="C142" s="268"/>
      <c r="D142" s="268"/>
      <c r="E142" s="268"/>
      <c r="F142" s="268"/>
    </row>
    <row r="143" spans="1:6" ht="44.25" customHeight="1">
      <c r="A143" s="531" t="s">
        <v>1262</v>
      </c>
      <c r="B143" s="532"/>
      <c r="C143" s="532"/>
      <c r="D143" s="532"/>
      <c r="E143" s="532"/>
      <c r="F143" s="532"/>
    </row>
    <row r="144" spans="1:6" ht="12.75">
      <c r="A144" s="264"/>
      <c r="B144" s="264"/>
      <c r="C144" s="264"/>
      <c r="D144" s="264"/>
      <c r="E144" s="264"/>
      <c r="F144" s="264"/>
    </row>
    <row r="145" spans="1:6" ht="15.75">
      <c r="A145" s="363" t="s">
        <v>1033</v>
      </c>
      <c r="B145" s="264"/>
      <c r="C145" s="264"/>
      <c r="D145" s="264"/>
      <c r="E145" s="264"/>
      <c r="F145" s="264"/>
    </row>
    <row r="146" spans="1:6" ht="12.75">
      <c r="A146" s="264"/>
      <c r="B146" s="264"/>
      <c r="C146" s="264"/>
      <c r="D146" s="264"/>
      <c r="E146" s="264"/>
      <c r="F146" s="264"/>
    </row>
    <row r="147" spans="1:6" ht="12.75">
      <c r="A147" s="264"/>
      <c r="B147" s="264"/>
      <c r="C147" s="266">
        <v>2012</v>
      </c>
      <c r="D147" s="266">
        <v>2013</v>
      </c>
      <c r="E147" s="266">
        <v>2014</v>
      </c>
      <c r="F147" s="264"/>
    </row>
    <row r="148" spans="1:6" ht="15">
      <c r="A148" s="541" t="s">
        <v>1168</v>
      </c>
      <c r="B148" s="580"/>
      <c r="C148" s="267">
        <f>'Programový rozpočet sumár'!G193</f>
        <v>64700</v>
      </c>
      <c r="D148" s="267">
        <f>'Programový rozpočet sumár'!M193</f>
        <v>66000</v>
      </c>
      <c r="E148" s="267">
        <f>'Programový rozpočet sumár'!Q193</f>
        <v>67300</v>
      </c>
      <c r="F148" s="268"/>
    </row>
    <row r="149" spans="1:6" ht="13.5" thickBot="1">
      <c r="A149" s="264"/>
      <c r="B149" s="264"/>
      <c r="C149" s="264"/>
      <c r="D149" s="264"/>
      <c r="E149" s="264"/>
      <c r="F149" s="264"/>
    </row>
    <row r="150" spans="1:6" ht="12.75">
      <c r="A150" s="387" t="s">
        <v>597</v>
      </c>
      <c r="B150" s="535" t="s">
        <v>261</v>
      </c>
      <c r="C150" s="535"/>
      <c r="D150" s="535"/>
      <c r="E150" s="535"/>
      <c r="F150" s="536"/>
    </row>
    <row r="151" spans="1:6" ht="12.75">
      <c r="A151" s="388" t="s">
        <v>599</v>
      </c>
      <c r="B151" s="568" t="s">
        <v>1034</v>
      </c>
      <c r="C151" s="569"/>
      <c r="D151" s="569"/>
      <c r="E151" s="569"/>
      <c r="F151" s="570"/>
    </row>
    <row r="152" spans="1:6" ht="12.75">
      <c r="A152" s="388" t="s">
        <v>601</v>
      </c>
      <c r="B152" s="443" t="s">
        <v>602</v>
      </c>
      <c r="C152" s="568" t="s">
        <v>1035</v>
      </c>
      <c r="D152" s="631"/>
      <c r="E152" s="631"/>
      <c r="F152" s="632"/>
    </row>
    <row r="153" spans="1:6" ht="12.75">
      <c r="A153" s="388" t="s">
        <v>604</v>
      </c>
      <c r="B153" s="276" t="s">
        <v>605</v>
      </c>
      <c r="C153" s="276" t="s">
        <v>606</v>
      </c>
      <c r="D153" s="277" t="s">
        <v>607</v>
      </c>
      <c r="E153" s="276" t="s">
        <v>608</v>
      </c>
      <c r="F153" s="278" t="s">
        <v>609</v>
      </c>
    </row>
    <row r="154" spans="1:6" ht="12.75">
      <c r="A154" s="388" t="s">
        <v>610</v>
      </c>
      <c r="B154" s="414">
        <v>32000</v>
      </c>
      <c r="C154" s="414">
        <v>32000</v>
      </c>
      <c r="D154" s="418">
        <v>32000</v>
      </c>
      <c r="E154" s="414">
        <v>32000</v>
      </c>
      <c r="F154" s="420">
        <v>32000</v>
      </c>
    </row>
    <row r="155" spans="1:6" ht="13.5" thickBot="1">
      <c r="A155" s="389" t="s">
        <v>611</v>
      </c>
      <c r="B155" s="415">
        <v>34888</v>
      </c>
      <c r="C155" s="383"/>
      <c r="D155" s="300"/>
      <c r="E155" s="300"/>
      <c r="F155" s="301"/>
    </row>
    <row r="156" spans="1:6" ht="15">
      <c r="A156" s="388" t="s">
        <v>601</v>
      </c>
      <c r="B156" s="275" t="s">
        <v>602</v>
      </c>
      <c r="C156" s="543" t="s">
        <v>1036</v>
      </c>
      <c r="D156" s="625"/>
      <c r="E156" s="625"/>
      <c r="F156" s="626"/>
    </row>
    <row r="157" spans="1:6" ht="12.75">
      <c r="A157" s="388" t="s">
        <v>604</v>
      </c>
      <c r="B157" s="276" t="s">
        <v>605</v>
      </c>
      <c r="C157" s="276" t="s">
        <v>606</v>
      </c>
      <c r="D157" s="277" t="s">
        <v>607</v>
      </c>
      <c r="E157" s="276" t="s">
        <v>608</v>
      </c>
      <c r="F157" s="278" t="s">
        <v>609</v>
      </c>
    </row>
    <row r="158" spans="1:6" ht="12.75">
      <c r="A158" s="388" t="s">
        <v>610</v>
      </c>
      <c r="B158" s="414">
        <v>50611</v>
      </c>
      <c r="C158" s="414">
        <v>50611</v>
      </c>
      <c r="D158" s="418">
        <v>48000</v>
      </c>
      <c r="E158" s="414">
        <v>48100</v>
      </c>
      <c r="F158" s="420">
        <v>48200</v>
      </c>
    </row>
    <row r="159" spans="1:6" ht="13.5" thickBot="1">
      <c r="A159" s="389" t="s">
        <v>611</v>
      </c>
      <c r="B159" s="415">
        <v>47405</v>
      </c>
      <c r="C159" s="383"/>
      <c r="D159" s="300"/>
      <c r="E159" s="300"/>
      <c r="F159" s="301"/>
    </row>
    <row r="160" spans="1:6" ht="15">
      <c r="A160" s="388" t="s">
        <v>601</v>
      </c>
      <c r="B160" s="275" t="s">
        <v>602</v>
      </c>
      <c r="C160" s="574" t="s">
        <v>1037</v>
      </c>
      <c r="D160" s="575"/>
      <c r="E160" s="575"/>
      <c r="F160" s="576"/>
    </row>
    <row r="161" spans="1:6" ht="12.75">
      <c r="A161" s="388" t="s">
        <v>604</v>
      </c>
      <c r="B161" s="276" t="s">
        <v>605</v>
      </c>
      <c r="C161" s="276" t="s">
        <v>606</v>
      </c>
      <c r="D161" s="277" t="s">
        <v>607</v>
      </c>
      <c r="E161" s="276" t="s">
        <v>608</v>
      </c>
      <c r="F161" s="278" t="s">
        <v>609</v>
      </c>
    </row>
    <row r="162" spans="1:6" ht="12.75">
      <c r="A162" s="388" t="s">
        <v>610</v>
      </c>
      <c r="B162" s="276">
        <v>700</v>
      </c>
      <c r="C162" s="276">
        <v>700</v>
      </c>
      <c r="D162" s="277">
        <v>450</v>
      </c>
      <c r="E162" s="276">
        <v>450</v>
      </c>
      <c r="F162" s="278">
        <v>450</v>
      </c>
    </row>
    <row r="163" spans="1:6" ht="13.5" thickBot="1">
      <c r="A163" s="389" t="s">
        <v>611</v>
      </c>
      <c r="B163" s="415">
        <v>1126</v>
      </c>
      <c r="C163" s="383"/>
      <c r="D163" s="300"/>
      <c r="E163" s="300"/>
      <c r="F163" s="301"/>
    </row>
    <row r="164" spans="1:6" ht="12.75">
      <c r="A164" s="264"/>
      <c r="B164" s="264"/>
      <c r="C164" s="264"/>
      <c r="D164" s="264"/>
      <c r="E164" s="264"/>
      <c r="F164" s="264"/>
    </row>
    <row r="165" spans="1:6" ht="14.25">
      <c r="A165" s="407" t="s">
        <v>621</v>
      </c>
      <c r="B165" s="268"/>
      <c r="C165" s="268"/>
      <c r="D165" s="268"/>
      <c r="E165" s="268"/>
      <c r="F165" s="268"/>
    </row>
    <row r="166" spans="1:6" ht="55.5" customHeight="1">
      <c r="A166" s="531" t="s">
        <v>1263</v>
      </c>
      <c r="B166" s="532"/>
      <c r="C166" s="532"/>
      <c r="D166" s="532"/>
      <c r="E166" s="532"/>
      <c r="F166" s="532"/>
    </row>
    <row r="167" spans="1:6" ht="14.25">
      <c r="A167" s="333"/>
      <c r="B167" s="333"/>
      <c r="C167" s="333"/>
      <c r="D167" s="333"/>
      <c r="E167" s="333"/>
      <c r="F167" s="333"/>
    </row>
    <row r="168" spans="1:6" ht="15.75">
      <c r="A168" s="363" t="s">
        <v>1038</v>
      </c>
      <c r="B168" s="264"/>
      <c r="C168" s="264"/>
      <c r="D168" s="264"/>
      <c r="E168" s="264"/>
      <c r="F168" s="264"/>
    </row>
    <row r="169" spans="1:6" ht="12.75">
      <c r="A169" s="264"/>
      <c r="B169" s="264"/>
      <c r="C169" s="264"/>
      <c r="D169" s="264"/>
      <c r="E169" s="264"/>
      <c r="F169" s="264"/>
    </row>
    <row r="170" spans="1:6" ht="12.75">
      <c r="A170" s="264"/>
      <c r="B170" s="264"/>
      <c r="C170" s="266">
        <v>2012</v>
      </c>
      <c r="D170" s="266">
        <v>2013</v>
      </c>
      <c r="E170" s="266">
        <v>2014</v>
      </c>
      <c r="F170" s="264"/>
    </row>
    <row r="171" spans="1:6" ht="15">
      <c r="A171" s="541" t="s">
        <v>1175</v>
      </c>
      <c r="B171" s="580"/>
      <c r="C171" s="267">
        <f>'Programový rozpočet sumár'!G194</f>
        <v>34959</v>
      </c>
      <c r="D171" s="267">
        <f>'Programový rozpočet sumár'!M194</f>
        <v>36315</v>
      </c>
      <c r="E171" s="267">
        <f>'Programový rozpočet sumár'!Q194</f>
        <v>0</v>
      </c>
      <c r="F171" s="264"/>
    </row>
    <row r="172" spans="1:6" ht="13.5" thickBot="1">
      <c r="A172" s="264"/>
      <c r="B172" s="264"/>
      <c r="C172" s="264"/>
      <c r="D172" s="264"/>
      <c r="E172" s="264"/>
      <c r="F172" s="264"/>
    </row>
    <row r="173" spans="1:6" ht="12.75" customHeight="1">
      <c r="A173" s="387" t="s">
        <v>597</v>
      </c>
      <c r="B173" s="543" t="s">
        <v>638</v>
      </c>
      <c r="C173" s="544"/>
      <c r="D173" s="544"/>
      <c r="E173" s="544"/>
      <c r="F173" s="545"/>
    </row>
    <row r="174" spans="1:6" ht="12.75">
      <c r="A174" s="388" t="s">
        <v>599</v>
      </c>
      <c r="B174" s="568" t="s">
        <v>1039</v>
      </c>
      <c r="C174" s="569"/>
      <c r="D174" s="569"/>
      <c r="E174" s="569"/>
      <c r="F174" s="570"/>
    </row>
    <row r="175" spans="1:6" ht="12.75">
      <c r="A175" s="388" t="s">
        <v>601</v>
      </c>
      <c r="B175" s="443" t="s">
        <v>602</v>
      </c>
      <c r="C175" s="568" t="s">
        <v>1040</v>
      </c>
      <c r="D175" s="631"/>
      <c r="E175" s="631"/>
      <c r="F175" s="632"/>
    </row>
    <row r="176" spans="1:6" ht="12.75">
      <c r="A176" s="388" t="s">
        <v>604</v>
      </c>
      <c r="B176" s="276" t="s">
        <v>605</v>
      </c>
      <c r="C176" s="276" t="s">
        <v>606</v>
      </c>
      <c r="D176" s="277" t="s">
        <v>607</v>
      </c>
      <c r="E176" s="276" t="s">
        <v>608</v>
      </c>
      <c r="F176" s="278" t="s">
        <v>609</v>
      </c>
    </row>
    <row r="177" spans="1:6" ht="12.75">
      <c r="A177" s="388" t="s">
        <v>610</v>
      </c>
      <c r="B177" s="276"/>
      <c r="C177" s="276" t="s">
        <v>628</v>
      </c>
      <c r="D177" s="277" t="s">
        <v>628</v>
      </c>
      <c r="E177" s="276" t="s">
        <v>629</v>
      </c>
      <c r="F177" s="278"/>
    </row>
    <row r="178" spans="1:6" ht="13.5" thickBot="1">
      <c r="A178" s="389" t="s">
        <v>611</v>
      </c>
      <c r="B178" s="383"/>
      <c r="C178" s="383"/>
      <c r="D178" s="300"/>
      <c r="E178" s="300"/>
      <c r="F178" s="301"/>
    </row>
    <row r="179" spans="1:6" ht="12.75">
      <c r="A179" s="264"/>
      <c r="B179" s="264"/>
      <c r="C179" s="264"/>
      <c r="D179" s="264"/>
      <c r="E179" s="264"/>
      <c r="F179" s="264"/>
    </row>
    <row r="180" spans="1:6" ht="14.25">
      <c r="A180" s="407" t="s">
        <v>621</v>
      </c>
      <c r="B180" s="268"/>
      <c r="C180" s="268"/>
      <c r="D180" s="268"/>
      <c r="E180" s="268"/>
      <c r="F180" s="268"/>
    </row>
    <row r="181" spans="1:6" ht="69" customHeight="1">
      <c r="A181" s="531" t="s">
        <v>1041</v>
      </c>
      <c r="B181" s="532"/>
      <c r="C181" s="532"/>
      <c r="D181" s="532"/>
      <c r="E181" s="532"/>
      <c r="F181" s="532"/>
    </row>
    <row r="182" spans="1:6" ht="14.25">
      <c r="A182" s="333"/>
      <c r="B182" s="333"/>
      <c r="C182" s="333"/>
      <c r="D182" s="333"/>
      <c r="E182" s="333"/>
      <c r="F182" s="333"/>
    </row>
    <row r="183" spans="1:6" ht="15.75">
      <c r="A183" s="363" t="s">
        <v>1042</v>
      </c>
      <c r="B183" s="264"/>
      <c r="C183" s="264"/>
      <c r="D183" s="264"/>
      <c r="E183" s="264"/>
      <c r="F183" s="264"/>
    </row>
    <row r="184" spans="1:6" ht="12.75">
      <c r="A184" s="264"/>
      <c r="B184" s="264"/>
      <c r="C184" s="264"/>
      <c r="D184" s="264"/>
      <c r="E184" s="264"/>
      <c r="F184" s="264"/>
    </row>
    <row r="185" spans="1:6" ht="12.75">
      <c r="A185" s="264"/>
      <c r="B185" s="264"/>
      <c r="C185" s="266">
        <v>2012</v>
      </c>
      <c r="D185" s="266">
        <v>2013</v>
      </c>
      <c r="E185" s="266">
        <v>2014</v>
      </c>
      <c r="F185" s="264"/>
    </row>
    <row r="186" spans="1:6" ht="15">
      <c r="A186" s="541" t="s">
        <v>1168</v>
      </c>
      <c r="B186" s="580"/>
      <c r="C186" s="267">
        <f>'Programový rozpočet sumár'!G195</f>
        <v>145400</v>
      </c>
      <c r="D186" s="267">
        <f>'Programový rozpočet sumár'!M195</f>
        <v>31100</v>
      </c>
      <c r="E186" s="267">
        <f>'Programový rozpočet sumár'!Q195</f>
        <v>31700</v>
      </c>
      <c r="F186" s="264"/>
    </row>
    <row r="187" spans="1:6" ht="13.5" thickBot="1">
      <c r="A187" s="264"/>
      <c r="B187" s="264"/>
      <c r="C187" s="264"/>
      <c r="D187" s="264"/>
      <c r="E187" s="264"/>
      <c r="F187" s="264"/>
    </row>
    <row r="188" spans="1:6" ht="12.75">
      <c r="A188" s="387" t="s">
        <v>597</v>
      </c>
      <c r="B188" s="535" t="s">
        <v>261</v>
      </c>
      <c r="C188" s="535"/>
      <c r="D188" s="535"/>
      <c r="E188" s="535"/>
      <c r="F188" s="536"/>
    </row>
    <row r="189" spans="1:6" ht="12.75">
      <c r="A189" s="388" t="s">
        <v>599</v>
      </c>
      <c r="B189" s="568" t="s">
        <v>1043</v>
      </c>
      <c r="C189" s="569"/>
      <c r="D189" s="569"/>
      <c r="E189" s="569"/>
      <c r="F189" s="570"/>
    </row>
    <row r="190" spans="1:6" ht="12.75">
      <c r="A190" s="388" t="s">
        <v>601</v>
      </c>
      <c r="B190" s="443" t="s">
        <v>602</v>
      </c>
      <c r="C190" s="568" t="s">
        <v>1044</v>
      </c>
      <c r="D190" s="631"/>
      <c r="E190" s="631"/>
      <c r="F190" s="632"/>
    </row>
    <row r="191" spans="1:6" ht="12.75">
      <c r="A191" s="388" t="s">
        <v>604</v>
      </c>
      <c r="B191" s="276" t="s">
        <v>605</v>
      </c>
      <c r="C191" s="276" t="s">
        <v>606</v>
      </c>
      <c r="D191" s="277" t="s">
        <v>607</v>
      </c>
      <c r="E191" s="276" t="s">
        <v>608</v>
      </c>
      <c r="F191" s="278" t="s">
        <v>609</v>
      </c>
    </row>
    <row r="192" spans="1:6" ht="12.75">
      <c r="A192" s="388" t="s">
        <v>610</v>
      </c>
      <c r="B192" s="276">
        <v>330</v>
      </c>
      <c r="C192" s="276">
        <v>350</v>
      </c>
      <c r="D192" s="277">
        <v>350</v>
      </c>
      <c r="E192" s="276">
        <v>350</v>
      </c>
      <c r="F192" s="278">
        <v>350</v>
      </c>
    </row>
    <row r="193" spans="1:6" ht="13.5" thickBot="1">
      <c r="A193" s="389" t="s">
        <v>611</v>
      </c>
      <c r="B193" s="383">
        <v>329</v>
      </c>
      <c r="C193" s="383"/>
      <c r="D193" s="300"/>
      <c r="E193" s="300"/>
      <c r="F193" s="301"/>
    </row>
    <row r="194" spans="1:6" ht="15">
      <c r="A194" s="388" t="s">
        <v>601</v>
      </c>
      <c r="B194" s="275" t="s">
        <v>602</v>
      </c>
      <c r="C194" s="528" t="s">
        <v>1035</v>
      </c>
      <c r="D194" s="629"/>
      <c r="E194" s="629"/>
      <c r="F194" s="630"/>
    </row>
    <row r="195" spans="1:6" ht="12.75">
      <c r="A195" s="388" t="s">
        <v>604</v>
      </c>
      <c r="B195" s="276" t="s">
        <v>605</v>
      </c>
      <c r="C195" s="276" t="s">
        <v>606</v>
      </c>
      <c r="D195" s="277" t="s">
        <v>607</v>
      </c>
      <c r="E195" s="276" t="s">
        <v>608</v>
      </c>
      <c r="F195" s="278" t="s">
        <v>609</v>
      </c>
    </row>
    <row r="196" spans="1:6" ht="12.75">
      <c r="A196" s="388" t="s">
        <v>610</v>
      </c>
      <c r="B196" s="414">
        <v>13000</v>
      </c>
      <c r="C196" s="414">
        <v>13500</v>
      </c>
      <c r="D196" s="418">
        <v>11000</v>
      </c>
      <c r="E196" s="414">
        <v>16500</v>
      </c>
      <c r="F196" s="420">
        <v>16500</v>
      </c>
    </row>
    <row r="197" spans="1:6" ht="13.5" thickBot="1">
      <c r="A197" s="389" t="s">
        <v>611</v>
      </c>
      <c r="B197" s="415">
        <v>10176</v>
      </c>
      <c r="C197" s="383"/>
      <c r="D197" s="300"/>
      <c r="E197" s="300"/>
      <c r="F197" s="301"/>
    </row>
    <row r="198" spans="1:6" ht="12.75">
      <c r="A198" s="264"/>
      <c r="B198" s="264"/>
      <c r="C198" s="264"/>
      <c r="D198" s="264"/>
      <c r="E198" s="264"/>
      <c r="F198" s="264"/>
    </row>
    <row r="199" spans="1:6" ht="14.25">
      <c r="A199" s="407" t="s">
        <v>621</v>
      </c>
      <c r="B199" s="268"/>
      <c r="C199" s="268"/>
      <c r="D199" s="268"/>
      <c r="E199" s="268"/>
      <c r="F199" s="268"/>
    </row>
    <row r="200" spans="1:6" ht="54" customHeight="1">
      <c r="A200" s="531" t="s">
        <v>1264</v>
      </c>
      <c r="B200" s="532"/>
      <c r="C200" s="532"/>
      <c r="D200" s="532"/>
      <c r="E200" s="532"/>
      <c r="F200" s="532"/>
    </row>
    <row r="201" spans="1:6" ht="12.75">
      <c r="A201" s="264"/>
      <c r="B201" s="264"/>
      <c r="C201" s="264"/>
      <c r="D201" s="264"/>
      <c r="E201" s="264"/>
      <c r="F201" s="264"/>
    </row>
    <row r="202" spans="1:6" ht="15.75">
      <c r="A202" s="363" t="s">
        <v>1045</v>
      </c>
      <c r="B202" s="264"/>
      <c r="C202" s="264"/>
      <c r="D202" s="264"/>
      <c r="E202" s="264"/>
      <c r="F202" s="264"/>
    </row>
    <row r="203" spans="1:6" ht="12.75">
      <c r="A203" s="264"/>
      <c r="B203" s="264"/>
      <c r="C203" s="264"/>
      <c r="D203" s="264"/>
      <c r="E203" s="264"/>
      <c r="F203" s="264"/>
    </row>
    <row r="204" spans="1:6" ht="12.75">
      <c r="A204" s="264"/>
      <c r="B204" s="264"/>
      <c r="C204" s="266">
        <v>2012</v>
      </c>
      <c r="D204" s="266">
        <v>2013</v>
      </c>
      <c r="E204" s="266">
        <v>2014</v>
      </c>
      <c r="F204" s="264"/>
    </row>
    <row r="205" spans="1:6" ht="15">
      <c r="A205" s="541" t="s">
        <v>1168</v>
      </c>
      <c r="B205" s="580"/>
      <c r="C205" s="267">
        <f>'Programový rozpočet sumár'!G196</f>
        <v>12200</v>
      </c>
      <c r="D205" s="267">
        <f>'Programový rozpočet sumár'!M196</f>
        <v>12450</v>
      </c>
      <c r="E205" s="267">
        <f>'Programový rozpočet sumár'!Q196</f>
        <v>12700</v>
      </c>
      <c r="F205" s="268"/>
    </row>
    <row r="206" spans="1:6" ht="13.5" thickBot="1">
      <c r="A206" s="264"/>
      <c r="B206" s="264"/>
      <c r="C206" s="264"/>
      <c r="D206" s="264"/>
      <c r="E206" s="264"/>
      <c r="F206" s="264"/>
    </row>
    <row r="207" spans="1:6" ht="12.75">
      <c r="A207" s="387" t="s">
        <v>597</v>
      </c>
      <c r="B207" s="535" t="s">
        <v>261</v>
      </c>
      <c r="C207" s="535"/>
      <c r="D207" s="535"/>
      <c r="E207" s="535"/>
      <c r="F207" s="536"/>
    </row>
    <row r="208" spans="1:6" ht="12.75">
      <c r="A208" s="388" t="s">
        <v>599</v>
      </c>
      <c r="B208" s="568" t="s">
        <v>1046</v>
      </c>
      <c r="C208" s="569"/>
      <c r="D208" s="569"/>
      <c r="E208" s="569"/>
      <c r="F208" s="570"/>
    </row>
    <row r="209" spans="1:6" ht="12.75">
      <c r="A209" s="388" t="s">
        <v>601</v>
      </c>
      <c r="B209" s="443" t="s">
        <v>602</v>
      </c>
      <c r="C209" s="568" t="s">
        <v>1047</v>
      </c>
      <c r="D209" s="631"/>
      <c r="E209" s="631"/>
      <c r="F209" s="632"/>
    </row>
    <row r="210" spans="1:6" ht="12.75">
      <c r="A210" s="388" t="s">
        <v>604</v>
      </c>
      <c r="B210" s="276" t="s">
        <v>605</v>
      </c>
      <c r="C210" s="276" t="s">
        <v>606</v>
      </c>
      <c r="D210" s="277" t="s">
        <v>607</v>
      </c>
      <c r="E210" s="276" t="s">
        <v>608</v>
      </c>
      <c r="F210" s="278" t="s">
        <v>609</v>
      </c>
    </row>
    <row r="211" spans="1:6" ht="12.75">
      <c r="A211" s="388" t="s">
        <v>610</v>
      </c>
      <c r="B211" s="276">
        <v>13</v>
      </c>
      <c r="C211" s="276">
        <v>13</v>
      </c>
      <c r="D211" s="277">
        <v>13</v>
      </c>
      <c r="E211" s="276">
        <v>13</v>
      </c>
      <c r="F211" s="278">
        <v>13</v>
      </c>
    </row>
    <row r="212" spans="1:6" ht="13.5" thickBot="1">
      <c r="A212" s="389" t="s">
        <v>611</v>
      </c>
      <c r="B212" s="383">
        <v>13</v>
      </c>
      <c r="C212" s="383"/>
      <c r="D212" s="300"/>
      <c r="E212" s="300"/>
      <c r="F212" s="301"/>
    </row>
    <row r="213" spans="1:6" ht="15">
      <c r="A213" s="388" t="s">
        <v>601</v>
      </c>
      <c r="B213" s="275" t="s">
        <v>602</v>
      </c>
      <c r="C213" s="528" t="s">
        <v>1048</v>
      </c>
      <c r="D213" s="629"/>
      <c r="E213" s="629"/>
      <c r="F213" s="630"/>
    </row>
    <row r="214" spans="1:6" ht="12.75">
      <c r="A214" s="388" t="s">
        <v>604</v>
      </c>
      <c r="B214" s="276" t="s">
        <v>605</v>
      </c>
      <c r="C214" s="276" t="s">
        <v>606</v>
      </c>
      <c r="D214" s="277" t="s">
        <v>607</v>
      </c>
      <c r="E214" s="276" t="s">
        <v>608</v>
      </c>
      <c r="F214" s="278" t="s">
        <v>609</v>
      </c>
    </row>
    <row r="215" spans="1:6" ht="12.75">
      <c r="A215" s="388" t="s">
        <v>610</v>
      </c>
      <c r="B215" s="414">
        <v>3000</v>
      </c>
      <c r="C215" s="414">
        <v>3000</v>
      </c>
      <c r="D215" s="418">
        <v>3000</v>
      </c>
      <c r="E215" s="414">
        <v>3100</v>
      </c>
      <c r="F215" s="420">
        <v>3200</v>
      </c>
    </row>
    <row r="216" spans="1:6" ht="13.5" thickBot="1">
      <c r="A216" s="389" t="s">
        <v>611</v>
      </c>
      <c r="B216" s="415">
        <v>3648</v>
      </c>
      <c r="C216" s="383"/>
      <c r="D216" s="300"/>
      <c r="E216" s="300"/>
      <c r="F216" s="301"/>
    </row>
    <row r="217" spans="1:6" ht="13.5" thickBot="1">
      <c r="A217" s="264"/>
      <c r="B217" s="264"/>
      <c r="C217" s="264"/>
      <c r="D217" s="264"/>
      <c r="E217" s="264"/>
      <c r="F217" s="264"/>
    </row>
    <row r="218" spans="1:6" ht="12.75">
      <c r="A218" s="387" t="s">
        <v>597</v>
      </c>
      <c r="B218" s="535" t="s">
        <v>261</v>
      </c>
      <c r="C218" s="535"/>
      <c r="D218" s="535"/>
      <c r="E218" s="535"/>
      <c r="F218" s="536"/>
    </row>
    <row r="219" spans="1:6" ht="12.75">
      <c r="A219" s="388" t="s">
        <v>599</v>
      </c>
      <c r="B219" s="568" t="s">
        <v>1049</v>
      </c>
      <c r="C219" s="569"/>
      <c r="D219" s="569"/>
      <c r="E219" s="569"/>
      <c r="F219" s="570"/>
    </row>
    <row r="220" spans="1:6" ht="12.75">
      <c r="A220" s="388" t="s">
        <v>601</v>
      </c>
      <c r="B220" s="443" t="s">
        <v>602</v>
      </c>
      <c r="C220" s="568" t="s">
        <v>1050</v>
      </c>
      <c r="D220" s="631"/>
      <c r="E220" s="631"/>
      <c r="F220" s="632"/>
    </row>
    <row r="221" spans="1:6" ht="12.75">
      <c r="A221" s="388" t="s">
        <v>604</v>
      </c>
      <c r="B221" s="276" t="s">
        <v>605</v>
      </c>
      <c r="C221" s="276" t="s">
        <v>606</v>
      </c>
      <c r="D221" s="277" t="s">
        <v>607</v>
      </c>
      <c r="E221" s="276" t="s">
        <v>608</v>
      </c>
      <c r="F221" s="278" t="s">
        <v>609</v>
      </c>
    </row>
    <row r="222" spans="1:6" ht="12.75">
      <c r="A222" s="388" t="s">
        <v>610</v>
      </c>
      <c r="B222" s="276">
        <v>4</v>
      </c>
      <c r="C222" s="276">
        <v>4</v>
      </c>
      <c r="D222" s="277">
        <v>5</v>
      </c>
      <c r="E222" s="276">
        <v>5</v>
      </c>
      <c r="F222" s="278">
        <v>5</v>
      </c>
    </row>
    <row r="223" spans="1:6" ht="13.5" thickBot="1">
      <c r="A223" s="389" t="s">
        <v>611</v>
      </c>
      <c r="B223" s="383">
        <v>5</v>
      </c>
      <c r="C223" s="383"/>
      <c r="D223" s="300"/>
      <c r="E223" s="300"/>
      <c r="F223" s="301"/>
    </row>
    <row r="224" spans="1:6" ht="15">
      <c r="A224" s="388" t="s">
        <v>601</v>
      </c>
      <c r="B224" s="275" t="s">
        <v>602</v>
      </c>
      <c r="C224" s="528" t="s">
        <v>1051</v>
      </c>
      <c r="D224" s="629"/>
      <c r="E224" s="629"/>
      <c r="F224" s="630"/>
    </row>
    <row r="225" spans="1:6" ht="12.75">
      <c r="A225" s="388" t="s">
        <v>604</v>
      </c>
      <c r="B225" s="276" t="s">
        <v>605</v>
      </c>
      <c r="C225" s="276" t="s">
        <v>606</v>
      </c>
      <c r="D225" s="277" t="s">
        <v>607</v>
      </c>
      <c r="E225" s="276" t="s">
        <v>608</v>
      </c>
      <c r="F225" s="278" t="s">
        <v>609</v>
      </c>
    </row>
    <row r="226" spans="1:6" ht="12.75">
      <c r="A226" s="388" t="s">
        <v>610</v>
      </c>
      <c r="B226" s="276">
        <v>5</v>
      </c>
      <c r="C226" s="276">
        <v>5</v>
      </c>
      <c r="D226" s="277">
        <v>5</v>
      </c>
      <c r="E226" s="276">
        <v>5</v>
      </c>
      <c r="F226" s="278">
        <v>5</v>
      </c>
    </row>
    <row r="227" spans="1:6" ht="13.5" thickBot="1">
      <c r="A227" s="389" t="s">
        <v>611</v>
      </c>
      <c r="B227" s="383">
        <v>5</v>
      </c>
      <c r="C227" s="383"/>
      <c r="D227" s="300"/>
      <c r="E227" s="300"/>
      <c r="F227" s="301"/>
    </row>
    <row r="228" spans="1:6" ht="12.75">
      <c r="A228" s="264"/>
      <c r="B228" s="264"/>
      <c r="C228" s="264"/>
      <c r="D228" s="264"/>
      <c r="E228" s="264"/>
      <c r="F228" s="264"/>
    </row>
    <row r="229" spans="1:6" ht="14.25">
      <c r="A229" s="407" t="s">
        <v>621</v>
      </c>
      <c r="B229" s="268"/>
      <c r="C229" s="268"/>
      <c r="D229" s="268"/>
      <c r="E229" s="268"/>
      <c r="F229" s="268"/>
    </row>
    <row r="230" spans="1:6" ht="53.25" customHeight="1">
      <c r="A230" s="531" t="s">
        <v>1052</v>
      </c>
      <c r="B230" s="532"/>
      <c r="C230" s="532"/>
      <c r="D230" s="532"/>
      <c r="E230" s="532"/>
      <c r="F230" s="532"/>
    </row>
    <row r="231" spans="1:6" ht="14.25">
      <c r="A231" s="333"/>
      <c r="B231" s="333"/>
      <c r="C231" s="333"/>
      <c r="D231" s="333"/>
      <c r="E231" s="333"/>
      <c r="F231" s="333"/>
    </row>
    <row r="232" spans="1:6" ht="15.75">
      <c r="A232" s="363" t="s">
        <v>1053</v>
      </c>
      <c r="B232" s="264"/>
      <c r="C232" s="264"/>
      <c r="D232" s="264"/>
      <c r="E232" s="264"/>
      <c r="F232" s="264"/>
    </row>
    <row r="233" spans="1:6" ht="12.75">
      <c r="A233" s="264"/>
      <c r="B233" s="264"/>
      <c r="C233" s="264"/>
      <c r="D233" s="264"/>
      <c r="E233" s="264"/>
      <c r="F233" s="264"/>
    </row>
    <row r="234" spans="1:6" ht="12.75">
      <c r="A234" s="264"/>
      <c r="B234" s="264"/>
      <c r="C234" s="266">
        <v>2012</v>
      </c>
      <c r="D234" s="266">
        <v>2013</v>
      </c>
      <c r="E234" s="266">
        <v>2014</v>
      </c>
      <c r="F234" s="264"/>
    </row>
    <row r="235" spans="1:6" ht="15">
      <c r="A235" s="541" t="s">
        <v>1168</v>
      </c>
      <c r="B235" s="580"/>
      <c r="C235" s="267">
        <f>'Programový rozpočet sumár'!G197</f>
        <v>116250</v>
      </c>
      <c r="D235" s="267">
        <f>'Programový rozpočet sumár'!M197</f>
        <v>112200</v>
      </c>
      <c r="E235" s="267">
        <f>'Programový rozpočet sumár'!Q197</f>
        <v>98600</v>
      </c>
      <c r="F235" s="264"/>
    </row>
    <row r="236" spans="1:6" ht="13.5" thickBot="1">
      <c r="A236" s="264"/>
      <c r="B236" s="264"/>
      <c r="C236" s="264"/>
      <c r="D236" s="264"/>
      <c r="E236" s="264"/>
      <c r="F236" s="264"/>
    </row>
    <row r="237" spans="1:6" ht="12.75">
      <c r="A237" s="387" t="s">
        <v>597</v>
      </c>
      <c r="B237" s="535" t="s">
        <v>261</v>
      </c>
      <c r="C237" s="535"/>
      <c r="D237" s="535"/>
      <c r="E237" s="535"/>
      <c r="F237" s="536"/>
    </row>
    <row r="238" spans="1:6" ht="12.75">
      <c r="A238" s="388" t="s">
        <v>599</v>
      </c>
      <c r="B238" s="568" t="s">
        <v>1054</v>
      </c>
      <c r="C238" s="569"/>
      <c r="D238" s="569"/>
      <c r="E238" s="569"/>
      <c r="F238" s="570"/>
    </row>
    <row r="239" spans="1:6" ht="12.75">
      <c r="A239" s="388" t="s">
        <v>601</v>
      </c>
      <c r="B239" s="443" t="s">
        <v>602</v>
      </c>
      <c r="C239" s="568" t="s">
        <v>1055</v>
      </c>
      <c r="D239" s="631"/>
      <c r="E239" s="631"/>
      <c r="F239" s="632"/>
    </row>
    <row r="240" spans="1:6" ht="12.75">
      <c r="A240" s="388" t="s">
        <v>604</v>
      </c>
      <c r="B240" s="276" t="s">
        <v>605</v>
      </c>
      <c r="C240" s="276" t="s">
        <v>606</v>
      </c>
      <c r="D240" s="277" t="s">
        <v>607</v>
      </c>
      <c r="E240" s="276" t="s">
        <v>608</v>
      </c>
      <c r="F240" s="278" t="s">
        <v>609</v>
      </c>
    </row>
    <row r="241" spans="1:6" ht="12.75">
      <c r="A241" s="388" t="s">
        <v>610</v>
      </c>
      <c r="B241" s="276">
        <v>90</v>
      </c>
      <c r="C241" s="276">
        <v>90</v>
      </c>
      <c r="D241" s="277">
        <v>90</v>
      </c>
      <c r="E241" s="276">
        <v>90</v>
      </c>
      <c r="F241" s="278">
        <v>90</v>
      </c>
    </row>
    <row r="242" spans="1:6" ht="13.5" thickBot="1">
      <c r="A242" s="389" t="s">
        <v>611</v>
      </c>
      <c r="B242" s="383">
        <v>73</v>
      </c>
      <c r="C242" s="383"/>
      <c r="D242" s="300"/>
      <c r="E242" s="300"/>
      <c r="F242" s="301"/>
    </row>
    <row r="243" spans="1:6" ht="15">
      <c r="A243" s="388" t="s">
        <v>601</v>
      </c>
      <c r="B243" s="275" t="s">
        <v>602</v>
      </c>
      <c r="C243" s="528" t="s">
        <v>1056</v>
      </c>
      <c r="D243" s="629"/>
      <c r="E243" s="629"/>
      <c r="F243" s="630"/>
    </row>
    <row r="244" spans="1:6" ht="12.75">
      <c r="A244" s="388" t="s">
        <v>604</v>
      </c>
      <c r="B244" s="276" t="s">
        <v>605</v>
      </c>
      <c r="C244" s="276" t="s">
        <v>606</v>
      </c>
      <c r="D244" s="277" t="s">
        <v>607</v>
      </c>
      <c r="E244" s="276" t="s">
        <v>608</v>
      </c>
      <c r="F244" s="278" t="s">
        <v>609</v>
      </c>
    </row>
    <row r="245" spans="1:6" ht="12.75">
      <c r="A245" s="388" t="s">
        <v>610</v>
      </c>
      <c r="B245" s="414">
        <v>26000</v>
      </c>
      <c r="C245" s="414">
        <v>26000</v>
      </c>
      <c r="D245" s="418">
        <v>22000</v>
      </c>
      <c r="E245" s="414">
        <v>22000</v>
      </c>
      <c r="F245" s="420">
        <v>22000</v>
      </c>
    </row>
    <row r="246" spans="1:6" ht="13.5" thickBot="1">
      <c r="A246" s="389" t="s">
        <v>611</v>
      </c>
      <c r="B246" s="415">
        <v>18562</v>
      </c>
      <c r="C246" s="383"/>
      <c r="D246" s="300"/>
      <c r="E246" s="300"/>
      <c r="F246" s="301"/>
    </row>
    <row r="247" spans="1:6" ht="13.5" thickBot="1">
      <c r="A247" s="264"/>
      <c r="B247" s="264"/>
      <c r="C247" s="264"/>
      <c r="D247" s="264"/>
      <c r="E247" s="264"/>
      <c r="F247" s="264"/>
    </row>
    <row r="248" spans="1:6" ht="12.75">
      <c r="A248" s="387" t="s">
        <v>597</v>
      </c>
      <c r="B248" s="535" t="s">
        <v>261</v>
      </c>
      <c r="C248" s="535"/>
      <c r="D248" s="535"/>
      <c r="E248" s="535"/>
      <c r="F248" s="536"/>
    </row>
    <row r="249" spans="1:6" ht="12.75">
      <c r="A249" s="388" t="s">
        <v>599</v>
      </c>
      <c r="B249" s="568" t="s">
        <v>1057</v>
      </c>
      <c r="C249" s="569"/>
      <c r="D249" s="569"/>
      <c r="E249" s="569"/>
      <c r="F249" s="570"/>
    </row>
    <row r="250" spans="1:6" ht="12.75">
      <c r="A250" s="388" t="s">
        <v>601</v>
      </c>
      <c r="B250" s="443" t="s">
        <v>602</v>
      </c>
      <c r="C250" s="568" t="s">
        <v>1058</v>
      </c>
      <c r="D250" s="631"/>
      <c r="E250" s="631"/>
      <c r="F250" s="632"/>
    </row>
    <row r="251" spans="1:6" ht="12.75">
      <c r="A251" s="388" t="s">
        <v>604</v>
      </c>
      <c r="B251" s="276" t="s">
        <v>605</v>
      </c>
      <c r="C251" s="276" t="s">
        <v>606</v>
      </c>
      <c r="D251" s="277" t="s">
        <v>607</v>
      </c>
      <c r="E251" s="276" t="s">
        <v>608</v>
      </c>
      <c r="F251" s="278" t="s">
        <v>609</v>
      </c>
    </row>
    <row r="252" spans="1:6" ht="12.75">
      <c r="A252" s="388" t="s">
        <v>610</v>
      </c>
      <c r="B252" s="276">
        <v>300</v>
      </c>
      <c r="C252" s="276">
        <v>300</v>
      </c>
      <c r="D252" s="277">
        <v>250</v>
      </c>
      <c r="E252" s="276">
        <v>250</v>
      </c>
      <c r="F252" s="278">
        <v>250</v>
      </c>
    </row>
    <row r="253" spans="1:6" ht="13.5" thickBot="1">
      <c r="A253" s="389" t="s">
        <v>611</v>
      </c>
      <c r="B253" s="383">
        <v>290</v>
      </c>
      <c r="C253" s="383"/>
      <c r="D253" s="300"/>
      <c r="E253" s="300"/>
      <c r="F253" s="301"/>
    </row>
    <row r="254" spans="1:6" ht="15">
      <c r="A254" s="388" t="s">
        <v>601</v>
      </c>
      <c r="B254" s="275" t="s">
        <v>602</v>
      </c>
      <c r="C254" s="528" t="s">
        <v>1059</v>
      </c>
      <c r="D254" s="629"/>
      <c r="E254" s="629"/>
      <c r="F254" s="630"/>
    </row>
    <row r="255" spans="1:6" ht="12.75">
      <c r="A255" s="388" t="s">
        <v>604</v>
      </c>
      <c r="B255" s="276" t="s">
        <v>605</v>
      </c>
      <c r="C255" s="276" t="s">
        <v>606</v>
      </c>
      <c r="D255" s="277" t="s">
        <v>607</v>
      </c>
      <c r="E255" s="276" t="s">
        <v>608</v>
      </c>
      <c r="F255" s="278" t="s">
        <v>609</v>
      </c>
    </row>
    <row r="256" spans="1:6" ht="12.75">
      <c r="A256" s="388" t="s">
        <v>610</v>
      </c>
      <c r="B256" s="276">
        <v>10</v>
      </c>
      <c r="C256" s="276">
        <v>10</v>
      </c>
      <c r="D256" s="277">
        <v>14</v>
      </c>
      <c r="E256" s="276">
        <v>14</v>
      </c>
      <c r="F256" s="278">
        <v>14</v>
      </c>
    </row>
    <row r="257" spans="1:6" ht="13.5" thickBot="1">
      <c r="A257" s="389" t="s">
        <v>611</v>
      </c>
      <c r="B257" s="383">
        <v>36</v>
      </c>
      <c r="C257" s="383"/>
      <c r="D257" s="300"/>
      <c r="E257" s="300"/>
      <c r="F257" s="301"/>
    </row>
    <row r="258" spans="1:6" ht="12.75">
      <c r="A258" s="264"/>
      <c r="B258" s="264"/>
      <c r="C258" s="264"/>
      <c r="D258" s="264"/>
      <c r="E258" s="264"/>
      <c r="F258" s="264"/>
    </row>
    <row r="259" spans="1:6" ht="14.25">
      <c r="A259" s="407" t="s">
        <v>621</v>
      </c>
      <c r="B259" s="268"/>
      <c r="C259" s="268"/>
      <c r="D259" s="268"/>
      <c r="E259" s="268"/>
      <c r="F259" s="268"/>
    </row>
    <row r="260" spans="1:6" ht="155.25" customHeight="1">
      <c r="A260" s="531" t="s">
        <v>1327</v>
      </c>
      <c r="B260" s="532"/>
      <c r="C260" s="532"/>
      <c r="D260" s="532"/>
      <c r="E260" s="532"/>
      <c r="F260" s="532"/>
    </row>
    <row r="261" spans="1:6" ht="12.75">
      <c r="A261" s="264"/>
      <c r="B261" s="264"/>
      <c r="C261" s="264"/>
      <c r="D261" s="264"/>
      <c r="E261" s="264"/>
      <c r="F261" s="264"/>
    </row>
    <row r="262" spans="1:6" ht="15.75">
      <c r="A262" s="363" t="s">
        <v>1060</v>
      </c>
      <c r="B262" s="264"/>
      <c r="C262" s="264"/>
      <c r="D262" s="264"/>
      <c r="E262" s="264"/>
      <c r="F262" s="264"/>
    </row>
    <row r="263" spans="1:6" ht="12.75">
      <c r="A263" s="264"/>
      <c r="B263" s="264"/>
      <c r="C263" s="264"/>
      <c r="D263" s="264"/>
      <c r="E263" s="264"/>
      <c r="F263" s="264"/>
    </row>
    <row r="264" spans="1:6" ht="12.75">
      <c r="A264" s="264"/>
      <c r="B264" s="264"/>
      <c r="C264" s="266">
        <v>2012</v>
      </c>
      <c r="D264" s="266">
        <v>2013</v>
      </c>
      <c r="E264" s="266">
        <v>2014</v>
      </c>
      <c r="F264" s="264"/>
    </row>
    <row r="265" spans="1:6" ht="15">
      <c r="A265" s="541" t="s">
        <v>1168</v>
      </c>
      <c r="B265" s="580"/>
      <c r="C265" s="267">
        <f>'Programový rozpočet sumár'!G198</f>
        <v>2150</v>
      </c>
      <c r="D265" s="267">
        <f>'Programový rozpočet sumár'!M198</f>
        <v>2200</v>
      </c>
      <c r="E265" s="267">
        <f>'Programový rozpočet sumár'!Q198</f>
        <v>2250</v>
      </c>
      <c r="F265" s="264"/>
    </row>
    <row r="266" spans="1:6" ht="13.5" thickBot="1">
      <c r="A266" s="264"/>
      <c r="B266" s="264"/>
      <c r="C266" s="264"/>
      <c r="D266" s="264"/>
      <c r="E266" s="264"/>
      <c r="F266" s="264"/>
    </row>
    <row r="267" spans="1:6" ht="12.75">
      <c r="A267" s="387" t="s">
        <v>597</v>
      </c>
      <c r="B267" s="535" t="s">
        <v>261</v>
      </c>
      <c r="C267" s="535"/>
      <c r="D267" s="535"/>
      <c r="E267" s="535"/>
      <c r="F267" s="536"/>
    </row>
    <row r="268" spans="1:6" ht="12.75">
      <c r="A268" s="388" t="s">
        <v>599</v>
      </c>
      <c r="B268" s="568" t="s">
        <v>1061</v>
      </c>
      <c r="C268" s="569"/>
      <c r="D268" s="569"/>
      <c r="E268" s="569"/>
      <c r="F268" s="570"/>
    </row>
    <row r="269" spans="1:6" ht="12.75">
      <c r="A269" s="388" t="s">
        <v>601</v>
      </c>
      <c r="B269" s="443" t="s">
        <v>602</v>
      </c>
      <c r="C269" s="568" t="s">
        <v>1062</v>
      </c>
      <c r="D269" s="631"/>
      <c r="E269" s="631"/>
      <c r="F269" s="632"/>
    </row>
    <row r="270" spans="1:6" ht="12.75">
      <c r="A270" s="388" t="s">
        <v>604</v>
      </c>
      <c r="B270" s="276" t="s">
        <v>605</v>
      </c>
      <c r="C270" s="276" t="s">
        <v>606</v>
      </c>
      <c r="D270" s="277" t="s">
        <v>607</v>
      </c>
      <c r="E270" s="276" t="s">
        <v>608</v>
      </c>
      <c r="F270" s="278" t="s">
        <v>609</v>
      </c>
    </row>
    <row r="271" spans="1:6" ht="12.75">
      <c r="A271" s="388" t="s">
        <v>610</v>
      </c>
      <c r="B271" s="414">
        <v>1850</v>
      </c>
      <c r="C271" s="414">
        <v>1850</v>
      </c>
      <c r="D271" s="418">
        <v>2500</v>
      </c>
      <c r="E271" s="414">
        <v>2500</v>
      </c>
      <c r="F271" s="420">
        <v>2500</v>
      </c>
    </row>
    <row r="272" spans="1:6" ht="13.5" thickBot="1">
      <c r="A272" s="389" t="s">
        <v>611</v>
      </c>
      <c r="B272" s="415">
        <v>3832</v>
      </c>
      <c r="C272" s="383"/>
      <c r="D272" s="300"/>
      <c r="E272" s="300"/>
      <c r="F272" s="301"/>
    </row>
    <row r="273" spans="1:6" ht="12.75">
      <c r="A273" s="264"/>
      <c r="B273" s="264"/>
      <c r="C273" s="264"/>
      <c r="D273" s="264"/>
      <c r="E273" s="264"/>
      <c r="F273" s="264"/>
    </row>
    <row r="274" spans="1:6" ht="14.25">
      <c r="A274" s="407" t="s">
        <v>621</v>
      </c>
      <c r="B274" s="268"/>
      <c r="C274" s="268"/>
      <c r="D274" s="268"/>
      <c r="E274" s="268"/>
      <c r="F274" s="268"/>
    </row>
    <row r="275" spans="1:6" ht="55.5" customHeight="1">
      <c r="A275" s="531" t="s">
        <v>1265</v>
      </c>
      <c r="B275" s="532"/>
      <c r="C275" s="532"/>
      <c r="D275" s="532"/>
      <c r="E275" s="532"/>
      <c r="F275" s="532"/>
    </row>
    <row r="277" spans="1:6" ht="15.75">
      <c r="A277" s="362" t="s">
        <v>1176</v>
      </c>
      <c r="B277" s="271"/>
      <c r="C277" s="271"/>
      <c r="D277" s="271"/>
      <c r="E277" s="271"/>
      <c r="F277" s="271"/>
    </row>
    <row r="278" spans="1:6" ht="15">
      <c r="A278" s="360" t="s">
        <v>1063</v>
      </c>
      <c r="B278" s="264"/>
      <c r="C278" s="264"/>
      <c r="D278" s="264"/>
      <c r="E278" s="264"/>
      <c r="F278" s="264"/>
    </row>
    <row r="279" spans="1:6" ht="12.75">
      <c r="A279" s="264"/>
      <c r="B279" s="264"/>
      <c r="C279" s="264"/>
      <c r="D279" s="264"/>
      <c r="E279" s="264"/>
      <c r="F279" s="264"/>
    </row>
    <row r="280" spans="1:6" ht="12.75">
      <c r="A280" s="264"/>
      <c r="B280" s="264"/>
      <c r="C280" s="266">
        <v>2012</v>
      </c>
      <c r="D280" s="266">
        <v>2013</v>
      </c>
      <c r="E280" s="266">
        <v>2014</v>
      </c>
      <c r="F280" s="264"/>
    </row>
    <row r="281" spans="1:6" ht="15">
      <c r="A281" s="541" t="s">
        <v>1163</v>
      </c>
      <c r="B281" s="580"/>
      <c r="C281" s="267">
        <f>'Programový rozpočet sumár'!G199</f>
        <v>9000</v>
      </c>
      <c r="D281" s="267">
        <f>'Programový rozpočet sumár'!M199</f>
        <v>9000</v>
      </c>
      <c r="E281" s="267">
        <f>'Programový rozpočet sumár'!Q199</f>
        <v>9000</v>
      </c>
      <c r="F281" s="264"/>
    </row>
    <row r="282" spans="1:6" ht="13.5" thickBot="1">
      <c r="A282" s="264"/>
      <c r="B282" s="264"/>
      <c r="C282" s="264"/>
      <c r="D282" s="264"/>
      <c r="E282" s="264"/>
      <c r="F282" s="264"/>
    </row>
    <row r="283" spans="1:6" ht="12.75">
      <c r="A283" s="387" t="s">
        <v>597</v>
      </c>
      <c r="B283" s="535" t="s">
        <v>985</v>
      </c>
      <c r="C283" s="535"/>
      <c r="D283" s="535"/>
      <c r="E283" s="535"/>
      <c r="F283" s="536"/>
    </row>
    <row r="284" spans="1:6" ht="12.75">
      <c r="A284" s="388" t="s">
        <v>599</v>
      </c>
      <c r="B284" s="568" t="s">
        <v>1064</v>
      </c>
      <c r="C284" s="569"/>
      <c r="D284" s="569"/>
      <c r="E284" s="569"/>
      <c r="F284" s="570"/>
    </row>
    <row r="285" spans="1:6" ht="12.75">
      <c r="A285" s="388" t="s">
        <v>601</v>
      </c>
      <c r="B285" s="443" t="s">
        <v>602</v>
      </c>
      <c r="C285" s="568" t="s">
        <v>1065</v>
      </c>
      <c r="D285" s="631"/>
      <c r="E285" s="631"/>
      <c r="F285" s="632"/>
    </row>
    <row r="286" spans="1:6" ht="12.75">
      <c r="A286" s="388" t="s">
        <v>604</v>
      </c>
      <c r="B286" s="276" t="s">
        <v>605</v>
      </c>
      <c r="C286" s="276" t="s">
        <v>606</v>
      </c>
      <c r="D286" s="277" t="s">
        <v>607</v>
      </c>
      <c r="E286" s="276" t="s">
        <v>608</v>
      </c>
      <c r="F286" s="278" t="s">
        <v>609</v>
      </c>
    </row>
    <row r="287" spans="1:6" ht="12.75">
      <c r="A287" s="388" t="s">
        <v>610</v>
      </c>
      <c r="B287" s="276">
        <v>5</v>
      </c>
      <c r="C287" s="414">
        <v>3</v>
      </c>
      <c r="D287" s="418">
        <v>3</v>
      </c>
      <c r="E287" s="414">
        <v>3</v>
      </c>
      <c r="F287" s="420">
        <v>3</v>
      </c>
    </row>
    <row r="288" spans="1:6" ht="13.5" thickBot="1">
      <c r="A288" s="389" t="s">
        <v>611</v>
      </c>
      <c r="B288" s="383">
        <v>2</v>
      </c>
      <c r="C288" s="415"/>
      <c r="D288" s="300"/>
      <c r="E288" s="300"/>
      <c r="F288" s="301"/>
    </row>
    <row r="290" spans="1:6" ht="14.25">
      <c r="A290" s="407" t="s">
        <v>653</v>
      </c>
      <c r="B290" s="268"/>
      <c r="C290" s="268"/>
      <c r="D290" s="268"/>
      <c r="E290" s="268"/>
      <c r="F290" s="268"/>
    </row>
    <row r="291" spans="1:6" ht="29.25" customHeight="1">
      <c r="A291" s="531" t="s">
        <v>1066</v>
      </c>
      <c r="B291" s="532"/>
      <c r="C291" s="532"/>
      <c r="D291" s="532"/>
      <c r="E291" s="532"/>
      <c r="F291" s="532"/>
    </row>
  </sheetData>
  <sheetProtection/>
  <mergeCells count="91">
    <mergeCell ref="A5:B5"/>
    <mergeCell ref="A11:B11"/>
    <mergeCell ref="B13:F13"/>
    <mergeCell ref="B14:F14"/>
    <mergeCell ref="C15:F15"/>
    <mergeCell ref="A21:F21"/>
    <mergeCell ref="A27:B27"/>
    <mergeCell ref="A32:B32"/>
    <mergeCell ref="B34:F34"/>
    <mergeCell ref="B35:F35"/>
    <mergeCell ref="C36:F36"/>
    <mergeCell ref="C40:F40"/>
    <mergeCell ref="C44:F44"/>
    <mergeCell ref="B49:F49"/>
    <mergeCell ref="B50:F50"/>
    <mergeCell ref="C51:F51"/>
    <mergeCell ref="C55:F55"/>
    <mergeCell ref="A61:F61"/>
    <mergeCell ref="A66:B66"/>
    <mergeCell ref="B68:F68"/>
    <mergeCell ref="B69:F69"/>
    <mergeCell ref="C70:F70"/>
    <mergeCell ref="A76:F76"/>
    <mergeCell ref="A81:B81"/>
    <mergeCell ref="B83:F83"/>
    <mergeCell ref="B84:F84"/>
    <mergeCell ref="C85:F85"/>
    <mergeCell ref="C89:F89"/>
    <mergeCell ref="C93:F93"/>
    <mergeCell ref="C97:F97"/>
    <mergeCell ref="A103:F103"/>
    <mergeCell ref="A108:B108"/>
    <mergeCell ref="B110:F110"/>
    <mergeCell ref="B111:F111"/>
    <mergeCell ref="C112:F112"/>
    <mergeCell ref="A118:F118"/>
    <mergeCell ref="A124:B124"/>
    <mergeCell ref="A129:B129"/>
    <mergeCell ref="B131:F131"/>
    <mergeCell ref="B132:F132"/>
    <mergeCell ref="C133:F133"/>
    <mergeCell ref="C137:F137"/>
    <mergeCell ref="A143:F143"/>
    <mergeCell ref="A148:B148"/>
    <mergeCell ref="B150:F150"/>
    <mergeCell ref="B151:F151"/>
    <mergeCell ref="C152:F152"/>
    <mergeCell ref="C156:F156"/>
    <mergeCell ref="C160:F160"/>
    <mergeCell ref="A166:F166"/>
    <mergeCell ref="A171:B171"/>
    <mergeCell ref="B173:F173"/>
    <mergeCell ref="B174:F174"/>
    <mergeCell ref="C175:F175"/>
    <mergeCell ref="A181:F181"/>
    <mergeCell ref="A186:B186"/>
    <mergeCell ref="B188:F188"/>
    <mergeCell ref="B189:F189"/>
    <mergeCell ref="C190:F190"/>
    <mergeCell ref="C194:F194"/>
    <mergeCell ref="A200:F200"/>
    <mergeCell ref="A205:B205"/>
    <mergeCell ref="B207:F207"/>
    <mergeCell ref="B208:F208"/>
    <mergeCell ref="C209:F209"/>
    <mergeCell ref="C213:F213"/>
    <mergeCell ref="B218:F218"/>
    <mergeCell ref="B219:F219"/>
    <mergeCell ref="C220:F220"/>
    <mergeCell ref="C224:F224"/>
    <mergeCell ref="A230:F230"/>
    <mergeCell ref="A235:B235"/>
    <mergeCell ref="B237:F237"/>
    <mergeCell ref="B238:F238"/>
    <mergeCell ref="C239:F239"/>
    <mergeCell ref="C243:F243"/>
    <mergeCell ref="B248:F248"/>
    <mergeCell ref="B249:F249"/>
    <mergeCell ref="C250:F250"/>
    <mergeCell ref="C254:F254"/>
    <mergeCell ref="A260:F260"/>
    <mergeCell ref="A265:B265"/>
    <mergeCell ref="B267:F267"/>
    <mergeCell ref="B268:F268"/>
    <mergeCell ref="A291:F291"/>
    <mergeCell ref="C269:F269"/>
    <mergeCell ref="A275:F275"/>
    <mergeCell ref="A281:B281"/>
    <mergeCell ref="B283:F283"/>
    <mergeCell ref="B284:F284"/>
    <mergeCell ref="C285:F285"/>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7" manualBreakCount="7">
    <brk id="48" max="255" man="1"/>
    <brk id="77" max="255" man="1"/>
    <brk id="119" max="255" man="1"/>
    <brk id="167" max="255" man="1"/>
    <brk id="201" max="255" man="1"/>
    <brk id="231" max="255" man="1"/>
    <brk id="261" max="255" man="1"/>
  </rowBreaks>
</worksheet>
</file>

<file path=xl/worksheets/sheet2.xml><?xml version="1.0" encoding="utf-8"?>
<worksheet xmlns="http://schemas.openxmlformats.org/spreadsheetml/2006/main" xmlns:r="http://schemas.openxmlformats.org/officeDocument/2006/relationships">
  <dimension ref="A1:I19"/>
  <sheetViews>
    <sheetView tabSelected="1" zoomScalePageLayoutView="0" workbookViewId="0" topLeftCell="A1">
      <selection activeCell="I19" sqref="I19"/>
    </sheetView>
  </sheetViews>
  <sheetFormatPr defaultColWidth="9.00390625" defaultRowHeight="12.75"/>
  <cols>
    <col min="1" max="9" width="13.75390625" style="33" customWidth="1"/>
    <col min="10" max="16384" width="9.125" style="33" customWidth="1"/>
  </cols>
  <sheetData>
    <row r="1" spans="1:7" ht="12.75">
      <c r="A1" s="31"/>
      <c r="B1" s="32"/>
      <c r="C1" s="32"/>
      <c r="D1" s="32"/>
      <c r="E1" s="32"/>
      <c r="F1" s="32"/>
      <c r="G1" s="32"/>
    </row>
    <row r="2" spans="1:7" ht="20.25">
      <c r="A2" s="32"/>
      <c r="B2" s="32"/>
      <c r="C2" s="22" t="s">
        <v>533</v>
      </c>
      <c r="D2" s="32"/>
      <c r="E2" s="32"/>
      <c r="F2" s="32"/>
      <c r="G2" s="32"/>
    </row>
    <row r="3" spans="1:7" ht="12.75">
      <c r="A3" s="32"/>
      <c r="B3" s="32"/>
      <c r="C3" s="32"/>
      <c r="D3" s="32"/>
      <c r="E3" s="32"/>
      <c r="F3" s="32"/>
      <c r="G3" s="32"/>
    </row>
    <row r="4" ht="13.5" thickBot="1"/>
    <row r="5" spans="1:9" s="34" customFormat="1" ht="16.5" customHeight="1" thickBot="1">
      <c r="A5" s="7">
        <v>2012</v>
      </c>
      <c r="B5" s="8">
        <v>2013</v>
      </c>
      <c r="C5" s="9">
        <v>2014</v>
      </c>
      <c r="D5" s="7">
        <v>2012</v>
      </c>
      <c r="E5" s="8">
        <v>2013</v>
      </c>
      <c r="F5" s="9">
        <v>2014</v>
      </c>
      <c r="G5" s="7">
        <v>2012</v>
      </c>
      <c r="H5" s="8">
        <v>2013</v>
      </c>
      <c r="I5" s="9">
        <v>2014</v>
      </c>
    </row>
    <row r="6" spans="1:9" s="35" customFormat="1" ht="13.5" thickTop="1">
      <c r="A6" s="10"/>
      <c r="B6" s="21" t="s">
        <v>400</v>
      </c>
      <c r="C6" s="12"/>
      <c r="D6" s="10"/>
      <c r="E6" s="21" t="s">
        <v>401</v>
      </c>
      <c r="F6" s="12"/>
      <c r="G6" s="10" t="s">
        <v>95</v>
      </c>
      <c r="H6" s="11"/>
      <c r="I6" s="12"/>
    </row>
    <row r="7" spans="1:9" s="36" customFormat="1" ht="13.5" thickBot="1">
      <c r="A7" s="16">
        <f>Bežné!D107+Bežné!D114</f>
        <v>10495793</v>
      </c>
      <c r="B7" s="16">
        <f>Bežné!E107+Bežné!E114</f>
        <v>10571492</v>
      </c>
      <c r="C7" s="16">
        <f>Bežné!F107+Bežné!F114</f>
        <v>10721149</v>
      </c>
      <c r="D7" s="16">
        <f>'Programový rozpočet sumár'!H4</f>
        <v>10240538.885932125</v>
      </c>
      <c r="E7" s="16">
        <f>'Programový rozpočet sumár'!N4</f>
        <v>10329812</v>
      </c>
      <c r="F7" s="16">
        <f>'Programový rozpočet sumár'!R4</f>
        <v>10541303</v>
      </c>
      <c r="G7" s="16">
        <f>SUM(A7-D7)</f>
        <v>255254.11406787485</v>
      </c>
      <c r="H7" s="16">
        <f>SUM(B7-E7)</f>
        <v>241680</v>
      </c>
      <c r="I7" s="23">
        <f>SUM(C7-F7)</f>
        <v>179846</v>
      </c>
    </row>
    <row r="8" spans="1:9" s="35" customFormat="1" ht="13.5" thickTop="1">
      <c r="A8" s="10"/>
      <c r="B8" s="21" t="s">
        <v>403</v>
      </c>
      <c r="C8" s="12"/>
      <c r="D8" s="10"/>
      <c r="E8" s="21" t="s">
        <v>402</v>
      </c>
      <c r="F8" s="12"/>
      <c r="G8" s="10" t="s">
        <v>96</v>
      </c>
      <c r="H8" s="11"/>
      <c r="I8" s="12"/>
    </row>
    <row r="9" spans="1:9" s="37" customFormat="1" ht="12.75">
      <c r="A9" s="18">
        <f>Kapitálové!D15</f>
        <v>366354</v>
      </c>
      <c r="B9" s="18">
        <f>Kapitálové!E15</f>
        <v>103744</v>
      </c>
      <c r="C9" s="18">
        <f>Kapitálové!F15</f>
        <v>323744</v>
      </c>
      <c r="D9" s="18">
        <f>'Programový rozpočet sumár'!I4</f>
        <v>1601547</v>
      </c>
      <c r="E9" s="18">
        <f>'Programový rozpočet sumár'!O4</f>
        <v>638444</v>
      </c>
      <c r="F9" s="18">
        <f>'Programový rozpočet sumár'!S4</f>
        <v>1008598</v>
      </c>
      <c r="G9" s="18">
        <f>SUM(A9-D9)</f>
        <v>-1235193</v>
      </c>
      <c r="H9" s="18">
        <f>SUM(B9-E9)</f>
        <v>-534700</v>
      </c>
      <c r="I9" s="24">
        <f>SUM(C9-F9)</f>
        <v>-684854</v>
      </c>
    </row>
    <row r="10" spans="1:9" s="38" customFormat="1" ht="12.75">
      <c r="A10" s="13" t="s">
        <v>98</v>
      </c>
      <c r="B10" s="14"/>
      <c r="C10" s="15"/>
      <c r="D10" s="13" t="s">
        <v>97</v>
      </c>
      <c r="E10" s="14"/>
      <c r="F10" s="15"/>
      <c r="G10" s="13" t="s">
        <v>102</v>
      </c>
      <c r="H10" s="14"/>
      <c r="I10" s="15"/>
    </row>
    <row r="11" spans="1:9" s="37" customFormat="1" ht="12.75">
      <c r="A11" s="17">
        <f>Finančné!D13</f>
        <v>1137782</v>
      </c>
      <c r="B11" s="17">
        <f>Finančné!E13</f>
        <v>467600</v>
      </c>
      <c r="C11" s="17">
        <f>Finančné!F13</f>
        <v>702375</v>
      </c>
      <c r="D11" s="17">
        <f>'Programový rozpočet sumár'!J4</f>
        <v>157843</v>
      </c>
      <c r="E11" s="17">
        <f>'Programový rozpočet sumár'!P4</f>
        <v>174580</v>
      </c>
      <c r="F11" s="17">
        <f>'Programový rozpočet sumár'!T4</f>
        <v>197367</v>
      </c>
      <c r="G11" s="17">
        <f>SUM(A11-D11)</f>
        <v>979939</v>
      </c>
      <c r="H11" s="17">
        <f>SUM(B11-E11)</f>
        <v>293020</v>
      </c>
      <c r="I11" s="25">
        <f>SUM(C11-F11)</f>
        <v>505008</v>
      </c>
    </row>
    <row r="12" spans="1:9" s="38" customFormat="1" ht="12.75">
      <c r="A12" s="13" t="s">
        <v>99</v>
      </c>
      <c r="B12" s="14"/>
      <c r="C12" s="15"/>
      <c r="D12" s="13" t="s">
        <v>100</v>
      </c>
      <c r="E12" s="14"/>
      <c r="F12" s="15"/>
      <c r="G12" s="13" t="s">
        <v>101</v>
      </c>
      <c r="H12" s="14"/>
      <c r="I12" s="15"/>
    </row>
    <row r="13" spans="1:9" s="39" customFormat="1" ht="13.5" thickBot="1">
      <c r="A13" s="19">
        <f>SUM(A7+A9+A11)</f>
        <v>11999929</v>
      </c>
      <c r="B13" s="19">
        <f aca="true" t="shared" si="0" ref="B13:I13">SUM(B7+B9+B11)</f>
        <v>11142836</v>
      </c>
      <c r="C13" s="19">
        <f t="shared" si="0"/>
        <v>11747268</v>
      </c>
      <c r="D13" s="19">
        <f t="shared" si="0"/>
        <v>11999928.885932125</v>
      </c>
      <c r="E13" s="19">
        <f t="shared" si="0"/>
        <v>11142836</v>
      </c>
      <c r="F13" s="19">
        <f t="shared" si="0"/>
        <v>11747268</v>
      </c>
      <c r="G13" s="19">
        <f t="shared" si="0"/>
        <v>0.11406787484884262</v>
      </c>
      <c r="H13" s="19">
        <f t="shared" si="0"/>
        <v>0</v>
      </c>
      <c r="I13" s="26">
        <f t="shared" si="0"/>
        <v>0</v>
      </c>
    </row>
    <row r="14" spans="1:9" ht="12.75">
      <c r="A14" s="4"/>
      <c r="B14" s="4"/>
      <c r="C14" s="4"/>
      <c r="D14" s="4"/>
      <c r="E14" s="4"/>
      <c r="F14" s="4"/>
      <c r="G14" s="6"/>
      <c r="H14" s="6"/>
      <c r="I14" s="6"/>
    </row>
    <row r="15" spans="1:9" ht="12.75">
      <c r="A15" s="4"/>
      <c r="B15" s="4"/>
      <c r="C15" s="4"/>
      <c r="D15" s="4"/>
      <c r="E15" s="41"/>
      <c r="F15" s="41"/>
      <c r="G15" s="40"/>
      <c r="H15" s="6"/>
      <c r="I15" s="6"/>
    </row>
    <row r="16" spans="1:9" ht="12.75">
      <c r="A16" s="4"/>
      <c r="B16" s="4" t="s">
        <v>1348</v>
      </c>
      <c r="C16" s="4"/>
      <c r="D16" s="4"/>
      <c r="E16" s="41"/>
      <c r="F16" s="41"/>
      <c r="G16" s="40"/>
      <c r="H16" s="4"/>
      <c r="I16" s="4"/>
    </row>
    <row r="17" spans="1:9" ht="12.75">
      <c r="A17" s="4"/>
      <c r="B17" s="4" t="s">
        <v>103</v>
      </c>
      <c r="C17" s="4"/>
      <c r="D17" s="4"/>
      <c r="E17" s="41"/>
      <c r="F17" s="41"/>
      <c r="G17" s="40"/>
      <c r="H17" s="4"/>
      <c r="I17" s="4"/>
    </row>
    <row r="18" spans="1:9" ht="12.75">
      <c r="A18" s="4"/>
      <c r="B18" s="4"/>
      <c r="C18" s="4"/>
      <c r="D18" s="4"/>
      <c r="E18" s="41"/>
      <c r="F18" s="1"/>
      <c r="G18" s="40"/>
      <c r="H18" s="4"/>
      <c r="I18" s="4"/>
    </row>
    <row r="19" spans="1:9" ht="12.75">
      <c r="A19" s="4"/>
      <c r="B19" s="4"/>
      <c r="C19" s="4"/>
      <c r="D19" s="4"/>
      <c r="E19" s="41"/>
      <c r="F19" s="1"/>
      <c r="G19" s="40"/>
      <c r="H19" s="4"/>
      <c r="I19" s="4"/>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F134"/>
  <sheetViews>
    <sheetView zoomScalePageLayoutView="0" workbookViewId="0" topLeftCell="A1">
      <selection activeCell="A18" sqref="A18:B18"/>
    </sheetView>
  </sheetViews>
  <sheetFormatPr defaultColWidth="9.00390625" defaultRowHeight="12.75"/>
  <cols>
    <col min="1" max="1" width="22.125" style="283" customWidth="1"/>
    <col min="2" max="6" width="12.75390625" style="283" customWidth="1"/>
    <col min="7" max="16384" width="9.125" style="265" customWidth="1"/>
  </cols>
  <sheetData>
    <row r="1" spans="1:6" ht="18">
      <c r="A1" s="263" t="s">
        <v>1303</v>
      </c>
      <c r="B1" s="268"/>
      <c r="C1" s="268"/>
      <c r="D1" s="268"/>
      <c r="E1" s="268"/>
      <c r="F1" s="264"/>
    </row>
    <row r="2" spans="1:6" ht="15">
      <c r="A2" s="360" t="s">
        <v>1172</v>
      </c>
      <c r="B2" s="268"/>
      <c r="C2" s="268"/>
      <c r="D2" s="268"/>
      <c r="E2" s="268"/>
      <c r="F2" s="264"/>
    </row>
    <row r="3" spans="1:6" ht="12.75">
      <c r="A3" s="264"/>
      <c r="B3" s="264"/>
      <c r="C3" s="264"/>
      <c r="D3" s="264"/>
      <c r="E3" s="264"/>
      <c r="F3" s="264"/>
    </row>
    <row r="4" spans="1:6" ht="12.75">
      <c r="A4" s="264"/>
      <c r="B4" s="264"/>
      <c r="C4" s="266">
        <v>2012</v>
      </c>
      <c r="D4" s="266">
        <v>2013</v>
      </c>
      <c r="E4" s="266">
        <v>2014</v>
      </c>
      <c r="F4" s="264"/>
    </row>
    <row r="5" spans="1:6" ht="15">
      <c r="A5" s="541" t="s">
        <v>593</v>
      </c>
      <c r="B5" s="580"/>
      <c r="C5" s="267">
        <f>'Programový rozpočet sumár'!G201</f>
        <v>205300</v>
      </c>
      <c r="D5" s="267">
        <f>'Programový rozpočet sumár'!M201</f>
        <v>202950</v>
      </c>
      <c r="E5" s="267">
        <f>'Programový rozpočet sumár'!Q201</f>
        <v>206600</v>
      </c>
      <c r="F5" s="264"/>
    </row>
    <row r="6" spans="1:6" ht="12.75">
      <c r="A6" s="264"/>
      <c r="B6" s="264"/>
      <c r="C6" s="264"/>
      <c r="D6" s="264"/>
      <c r="E6" s="264"/>
      <c r="F6" s="264"/>
    </row>
    <row r="7" spans="1:6" ht="14.25">
      <c r="A7" s="407" t="s">
        <v>594</v>
      </c>
      <c r="B7" s="268"/>
      <c r="C7" s="268"/>
      <c r="D7" s="268"/>
      <c r="E7" s="268"/>
      <c r="F7" s="268"/>
    </row>
    <row r="8" spans="1:6" ht="29.25" customHeight="1">
      <c r="A8" s="531" t="s">
        <v>1067</v>
      </c>
      <c r="B8" s="532"/>
      <c r="C8" s="532"/>
      <c r="D8" s="532"/>
      <c r="E8" s="532"/>
      <c r="F8" s="532"/>
    </row>
    <row r="9" spans="1:6" ht="12.75">
      <c r="A9" s="264"/>
      <c r="B9" s="264"/>
      <c r="C9" s="264"/>
      <c r="D9" s="264"/>
      <c r="E9" s="264"/>
      <c r="F9" s="264"/>
    </row>
    <row r="10" spans="1:6" ht="15.75">
      <c r="A10" s="362" t="s">
        <v>1068</v>
      </c>
      <c r="B10" s="268"/>
      <c r="C10" s="268"/>
      <c r="D10" s="264"/>
      <c r="E10" s="264"/>
      <c r="F10" s="264"/>
    </row>
    <row r="11" spans="1:6" ht="15">
      <c r="A11" s="317"/>
      <c r="B11" s="264"/>
      <c r="C11" s="264"/>
      <c r="D11" s="264"/>
      <c r="E11" s="264"/>
      <c r="F11" s="264"/>
    </row>
    <row r="12" spans="1:6" ht="12.75">
      <c r="A12" s="264"/>
      <c r="B12" s="264"/>
      <c r="C12" s="266">
        <v>2012</v>
      </c>
      <c r="D12" s="266">
        <v>2013</v>
      </c>
      <c r="E12" s="266">
        <v>2014</v>
      </c>
      <c r="F12" s="264"/>
    </row>
    <row r="13" spans="1:6" ht="15">
      <c r="A13" s="541" t="s">
        <v>1163</v>
      </c>
      <c r="B13" s="580"/>
      <c r="C13" s="267">
        <f>'Programový rozpočet sumár'!G202</f>
        <v>132300</v>
      </c>
      <c r="D13" s="267">
        <f>'Programový rozpočet sumár'!M202</f>
        <v>134950</v>
      </c>
      <c r="E13" s="267">
        <f>'Programový rozpočet sumár'!Q202</f>
        <v>137600</v>
      </c>
      <c r="F13" s="264"/>
    </row>
    <row r="14" spans="1:6" ht="12.75">
      <c r="A14" s="264"/>
      <c r="B14" s="264"/>
      <c r="C14" s="264"/>
      <c r="D14" s="264"/>
      <c r="E14" s="264"/>
      <c r="F14" s="264"/>
    </row>
    <row r="15" spans="1:6" ht="15.75">
      <c r="A15" s="363" t="s">
        <v>1069</v>
      </c>
      <c r="B15" s="264"/>
      <c r="C15" s="264"/>
      <c r="D15" s="264"/>
      <c r="E15" s="264"/>
      <c r="F15" s="264"/>
    </row>
    <row r="16" spans="1:6" ht="12.75">
      <c r="A16" s="264"/>
      <c r="B16" s="264"/>
      <c r="C16" s="264"/>
      <c r="D16" s="264"/>
      <c r="E16" s="264"/>
      <c r="F16" s="264"/>
    </row>
    <row r="17" spans="1:6" ht="12.75">
      <c r="A17" s="264"/>
      <c r="B17" s="264"/>
      <c r="C17" s="266">
        <v>2012</v>
      </c>
      <c r="D17" s="266">
        <v>2013</v>
      </c>
      <c r="E17" s="266">
        <v>2014</v>
      </c>
      <c r="F17" s="264"/>
    </row>
    <row r="18" spans="1:6" ht="15">
      <c r="A18" s="541" t="s">
        <v>1168</v>
      </c>
      <c r="B18" s="580"/>
      <c r="C18" s="267">
        <f>'Programový rozpočet sumár'!G203</f>
        <v>3000</v>
      </c>
      <c r="D18" s="267">
        <f>'Programový rozpočet sumár'!M203</f>
        <v>3000</v>
      </c>
      <c r="E18" s="267">
        <f>'Programový rozpočet sumár'!Q203</f>
        <v>3000</v>
      </c>
      <c r="F18" s="264"/>
    </row>
    <row r="19" spans="1:6" ht="13.5" thickBot="1">
      <c r="A19" s="264"/>
      <c r="B19" s="264"/>
      <c r="C19" s="264"/>
      <c r="D19" s="264"/>
      <c r="E19" s="264"/>
      <c r="F19" s="264"/>
    </row>
    <row r="20" spans="1:6" ht="12.75">
      <c r="A20" s="387" t="s">
        <v>597</v>
      </c>
      <c r="B20" s="557" t="s">
        <v>631</v>
      </c>
      <c r="C20" s="557"/>
      <c r="D20" s="557"/>
      <c r="E20" s="557"/>
      <c r="F20" s="558"/>
    </row>
    <row r="21" spans="1:6" ht="12.75">
      <c r="A21" s="388" t="s">
        <v>599</v>
      </c>
      <c r="B21" s="574" t="s">
        <v>1070</v>
      </c>
      <c r="C21" s="574"/>
      <c r="D21" s="574"/>
      <c r="E21" s="574"/>
      <c r="F21" s="577"/>
    </row>
    <row r="22" spans="1:6" ht="15">
      <c r="A22" s="388" t="s">
        <v>601</v>
      </c>
      <c r="B22" s="275" t="s">
        <v>602</v>
      </c>
      <c r="C22" s="574" t="s">
        <v>1304</v>
      </c>
      <c r="D22" s="575"/>
      <c r="E22" s="575"/>
      <c r="F22" s="576"/>
    </row>
    <row r="23" spans="1:6" ht="12.75">
      <c r="A23" s="388" t="s">
        <v>604</v>
      </c>
      <c r="B23" s="276" t="s">
        <v>605</v>
      </c>
      <c r="C23" s="276" t="s">
        <v>606</v>
      </c>
      <c r="D23" s="277" t="s">
        <v>607</v>
      </c>
      <c r="E23" s="276" t="s">
        <v>608</v>
      </c>
      <c r="F23" s="278" t="s">
        <v>609</v>
      </c>
    </row>
    <row r="24" spans="1:6" ht="12.75">
      <c r="A24" s="388" t="s">
        <v>610</v>
      </c>
      <c r="B24" s="276"/>
      <c r="C24" s="276"/>
      <c r="D24" s="277">
        <v>10</v>
      </c>
      <c r="E24" s="276">
        <v>10</v>
      </c>
      <c r="F24" s="278">
        <v>10</v>
      </c>
    </row>
    <row r="25" spans="1:6" ht="13.5" thickBot="1">
      <c r="A25" s="389" t="s">
        <v>611</v>
      </c>
      <c r="B25" s="383"/>
      <c r="C25" s="383"/>
      <c r="D25" s="300"/>
      <c r="E25" s="300"/>
      <c r="F25" s="301"/>
    </row>
    <row r="26" spans="1:6" ht="12.75">
      <c r="A26" s="264"/>
      <c r="B26" s="264"/>
      <c r="C26" s="264"/>
      <c r="D26" s="264"/>
      <c r="E26" s="264"/>
      <c r="F26" s="264"/>
    </row>
    <row r="27" spans="1:6" ht="14.25">
      <c r="A27" s="407" t="s">
        <v>621</v>
      </c>
      <c r="B27" s="268"/>
      <c r="C27" s="268"/>
      <c r="D27" s="268"/>
      <c r="E27" s="268"/>
      <c r="F27" s="268"/>
    </row>
    <row r="28" spans="1:6" ht="12.75">
      <c r="A28" s="531" t="s">
        <v>1328</v>
      </c>
      <c r="B28" s="532"/>
      <c r="C28" s="532"/>
      <c r="D28" s="532"/>
      <c r="E28" s="532"/>
      <c r="F28" s="532"/>
    </row>
    <row r="29" spans="1:6" ht="12.75">
      <c r="A29" s="264"/>
      <c r="B29" s="264"/>
      <c r="C29" s="264"/>
      <c r="D29" s="264"/>
      <c r="E29" s="264"/>
      <c r="F29" s="264"/>
    </row>
    <row r="30" spans="1:6" ht="15.75">
      <c r="A30" s="363" t="s">
        <v>1071</v>
      </c>
      <c r="B30" s="264"/>
      <c r="C30" s="264"/>
      <c r="D30" s="264"/>
      <c r="E30" s="264"/>
      <c r="F30" s="264"/>
    </row>
    <row r="31" spans="1:6" ht="12.75">
      <c r="A31" s="264"/>
      <c r="B31" s="264"/>
      <c r="C31" s="264"/>
      <c r="D31" s="264"/>
      <c r="E31" s="264"/>
      <c r="F31" s="264"/>
    </row>
    <row r="32" spans="1:6" ht="12.75">
      <c r="A32" s="264"/>
      <c r="B32" s="264"/>
      <c r="C32" s="266">
        <v>2012</v>
      </c>
      <c r="D32" s="266">
        <v>2013</v>
      </c>
      <c r="E32" s="266">
        <v>2014</v>
      </c>
      <c r="F32" s="264"/>
    </row>
    <row r="33" spans="1:6" ht="15">
      <c r="A33" s="541" t="s">
        <v>1168</v>
      </c>
      <c r="B33" s="580"/>
      <c r="C33" s="267">
        <f>'Programový rozpočet sumár'!G204</f>
        <v>120000</v>
      </c>
      <c r="D33" s="267">
        <f>'Programový rozpočet sumár'!M204</f>
        <v>122500</v>
      </c>
      <c r="E33" s="267">
        <f>'Programový rozpočet sumár'!Q204</f>
        <v>125000</v>
      </c>
      <c r="F33" s="264"/>
    </row>
    <row r="34" spans="1:6" ht="13.5" thickBot="1">
      <c r="A34" s="264"/>
      <c r="B34" s="264"/>
      <c r="C34" s="264"/>
      <c r="D34" s="264"/>
      <c r="E34" s="264"/>
      <c r="F34" s="264"/>
    </row>
    <row r="35" spans="1:6" ht="12.75">
      <c r="A35" s="387" t="s">
        <v>597</v>
      </c>
      <c r="B35" s="557" t="s">
        <v>631</v>
      </c>
      <c r="C35" s="557"/>
      <c r="D35" s="557"/>
      <c r="E35" s="557"/>
      <c r="F35" s="558"/>
    </row>
    <row r="36" spans="1:6" ht="12.75">
      <c r="A36" s="388" t="s">
        <v>599</v>
      </c>
      <c r="B36" s="574" t="s">
        <v>1072</v>
      </c>
      <c r="C36" s="574"/>
      <c r="D36" s="574"/>
      <c r="E36" s="574"/>
      <c r="F36" s="577"/>
    </row>
    <row r="37" spans="1:6" ht="15">
      <c r="A37" s="388" t="s">
        <v>601</v>
      </c>
      <c r="B37" s="275" t="s">
        <v>602</v>
      </c>
      <c r="C37" s="574" t="s">
        <v>1073</v>
      </c>
      <c r="D37" s="575"/>
      <c r="E37" s="575"/>
      <c r="F37" s="576"/>
    </row>
    <row r="38" spans="1:6" ht="12.75">
      <c r="A38" s="388" t="s">
        <v>604</v>
      </c>
      <c r="B38" s="276" t="s">
        <v>605</v>
      </c>
      <c r="C38" s="276" t="s">
        <v>606</v>
      </c>
      <c r="D38" s="277" t="s">
        <v>607</v>
      </c>
      <c r="E38" s="276" t="s">
        <v>608</v>
      </c>
      <c r="F38" s="278" t="s">
        <v>609</v>
      </c>
    </row>
    <row r="39" spans="1:6" ht="12.75">
      <c r="A39" s="388" t="s">
        <v>610</v>
      </c>
      <c r="B39" s="414">
        <v>254600</v>
      </c>
      <c r="C39" s="414">
        <v>242500</v>
      </c>
      <c r="D39" s="418">
        <f>C39-21100</f>
        <v>221400</v>
      </c>
      <c r="E39" s="414">
        <f>D39</f>
        <v>221400</v>
      </c>
      <c r="F39" s="420">
        <f>E39</f>
        <v>221400</v>
      </c>
    </row>
    <row r="40" spans="1:6" ht="13.5" thickBot="1">
      <c r="A40" s="389" t="s">
        <v>611</v>
      </c>
      <c r="B40" s="415">
        <v>235353</v>
      </c>
      <c r="C40" s="383"/>
      <c r="D40" s="300"/>
      <c r="E40" s="300"/>
      <c r="F40" s="301"/>
    </row>
    <row r="41" spans="1:6" ht="12.75">
      <c r="A41" s="264"/>
      <c r="B41" s="264"/>
      <c r="C41" s="264"/>
      <c r="D41" s="264"/>
      <c r="E41" s="264"/>
      <c r="F41" s="264"/>
    </row>
    <row r="42" spans="1:6" ht="14.25">
      <c r="A42" s="407" t="s">
        <v>621</v>
      </c>
      <c r="B42" s="268"/>
      <c r="C42" s="268"/>
      <c r="D42" s="268"/>
      <c r="E42" s="268"/>
      <c r="F42" s="268"/>
    </row>
    <row r="43" spans="1:6" ht="12.75">
      <c r="A43" s="531" t="s">
        <v>1329</v>
      </c>
      <c r="B43" s="532"/>
      <c r="C43" s="532"/>
      <c r="D43" s="532"/>
      <c r="E43" s="532"/>
      <c r="F43" s="532"/>
    </row>
    <row r="44" spans="1:6" ht="12.75">
      <c r="A44" s="290"/>
      <c r="B44" s="291"/>
      <c r="C44" s="291"/>
      <c r="D44" s="291"/>
      <c r="E44" s="291"/>
      <c r="F44" s="291"/>
    </row>
    <row r="45" spans="1:6" ht="15.75">
      <c r="A45" s="366" t="s">
        <v>1074</v>
      </c>
      <c r="B45" s="334"/>
      <c r="C45" s="334"/>
      <c r="D45" s="334"/>
      <c r="E45" s="334"/>
      <c r="F45" s="334"/>
    </row>
    <row r="46" spans="1:6" ht="12.75">
      <c r="A46" s="264"/>
      <c r="B46" s="264"/>
      <c r="C46" s="266">
        <v>2012</v>
      </c>
      <c r="D46" s="266">
        <v>2013</v>
      </c>
      <c r="E46" s="266">
        <v>2014</v>
      </c>
      <c r="F46" s="264"/>
    </row>
    <row r="47" spans="1:6" ht="15">
      <c r="A47" s="541" t="s">
        <v>1168</v>
      </c>
      <c r="B47" s="542"/>
      <c r="C47" s="267">
        <f>'Programový rozpočet sumár'!G205</f>
        <v>9300</v>
      </c>
      <c r="D47" s="267">
        <f>'Programový rozpočet sumár'!M205</f>
        <v>9450</v>
      </c>
      <c r="E47" s="267">
        <f>'Programový rozpočet sumár'!Q205</f>
        <v>9600</v>
      </c>
      <c r="F47" s="268"/>
    </row>
    <row r="48" spans="1:6" ht="13.5" thickBot="1">
      <c r="A48" s="264"/>
      <c r="B48" s="264"/>
      <c r="C48" s="264"/>
      <c r="D48" s="264"/>
      <c r="E48" s="264"/>
      <c r="F48" s="264"/>
    </row>
    <row r="49" spans="1:6" ht="12.75">
      <c r="A49" s="387" t="s">
        <v>597</v>
      </c>
      <c r="B49" s="543" t="s">
        <v>732</v>
      </c>
      <c r="C49" s="544"/>
      <c r="D49" s="544"/>
      <c r="E49" s="544"/>
      <c r="F49" s="545"/>
    </row>
    <row r="50" spans="1:6" ht="12.75">
      <c r="A50" s="388" t="s">
        <v>599</v>
      </c>
      <c r="B50" s="528" t="s">
        <v>1075</v>
      </c>
      <c r="C50" s="529"/>
      <c r="D50" s="529"/>
      <c r="E50" s="529"/>
      <c r="F50" s="530"/>
    </row>
    <row r="51" spans="1:6" ht="12.75">
      <c r="A51" s="388" t="s">
        <v>601</v>
      </c>
      <c r="B51" s="275" t="s">
        <v>602</v>
      </c>
      <c r="C51" s="528" t="s">
        <v>1076</v>
      </c>
      <c r="D51" s="529"/>
      <c r="E51" s="529"/>
      <c r="F51" s="530"/>
    </row>
    <row r="52" spans="1:6" ht="12.75">
      <c r="A52" s="388" t="s">
        <v>604</v>
      </c>
      <c r="B52" s="276" t="s">
        <v>605</v>
      </c>
      <c r="C52" s="276" t="s">
        <v>606</v>
      </c>
      <c r="D52" s="277" t="s">
        <v>607</v>
      </c>
      <c r="E52" s="276" t="s">
        <v>608</v>
      </c>
      <c r="F52" s="278" t="s">
        <v>609</v>
      </c>
    </row>
    <row r="53" spans="1:6" ht="12.75">
      <c r="A53" s="388" t="s">
        <v>610</v>
      </c>
      <c r="B53" s="414">
        <v>840600</v>
      </c>
      <c r="C53" s="414">
        <v>840600</v>
      </c>
      <c r="D53" s="418">
        <v>840600</v>
      </c>
      <c r="E53" s="414">
        <v>840600</v>
      </c>
      <c r="F53" s="420">
        <v>840600</v>
      </c>
    </row>
    <row r="54" spans="1:6" ht="13.5" thickBot="1">
      <c r="A54" s="389" t="s">
        <v>611</v>
      </c>
      <c r="B54" s="415">
        <v>840600</v>
      </c>
      <c r="C54" s="383"/>
      <c r="D54" s="300"/>
      <c r="E54" s="300"/>
      <c r="F54" s="301"/>
    </row>
    <row r="55" spans="1:6" ht="14.25">
      <c r="A55" s="264"/>
      <c r="B55" s="342"/>
      <c r="C55" s="342"/>
      <c r="D55" s="342"/>
      <c r="E55" s="342"/>
      <c r="F55" s="342"/>
    </row>
    <row r="56" spans="1:6" ht="14.25">
      <c r="A56" s="493" t="s">
        <v>743</v>
      </c>
      <c r="B56" s="493"/>
      <c r="C56" s="493"/>
      <c r="D56" s="493"/>
      <c r="E56" s="493"/>
      <c r="F56" s="493"/>
    </row>
    <row r="57" spans="1:6" ht="42" customHeight="1">
      <c r="A57" s="531" t="s">
        <v>1297</v>
      </c>
      <c r="B57" s="532"/>
      <c r="C57" s="532"/>
      <c r="D57" s="532"/>
      <c r="E57" s="532"/>
      <c r="F57" s="532"/>
    </row>
    <row r="58" spans="1:6" ht="12.75">
      <c r="A58" s="290"/>
      <c r="B58" s="291"/>
      <c r="C58" s="291"/>
      <c r="D58" s="291"/>
      <c r="E58" s="291"/>
      <c r="F58" s="291"/>
    </row>
    <row r="59" spans="1:6" ht="15.75">
      <c r="A59" s="363" t="s">
        <v>1077</v>
      </c>
      <c r="B59" s="264"/>
      <c r="C59" s="264"/>
      <c r="D59" s="264"/>
      <c r="E59" s="264"/>
      <c r="F59" s="264"/>
    </row>
    <row r="60" spans="1:6" ht="15.75">
      <c r="A60" s="302"/>
      <c r="B60" s="264"/>
      <c r="C60" s="264"/>
      <c r="D60" s="264"/>
      <c r="E60" s="264"/>
      <c r="F60" s="264"/>
    </row>
    <row r="61" spans="1:6" ht="12.75">
      <c r="A61" s="264"/>
      <c r="B61" s="264"/>
      <c r="C61" s="266">
        <v>2012</v>
      </c>
      <c r="D61" s="266">
        <v>2013</v>
      </c>
      <c r="E61" s="266">
        <v>2014</v>
      </c>
      <c r="F61" s="264"/>
    </row>
    <row r="62" spans="1:6" ht="15">
      <c r="A62" s="541" t="s">
        <v>1163</v>
      </c>
      <c r="B62" s="580"/>
      <c r="C62" s="267">
        <f>'Programový rozpočet sumár'!G206</f>
        <v>0</v>
      </c>
      <c r="D62" s="267">
        <f>'Programový rozpočet sumár'!M206</f>
        <v>0</v>
      </c>
      <c r="E62" s="267">
        <f>'Programový rozpočet sumár'!Q206</f>
        <v>0</v>
      </c>
      <c r="F62" s="314"/>
    </row>
    <row r="63" spans="1:6" ht="13.5" thickBot="1">
      <c r="A63" s="264"/>
      <c r="B63" s="264"/>
      <c r="C63" s="264"/>
      <c r="D63" s="264"/>
      <c r="E63" s="264"/>
      <c r="F63" s="264"/>
    </row>
    <row r="64" spans="1:6" ht="12.75">
      <c r="A64" s="387" t="s">
        <v>597</v>
      </c>
      <c r="B64" s="543" t="s">
        <v>732</v>
      </c>
      <c r="C64" s="544"/>
      <c r="D64" s="544"/>
      <c r="E64" s="544"/>
      <c r="F64" s="545"/>
    </row>
    <row r="65" spans="1:6" ht="12.75">
      <c r="A65" s="388" t="s">
        <v>599</v>
      </c>
      <c r="B65" s="528" t="s">
        <v>1078</v>
      </c>
      <c r="C65" s="529"/>
      <c r="D65" s="529"/>
      <c r="E65" s="529"/>
      <c r="F65" s="530"/>
    </row>
    <row r="66" spans="1:6" ht="12.75">
      <c r="A66" s="388" t="s">
        <v>601</v>
      </c>
      <c r="B66" s="275" t="s">
        <v>602</v>
      </c>
      <c r="C66" s="528" t="s">
        <v>1079</v>
      </c>
      <c r="D66" s="529"/>
      <c r="E66" s="529"/>
      <c r="F66" s="530"/>
    </row>
    <row r="67" spans="1:6" ht="12.75">
      <c r="A67" s="388" t="s">
        <v>604</v>
      </c>
      <c r="B67" s="276" t="s">
        <v>605</v>
      </c>
      <c r="C67" s="276" t="s">
        <v>606</v>
      </c>
      <c r="D67" s="277" t="s">
        <v>607</v>
      </c>
      <c r="E67" s="276" t="s">
        <v>608</v>
      </c>
      <c r="F67" s="278" t="s">
        <v>609</v>
      </c>
    </row>
    <row r="68" spans="1:6" ht="12.75">
      <c r="A68" s="388" t="s">
        <v>610</v>
      </c>
      <c r="B68" s="414">
        <v>2770</v>
      </c>
      <c r="C68" s="414">
        <v>2770</v>
      </c>
      <c r="D68" s="418">
        <v>2770</v>
      </c>
      <c r="E68" s="414">
        <v>2770</v>
      </c>
      <c r="F68" s="420">
        <v>2770</v>
      </c>
    </row>
    <row r="69" spans="1:6" ht="13.5" thickBot="1">
      <c r="A69" s="389" t="s">
        <v>611</v>
      </c>
      <c r="B69" s="415">
        <v>2770</v>
      </c>
      <c r="C69" s="383"/>
      <c r="D69" s="300"/>
      <c r="E69" s="300"/>
      <c r="F69" s="301"/>
    </row>
    <row r="70" spans="1:6" ht="12.75">
      <c r="A70" s="264"/>
      <c r="B70" s="264"/>
      <c r="C70" s="264"/>
      <c r="D70" s="264"/>
      <c r="E70" s="264"/>
      <c r="F70" s="264"/>
    </row>
    <row r="71" spans="1:6" ht="14.25">
      <c r="A71" s="407" t="s">
        <v>1080</v>
      </c>
      <c r="B71" s="268"/>
      <c r="C71" s="268"/>
      <c r="D71" s="268"/>
      <c r="E71" s="268"/>
      <c r="F71" s="268"/>
    </row>
    <row r="72" spans="1:6" ht="12.75">
      <c r="A72" s="531" t="s">
        <v>1298</v>
      </c>
      <c r="B72" s="532"/>
      <c r="C72" s="532"/>
      <c r="D72" s="532"/>
      <c r="E72" s="532"/>
      <c r="F72" s="532"/>
    </row>
    <row r="73" spans="1:6" ht="12.75">
      <c r="A73" s="290"/>
      <c r="B73" s="291"/>
      <c r="C73" s="291"/>
      <c r="D73" s="291"/>
      <c r="E73" s="291"/>
      <c r="F73" s="291"/>
    </row>
    <row r="74" spans="1:6" ht="15.75">
      <c r="A74" s="362" t="s">
        <v>1081</v>
      </c>
      <c r="B74" s="264"/>
      <c r="C74" s="264"/>
      <c r="D74" s="264"/>
      <c r="E74" s="264"/>
      <c r="F74" s="264"/>
    </row>
    <row r="75" spans="1:6" ht="15">
      <c r="A75" s="360" t="s">
        <v>1082</v>
      </c>
      <c r="B75" s="264"/>
      <c r="C75" s="264"/>
      <c r="D75" s="264"/>
      <c r="E75" s="264"/>
      <c r="F75" s="264"/>
    </row>
    <row r="76" spans="1:6" ht="12.75">
      <c r="A76" s="264"/>
      <c r="B76" s="264"/>
      <c r="C76" s="264"/>
      <c r="D76" s="264"/>
      <c r="E76" s="264"/>
      <c r="F76" s="264"/>
    </row>
    <row r="77" spans="1:6" ht="12.75">
      <c r="A77" s="264"/>
      <c r="B77" s="264"/>
      <c r="C77" s="266">
        <v>2012</v>
      </c>
      <c r="D77" s="266">
        <v>2013</v>
      </c>
      <c r="E77" s="266">
        <v>2014</v>
      </c>
      <c r="F77" s="264"/>
    </row>
    <row r="78" spans="1:6" ht="15">
      <c r="A78" s="541" t="s">
        <v>1163</v>
      </c>
      <c r="B78" s="580"/>
      <c r="C78" s="267">
        <f>'Programový rozpočet sumár'!G207</f>
        <v>10000</v>
      </c>
      <c r="D78" s="267">
        <f>'Programový rozpočet sumár'!M207</f>
        <v>10000</v>
      </c>
      <c r="E78" s="267">
        <f>'Programový rozpočet sumár'!Q207</f>
        <v>10000</v>
      </c>
      <c r="F78" s="264"/>
    </row>
    <row r="79" spans="1:6" ht="13.5" thickBot="1">
      <c r="A79" s="264"/>
      <c r="B79" s="264"/>
      <c r="C79" s="264"/>
      <c r="D79" s="264"/>
      <c r="E79" s="264"/>
      <c r="F79" s="264"/>
    </row>
    <row r="80" spans="1:6" ht="12.75">
      <c r="A80" s="387" t="s">
        <v>597</v>
      </c>
      <c r="B80" s="557" t="s">
        <v>631</v>
      </c>
      <c r="C80" s="557"/>
      <c r="D80" s="557"/>
      <c r="E80" s="557"/>
      <c r="F80" s="558"/>
    </row>
    <row r="81" spans="1:6" ht="12.75">
      <c r="A81" s="388" t="s">
        <v>599</v>
      </c>
      <c r="B81" s="574" t="s">
        <v>1083</v>
      </c>
      <c r="C81" s="574"/>
      <c r="D81" s="574"/>
      <c r="E81" s="574"/>
      <c r="F81" s="577"/>
    </row>
    <row r="82" spans="1:6" ht="15">
      <c r="A82" s="388" t="s">
        <v>601</v>
      </c>
      <c r="B82" s="275" t="s">
        <v>602</v>
      </c>
      <c r="C82" s="574" t="s">
        <v>1305</v>
      </c>
      <c r="D82" s="575"/>
      <c r="E82" s="575"/>
      <c r="F82" s="576"/>
    </row>
    <row r="83" spans="1:6" ht="12.75">
      <c r="A83" s="388" t="s">
        <v>604</v>
      </c>
      <c r="B83" s="276" t="s">
        <v>605</v>
      </c>
      <c r="C83" s="276" t="s">
        <v>606</v>
      </c>
      <c r="D83" s="277" t="s">
        <v>607</v>
      </c>
      <c r="E83" s="276" t="s">
        <v>608</v>
      </c>
      <c r="F83" s="278" t="s">
        <v>609</v>
      </c>
    </row>
    <row r="84" spans="1:6" ht="12.75">
      <c r="A84" s="388" t="s">
        <v>610</v>
      </c>
      <c r="B84" s="414"/>
      <c r="C84" s="414"/>
      <c r="D84" s="418">
        <v>13</v>
      </c>
      <c r="E84" s="414">
        <v>13</v>
      </c>
      <c r="F84" s="420">
        <v>13</v>
      </c>
    </row>
    <row r="85" spans="1:6" ht="13.5" thickBot="1">
      <c r="A85" s="389" t="s">
        <v>611</v>
      </c>
      <c r="B85" s="415"/>
      <c r="C85" s="383"/>
      <c r="D85" s="300"/>
      <c r="E85" s="300"/>
      <c r="F85" s="301"/>
    </row>
    <row r="86" spans="1:6" ht="12.75">
      <c r="A86" s="264"/>
      <c r="B86" s="264"/>
      <c r="C86" s="264"/>
      <c r="D86" s="264"/>
      <c r="E86" s="264"/>
      <c r="F86" s="264"/>
    </row>
    <row r="87" spans="1:6" ht="14.25">
      <c r="A87" s="407" t="s">
        <v>653</v>
      </c>
      <c r="B87" s="268"/>
      <c r="C87" s="268"/>
      <c r="D87" s="268"/>
      <c r="E87" s="268"/>
      <c r="F87" s="268"/>
    </row>
    <row r="88" spans="1:6" ht="30" customHeight="1">
      <c r="A88" s="531" t="s">
        <v>1330</v>
      </c>
      <c r="B88" s="532"/>
      <c r="C88" s="532"/>
      <c r="D88" s="532"/>
      <c r="E88" s="532"/>
      <c r="F88" s="532"/>
    </row>
    <row r="89" spans="1:6" ht="12.75">
      <c r="A89" s="264"/>
      <c r="B89" s="264"/>
      <c r="C89" s="264"/>
      <c r="D89" s="264"/>
      <c r="E89" s="264"/>
      <c r="F89" s="264"/>
    </row>
    <row r="90" spans="1:6" ht="15.75">
      <c r="A90" s="362" t="s">
        <v>1084</v>
      </c>
      <c r="B90" s="264"/>
      <c r="C90" s="264"/>
      <c r="D90" s="264"/>
      <c r="E90" s="264"/>
      <c r="F90" s="264"/>
    </row>
    <row r="91" spans="1:6" ht="15">
      <c r="A91" s="360" t="s">
        <v>1085</v>
      </c>
      <c r="B91" s="264"/>
      <c r="C91" s="264"/>
      <c r="D91" s="264"/>
      <c r="E91" s="264"/>
      <c r="F91" s="264"/>
    </row>
    <row r="92" spans="1:6" ht="12.75">
      <c r="A92" s="264"/>
      <c r="B92" s="264"/>
      <c r="C92" s="264"/>
      <c r="D92" s="264"/>
      <c r="E92" s="264"/>
      <c r="F92" s="264"/>
    </row>
    <row r="93" spans="1:6" ht="12.75">
      <c r="A93" s="264"/>
      <c r="B93" s="264"/>
      <c r="C93" s="266">
        <v>2012</v>
      </c>
      <c r="D93" s="266">
        <v>2013</v>
      </c>
      <c r="E93" s="266">
        <v>2014</v>
      </c>
      <c r="F93" s="264"/>
    </row>
    <row r="94" spans="1:6" ht="15">
      <c r="A94" s="541" t="s">
        <v>1163</v>
      </c>
      <c r="B94" s="580"/>
      <c r="C94" s="267">
        <f>'Programový rozpočet sumár'!G208</f>
        <v>6000</v>
      </c>
      <c r="D94" s="267">
        <f>'Programový rozpočet sumár'!M208</f>
        <v>5000</v>
      </c>
      <c r="E94" s="267">
        <f>'Programový rozpočet sumár'!Q208</f>
        <v>5000</v>
      </c>
      <c r="F94" s="264"/>
    </row>
    <row r="95" spans="1:6" ht="13.5" thickBot="1">
      <c r="A95" s="264"/>
      <c r="B95" s="264"/>
      <c r="C95" s="264"/>
      <c r="D95" s="264"/>
      <c r="E95" s="264"/>
      <c r="F95" s="264"/>
    </row>
    <row r="96" spans="1:6" ht="12.75">
      <c r="A96" s="387" t="s">
        <v>597</v>
      </c>
      <c r="B96" s="557" t="s">
        <v>631</v>
      </c>
      <c r="C96" s="557"/>
      <c r="D96" s="557"/>
      <c r="E96" s="557"/>
      <c r="F96" s="558"/>
    </row>
    <row r="97" spans="1:6" ht="12.75">
      <c r="A97" s="388" t="s">
        <v>599</v>
      </c>
      <c r="B97" s="574" t="s">
        <v>1086</v>
      </c>
      <c r="C97" s="574"/>
      <c r="D97" s="574"/>
      <c r="E97" s="574"/>
      <c r="F97" s="577"/>
    </row>
    <row r="98" spans="1:6" ht="15">
      <c r="A98" s="388" t="s">
        <v>601</v>
      </c>
      <c r="B98" s="275" t="s">
        <v>602</v>
      </c>
      <c r="C98" s="574" t="s">
        <v>1306</v>
      </c>
      <c r="D98" s="575"/>
      <c r="E98" s="575"/>
      <c r="F98" s="576"/>
    </row>
    <row r="99" spans="1:6" ht="12.75">
      <c r="A99" s="388" t="s">
        <v>604</v>
      </c>
      <c r="B99" s="276" t="s">
        <v>605</v>
      </c>
      <c r="C99" s="276" t="s">
        <v>606</v>
      </c>
      <c r="D99" s="277" t="s">
        <v>607</v>
      </c>
      <c r="E99" s="276" t="s">
        <v>608</v>
      </c>
      <c r="F99" s="278" t="s">
        <v>609</v>
      </c>
    </row>
    <row r="100" spans="1:6" ht="12.75">
      <c r="A100" s="388" t="s">
        <v>610</v>
      </c>
      <c r="B100" s="276">
        <v>190</v>
      </c>
      <c r="C100" s="414">
        <v>205</v>
      </c>
      <c r="D100" s="418">
        <v>205</v>
      </c>
      <c r="E100" s="414">
        <v>210</v>
      </c>
      <c r="F100" s="420">
        <v>215</v>
      </c>
    </row>
    <row r="101" spans="1:6" ht="13.5" thickBot="1">
      <c r="A101" s="389" t="s">
        <v>611</v>
      </c>
      <c r="B101" s="383">
        <v>202</v>
      </c>
      <c r="C101" s="383"/>
      <c r="D101" s="300"/>
      <c r="E101" s="300"/>
      <c r="F101" s="301"/>
    </row>
    <row r="102" spans="1:6" ht="12.75">
      <c r="A102" s="264"/>
      <c r="B102" s="264"/>
      <c r="C102" s="264"/>
      <c r="D102" s="264"/>
      <c r="E102" s="264"/>
      <c r="F102" s="264"/>
    </row>
    <row r="103" spans="1:6" ht="14.25">
      <c r="A103" s="407" t="s">
        <v>653</v>
      </c>
      <c r="B103" s="268"/>
      <c r="C103" s="268"/>
      <c r="D103" s="268"/>
      <c r="E103" s="268"/>
      <c r="F103" s="268"/>
    </row>
    <row r="104" spans="1:6" ht="27.75" customHeight="1">
      <c r="A104" s="531" t="s">
        <v>1331</v>
      </c>
      <c r="B104" s="532"/>
      <c r="C104" s="532"/>
      <c r="D104" s="532"/>
      <c r="E104" s="532"/>
      <c r="F104" s="532"/>
    </row>
    <row r="105" spans="1:6" ht="12.75">
      <c r="A105" s="290"/>
      <c r="B105" s="290"/>
      <c r="C105" s="290"/>
      <c r="D105" s="290"/>
      <c r="E105" s="290"/>
      <c r="F105" s="290"/>
    </row>
    <row r="106" spans="1:6" ht="15.75">
      <c r="A106" s="362" t="s">
        <v>1087</v>
      </c>
      <c r="B106" s="268"/>
      <c r="C106" s="268"/>
      <c r="D106" s="268"/>
      <c r="E106" s="268"/>
      <c r="F106" s="268"/>
    </row>
    <row r="107" spans="1:6" ht="15">
      <c r="A107" s="360"/>
      <c r="B107" s="268"/>
      <c r="C107" s="268"/>
      <c r="D107" s="268"/>
      <c r="E107" s="268"/>
      <c r="F107" s="268"/>
    </row>
    <row r="108" spans="1:6" ht="12.75">
      <c r="A108" s="268"/>
      <c r="B108" s="268"/>
      <c r="C108" s="266">
        <v>2012</v>
      </c>
      <c r="D108" s="266">
        <v>2013</v>
      </c>
      <c r="E108" s="266">
        <v>2014</v>
      </c>
      <c r="F108" s="268"/>
    </row>
    <row r="109" spans="1:6" ht="15">
      <c r="A109" s="541" t="s">
        <v>1163</v>
      </c>
      <c r="B109" s="580"/>
      <c r="C109" s="267">
        <f>'Programový rozpočet sumár'!G209</f>
        <v>10000</v>
      </c>
      <c r="D109" s="267">
        <f>'Programový rozpočet sumár'!M209</f>
        <v>5000</v>
      </c>
      <c r="E109" s="267">
        <f>'Programový rozpočet sumár'!Q209</f>
        <v>5000</v>
      </c>
      <c r="F109" s="268"/>
    </row>
    <row r="110" spans="1:6" ht="13.5" thickBot="1">
      <c r="A110" s="264"/>
      <c r="B110" s="264"/>
      <c r="C110" s="264"/>
      <c r="D110" s="264"/>
      <c r="E110" s="264"/>
      <c r="F110" s="264"/>
    </row>
    <row r="111" spans="1:6" ht="12.75">
      <c r="A111" s="387" t="s">
        <v>597</v>
      </c>
      <c r="B111" s="557" t="s">
        <v>631</v>
      </c>
      <c r="C111" s="557"/>
      <c r="D111" s="557"/>
      <c r="E111" s="557"/>
      <c r="F111" s="558"/>
    </row>
    <row r="112" spans="1:6" ht="12.75">
      <c r="A112" s="388" t="s">
        <v>599</v>
      </c>
      <c r="B112" s="574" t="s">
        <v>1088</v>
      </c>
      <c r="C112" s="574"/>
      <c r="D112" s="574"/>
      <c r="E112" s="574"/>
      <c r="F112" s="577"/>
    </row>
    <row r="113" spans="1:6" ht="15">
      <c r="A113" s="388" t="s">
        <v>601</v>
      </c>
      <c r="B113" s="275" t="s">
        <v>602</v>
      </c>
      <c r="C113" s="574" t="s">
        <v>1089</v>
      </c>
      <c r="D113" s="575"/>
      <c r="E113" s="575"/>
      <c r="F113" s="576"/>
    </row>
    <row r="114" spans="1:6" ht="12.75">
      <c r="A114" s="388" t="s">
        <v>604</v>
      </c>
      <c r="B114" s="276" t="s">
        <v>605</v>
      </c>
      <c r="C114" s="276" t="s">
        <v>606</v>
      </c>
      <c r="D114" s="277" t="s">
        <v>607</v>
      </c>
      <c r="E114" s="276" t="s">
        <v>608</v>
      </c>
      <c r="F114" s="278" t="s">
        <v>609</v>
      </c>
    </row>
    <row r="115" spans="1:6" ht="12.75">
      <c r="A115" s="388" t="s">
        <v>610</v>
      </c>
      <c r="B115" s="276" t="s">
        <v>629</v>
      </c>
      <c r="C115" s="414" t="s">
        <v>629</v>
      </c>
      <c r="D115" s="418" t="s">
        <v>629</v>
      </c>
      <c r="E115" s="414" t="s">
        <v>629</v>
      </c>
      <c r="F115" s="420" t="s">
        <v>629</v>
      </c>
    </row>
    <row r="116" spans="1:6" ht="13.5" thickBot="1">
      <c r="A116" s="389" t="s">
        <v>611</v>
      </c>
      <c r="B116" s="383" t="s">
        <v>629</v>
      </c>
      <c r="C116" s="383"/>
      <c r="D116" s="383"/>
      <c r="E116" s="383"/>
      <c r="F116" s="408"/>
    </row>
    <row r="117" spans="1:6" ht="12.75">
      <c r="A117" s="264"/>
      <c r="B117" s="264"/>
      <c r="C117" s="264"/>
      <c r="D117" s="264"/>
      <c r="E117" s="264"/>
      <c r="F117" s="264"/>
    </row>
    <row r="118" spans="1:6" ht="14.25">
      <c r="A118" s="407" t="s">
        <v>1307</v>
      </c>
      <c r="B118" s="264"/>
      <c r="C118" s="264"/>
      <c r="D118" s="264"/>
      <c r="E118" s="264"/>
      <c r="F118" s="264"/>
    </row>
    <row r="119" spans="1:6" ht="12.75">
      <c r="A119" s="605"/>
      <c r="B119" s="606"/>
      <c r="C119" s="606"/>
      <c r="D119" s="606"/>
      <c r="E119" s="606"/>
      <c r="F119" s="606"/>
    </row>
    <row r="120" spans="1:6" ht="15.75">
      <c r="A120" s="362" t="s">
        <v>1090</v>
      </c>
      <c r="B120" s="293"/>
      <c r="C120" s="293"/>
      <c r="D120" s="293"/>
      <c r="E120" s="293"/>
      <c r="F120" s="293"/>
    </row>
    <row r="121" spans="1:6" ht="15">
      <c r="A121" s="360" t="s">
        <v>1091</v>
      </c>
      <c r="B121" s="293"/>
      <c r="C121" s="293"/>
      <c r="D121" s="293"/>
      <c r="E121" s="293"/>
      <c r="F121" s="293"/>
    </row>
    <row r="122" spans="1:6" ht="12.75">
      <c r="A122" s="293"/>
      <c r="B122" s="293"/>
      <c r="C122" s="293"/>
      <c r="D122" s="293"/>
      <c r="E122" s="293"/>
      <c r="F122" s="293"/>
    </row>
    <row r="123" spans="1:6" ht="12.75">
      <c r="A123" s="293"/>
      <c r="B123" s="293"/>
      <c r="C123" s="266">
        <v>2012</v>
      </c>
      <c r="D123" s="266">
        <v>2013</v>
      </c>
      <c r="E123" s="266">
        <v>2014</v>
      </c>
      <c r="F123" s="293"/>
    </row>
    <row r="124" spans="1:6" ht="15">
      <c r="A124" s="533" t="s">
        <v>1163</v>
      </c>
      <c r="B124" s="534"/>
      <c r="C124" s="361">
        <f>'Programový rozpočet sumár'!G210</f>
        <v>47000</v>
      </c>
      <c r="D124" s="361">
        <f>'Programový rozpočet sumár'!M210</f>
        <v>48000</v>
      </c>
      <c r="E124" s="361">
        <f>'Programový rozpočet sumár'!Q210</f>
        <v>49000</v>
      </c>
      <c r="F124" s="293"/>
    </row>
    <row r="125" spans="1:6" ht="13.5" thickBot="1">
      <c r="A125" s="293"/>
      <c r="B125" s="293"/>
      <c r="C125" s="293"/>
      <c r="D125" s="293"/>
      <c r="E125" s="293"/>
      <c r="F125" s="293"/>
    </row>
    <row r="126" spans="1:6" ht="12.75">
      <c r="A126" s="273" t="s">
        <v>597</v>
      </c>
      <c r="B126" s="535" t="s">
        <v>631</v>
      </c>
      <c r="C126" s="535"/>
      <c r="D126" s="535"/>
      <c r="E126" s="535"/>
      <c r="F126" s="536"/>
    </row>
    <row r="127" spans="1:6" ht="12.75">
      <c r="A127" s="274" t="s">
        <v>599</v>
      </c>
      <c r="B127" s="537" t="s">
        <v>1092</v>
      </c>
      <c r="C127" s="537"/>
      <c r="D127" s="537"/>
      <c r="E127" s="537"/>
      <c r="F127" s="538"/>
    </row>
    <row r="128" spans="1:6" ht="12.75">
      <c r="A128" s="274" t="s">
        <v>601</v>
      </c>
      <c r="B128" s="411" t="s">
        <v>602</v>
      </c>
      <c r="C128" s="537" t="s">
        <v>1093</v>
      </c>
      <c r="D128" s="539"/>
      <c r="E128" s="539"/>
      <c r="F128" s="540"/>
    </row>
    <row r="129" spans="1:6" ht="12.75">
      <c r="A129" s="274" t="s">
        <v>604</v>
      </c>
      <c r="B129" s="412" t="s">
        <v>605</v>
      </c>
      <c r="C129" s="412" t="s">
        <v>606</v>
      </c>
      <c r="D129" s="461" t="s">
        <v>607</v>
      </c>
      <c r="E129" s="412" t="s">
        <v>608</v>
      </c>
      <c r="F129" s="462" t="s">
        <v>609</v>
      </c>
    </row>
    <row r="130" spans="1:6" ht="12.75">
      <c r="A130" s="274" t="s">
        <v>610</v>
      </c>
      <c r="B130" s="446">
        <v>46881</v>
      </c>
      <c r="C130" s="446">
        <v>46881</v>
      </c>
      <c r="D130" s="463">
        <v>46881</v>
      </c>
      <c r="E130" s="446">
        <v>46881</v>
      </c>
      <c r="F130" s="464">
        <v>46881</v>
      </c>
    </row>
    <row r="131" spans="1:6" ht="13.5" thickBot="1">
      <c r="A131" s="382" t="s">
        <v>611</v>
      </c>
      <c r="B131" s="447">
        <v>46881</v>
      </c>
      <c r="C131" s="413"/>
      <c r="D131" s="340"/>
      <c r="E131" s="340"/>
      <c r="F131" s="341"/>
    </row>
    <row r="132" spans="1:6" ht="12.75">
      <c r="A132" s="293"/>
      <c r="B132" s="293"/>
      <c r="C132" s="293"/>
      <c r="D132" s="293"/>
      <c r="E132" s="293"/>
      <c r="F132" s="293"/>
    </row>
    <row r="133" spans="1:6" ht="14.25">
      <c r="A133" s="448" t="s">
        <v>653</v>
      </c>
      <c r="B133" s="359"/>
      <c r="C133" s="359"/>
      <c r="D133" s="359"/>
      <c r="E133" s="359"/>
      <c r="F133" s="359"/>
    </row>
    <row r="134" spans="1:6" ht="38.25" customHeight="1">
      <c r="A134" s="638" t="s">
        <v>1332</v>
      </c>
      <c r="B134" s="639"/>
      <c r="C134" s="639"/>
      <c r="D134" s="639"/>
      <c r="E134" s="639"/>
      <c r="F134" s="639"/>
    </row>
  </sheetData>
  <sheetProtection/>
  <mergeCells count="43">
    <mergeCell ref="A5:B5"/>
    <mergeCell ref="A8:F8"/>
    <mergeCell ref="A13:B13"/>
    <mergeCell ref="A18:B18"/>
    <mergeCell ref="B20:F20"/>
    <mergeCell ref="B21:F21"/>
    <mergeCell ref="C22:F22"/>
    <mergeCell ref="A28:F28"/>
    <mergeCell ref="A33:B33"/>
    <mergeCell ref="B35:F35"/>
    <mergeCell ref="B36:F36"/>
    <mergeCell ref="C37:F37"/>
    <mergeCell ref="A43:F43"/>
    <mergeCell ref="A47:B47"/>
    <mergeCell ref="B49:F49"/>
    <mergeCell ref="B50:F50"/>
    <mergeCell ref="C51:F51"/>
    <mergeCell ref="A57:F57"/>
    <mergeCell ref="A62:B62"/>
    <mergeCell ref="B64:F64"/>
    <mergeCell ref="B65:F65"/>
    <mergeCell ref="C66:F66"/>
    <mergeCell ref="A72:F72"/>
    <mergeCell ref="A78:B78"/>
    <mergeCell ref="B80:F80"/>
    <mergeCell ref="B81:F81"/>
    <mergeCell ref="C82:F82"/>
    <mergeCell ref="A88:F88"/>
    <mergeCell ref="A94:B94"/>
    <mergeCell ref="B96:F96"/>
    <mergeCell ref="B97:F97"/>
    <mergeCell ref="C98:F98"/>
    <mergeCell ref="A104:F104"/>
    <mergeCell ref="A109:B109"/>
    <mergeCell ref="B111:F111"/>
    <mergeCell ref="B112:F112"/>
    <mergeCell ref="A134:F134"/>
    <mergeCell ref="C113:F113"/>
    <mergeCell ref="A119:F119"/>
    <mergeCell ref="A124:B124"/>
    <mergeCell ref="B126:F126"/>
    <mergeCell ref="B127:F127"/>
    <mergeCell ref="C128:F128"/>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2" manualBreakCount="2">
    <brk id="44" max="255" man="1"/>
    <brk id="89" max="255" man="1"/>
  </rowBreaks>
</worksheet>
</file>

<file path=xl/worksheets/sheet21.xml><?xml version="1.0" encoding="utf-8"?>
<worksheet xmlns="http://schemas.openxmlformats.org/spreadsheetml/2006/main" xmlns:r="http://schemas.openxmlformats.org/officeDocument/2006/relationships">
  <dimension ref="A1:G228"/>
  <sheetViews>
    <sheetView zoomScalePageLayoutView="0" workbookViewId="0" topLeftCell="A77">
      <selection activeCell="G93" sqref="G93"/>
    </sheetView>
  </sheetViews>
  <sheetFormatPr defaultColWidth="9.00390625" defaultRowHeight="12.75"/>
  <cols>
    <col min="1" max="1" width="22.125" style="283" customWidth="1"/>
    <col min="2" max="4" width="12.75390625" style="283" customWidth="1"/>
    <col min="5" max="5" width="12.875" style="283" customWidth="1"/>
    <col min="6" max="6" width="12.75390625" style="283" customWidth="1"/>
    <col min="7" max="16384" width="9.125" style="265" customWidth="1"/>
  </cols>
  <sheetData>
    <row r="1" spans="1:6" ht="18">
      <c r="A1" s="263" t="s">
        <v>1094</v>
      </c>
      <c r="B1" s="364"/>
      <c r="C1" s="364"/>
      <c r="D1" s="364"/>
      <c r="E1" s="364"/>
      <c r="F1" s="335"/>
    </row>
    <row r="2" spans="1:6" ht="15">
      <c r="A2" s="360" t="s">
        <v>1167</v>
      </c>
      <c r="B2" s="360"/>
      <c r="C2" s="360"/>
      <c r="D2" s="360"/>
      <c r="E2" s="360"/>
      <c r="F2" s="317"/>
    </row>
    <row r="3" spans="1:6" ht="12.75">
      <c r="A3" s="264"/>
      <c r="B3" s="264"/>
      <c r="C3" s="264"/>
      <c r="D3" s="264"/>
      <c r="E3" s="264"/>
      <c r="F3" s="264"/>
    </row>
    <row r="4" spans="1:6" ht="12.75">
      <c r="A4" s="268"/>
      <c r="B4" s="268"/>
      <c r="C4" s="266">
        <v>2012</v>
      </c>
      <c r="D4" s="266">
        <v>2013</v>
      </c>
      <c r="E4" s="266">
        <v>2014</v>
      </c>
      <c r="F4" s="264"/>
    </row>
    <row r="5" spans="1:6" ht="15">
      <c r="A5" s="541" t="s">
        <v>593</v>
      </c>
      <c r="B5" s="580"/>
      <c r="C5" s="267">
        <f>'Programový rozpočet sumár'!G211</f>
        <v>1273792</v>
      </c>
      <c r="D5" s="267">
        <f>'Programový rozpočet sumár'!M211</f>
        <v>1268862</v>
      </c>
      <c r="E5" s="267">
        <f>'Programový rozpočet sumár'!Q211</f>
        <v>1272912</v>
      </c>
      <c r="F5" s="264"/>
    </row>
    <row r="6" spans="1:6" ht="12.75">
      <c r="A6" s="264"/>
      <c r="B6" s="264"/>
      <c r="C6" s="264"/>
      <c r="D6" s="264"/>
      <c r="E6" s="264"/>
      <c r="F6" s="264"/>
    </row>
    <row r="7" spans="1:6" ht="14.25">
      <c r="A7" s="407" t="s">
        <v>594</v>
      </c>
      <c r="B7" s="268"/>
      <c r="C7" s="268"/>
      <c r="D7" s="268"/>
      <c r="E7" s="268"/>
      <c r="F7" s="268"/>
    </row>
    <row r="8" spans="1:6" ht="52.5" customHeight="1">
      <c r="A8" s="644" t="s">
        <v>1281</v>
      </c>
      <c r="B8" s="645"/>
      <c r="C8" s="645"/>
      <c r="D8" s="645"/>
      <c r="E8" s="645"/>
      <c r="F8" s="645"/>
    </row>
    <row r="9" spans="1:6" ht="12.75">
      <c r="A9" s="303"/>
      <c r="B9" s="304"/>
      <c r="C9" s="304"/>
      <c r="D9" s="304"/>
      <c r="E9" s="304"/>
      <c r="F9" s="304"/>
    </row>
    <row r="10" spans="1:6" ht="15.75">
      <c r="A10" s="362" t="s">
        <v>1095</v>
      </c>
      <c r="B10" s="362"/>
      <c r="C10" s="362"/>
      <c r="D10" s="362"/>
      <c r="E10" s="362"/>
      <c r="F10" s="268"/>
    </row>
    <row r="11" spans="1:6" ht="12.75">
      <c r="A11" s="268"/>
      <c r="B11" s="268"/>
      <c r="C11" s="268"/>
      <c r="D11" s="268"/>
      <c r="E11" s="268"/>
      <c r="F11" s="268"/>
    </row>
    <row r="12" spans="1:6" ht="12.75">
      <c r="A12" s="268"/>
      <c r="B12" s="268"/>
      <c r="C12" s="266">
        <v>2012</v>
      </c>
      <c r="D12" s="266">
        <v>2013</v>
      </c>
      <c r="E12" s="266">
        <v>2014</v>
      </c>
      <c r="F12" s="268"/>
    </row>
    <row r="13" spans="1:6" ht="15">
      <c r="A13" s="541" t="s">
        <v>1163</v>
      </c>
      <c r="B13" s="580"/>
      <c r="C13" s="267">
        <f>'Programový rozpočet sumár'!G212</f>
        <v>922347</v>
      </c>
      <c r="D13" s="267">
        <f>'Programový rozpočet sumár'!M212</f>
        <v>922597</v>
      </c>
      <c r="E13" s="267">
        <f>'Programový rozpočet sumár'!Q212</f>
        <v>922747</v>
      </c>
      <c r="F13" s="268"/>
    </row>
    <row r="14" spans="1:6" ht="12.75">
      <c r="A14" s="268"/>
      <c r="B14" s="268"/>
      <c r="C14" s="268"/>
      <c r="D14" s="268"/>
      <c r="E14" s="268"/>
      <c r="F14" s="268"/>
    </row>
    <row r="15" spans="1:6" ht="15.75">
      <c r="A15" s="640" t="s">
        <v>1096</v>
      </c>
      <c r="B15" s="640"/>
      <c r="C15" s="640"/>
      <c r="D15" s="640"/>
      <c r="E15" s="640"/>
      <c r="F15" s="268"/>
    </row>
    <row r="16" spans="1:6" ht="12.75">
      <c r="A16" s="264"/>
      <c r="B16" s="264"/>
      <c r="C16" s="264"/>
      <c r="D16" s="264"/>
      <c r="E16" s="264"/>
      <c r="F16" s="264"/>
    </row>
    <row r="17" spans="1:6" ht="12.75">
      <c r="A17" s="268"/>
      <c r="B17" s="268"/>
      <c r="C17" s="266">
        <v>2012</v>
      </c>
      <c r="D17" s="266">
        <v>2013</v>
      </c>
      <c r="E17" s="266">
        <v>2014</v>
      </c>
      <c r="F17" s="264"/>
    </row>
    <row r="18" spans="1:6" ht="15">
      <c r="A18" s="541" t="s">
        <v>1168</v>
      </c>
      <c r="B18" s="580"/>
      <c r="C18" s="267">
        <f>'Programový rozpočet sumár'!G213</f>
        <v>903047</v>
      </c>
      <c r="D18" s="267">
        <f>'Programový rozpočet sumár'!M213</f>
        <v>903047</v>
      </c>
      <c r="E18" s="267">
        <f>'Programový rozpočet sumár'!Q213</f>
        <v>903047</v>
      </c>
      <c r="F18" s="264"/>
    </row>
    <row r="19" spans="1:6" ht="13.5" thickBot="1">
      <c r="A19" s="264"/>
      <c r="B19" s="264"/>
      <c r="C19" s="264"/>
      <c r="D19" s="264"/>
      <c r="E19" s="264"/>
      <c r="F19" s="264"/>
    </row>
    <row r="20" spans="1:6" ht="12.75">
      <c r="A20" s="387" t="s">
        <v>597</v>
      </c>
      <c r="B20" s="557" t="s">
        <v>1097</v>
      </c>
      <c r="C20" s="557"/>
      <c r="D20" s="557"/>
      <c r="E20" s="557"/>
      <c r="F20" s="558"/>
    </row>
    <row r="21" spans="1:6" ht="12.75">
      <c r="A21" s="388" t="s">
        <v>599</v>
      </c>
      <c r="B21" s="574" t="s">
        <v>1098</v>
      </c>
      <c r="C21" s="574"/>
      <c r="D21" s="574"/>
      <c r="E21" s="574"/>
      <c r="F21" s="577"/>
    </row>
    <row r="22" spans="1:6" ht="15">
      <c r="A22" s="388" t="s">
        <v>601</v>
      </c>
      <c r="B22" s="386" t="s">
        <v>602</v>
      </c>
      <c r="C22" s="554" t="s">
        <v>1099</v>
      </c>
      <c r="D22" s="578"/>
      <c r="E22" s="578"/>
      <c r="F22" s="579"/>
    </row>
    <row r="23" spans="1:6" ht="12.75">
      <c r="A23" s="388" t="s">
        <v>604</v>
      </c>
      <c r="B23" s="276" t="s">
        <v>605</v>
      </c>
      <c r="C23" s="276" t="s">
        <v>606</v>
      </c>
      <c r="D23" s="277" t="s">
        <v>607</v>
      </c>
      <c r="E23" s="276" t="s">
        <v>608</v>
      </c>
      <c r="F23" s="278" t="s">
        <v>609</v>
      </c>
    </row>
    <row r="24" spans="1:6" ht="12.75">
      <c r="A24" s="388" t="s">
        <v>610</v>
      </c>
      <c r="B24" s="276">
        <v>130</v>
      </c>
      <c r="C24" s="276">
        <v>130</v>
      </c>
      <c r="D24" s="277">
        <v>128</v>
      </c>
      <c r="E24" s="276">
        <v>128</v>
      </c>
      <c r="F24" s="278">
        <v>128</v>
      </c>
    </row>
    <row r="25" spans="1:6" ht="13.5" thickBot="1">
      <c r="A25" s="389" t="s">
        <v>611</v>
      </c>
      <c r="B25" s="383">
        <v>125</v>
      </c>
      <c r="C25" s="383"/>
      <c r="D25" s="300"/>
      <c r="E25" s="300"/>
      <c r="F25" s="301"/>
    </row>
    <row r="26" spans="1:6" ht="12.75">
      <c r="A26" s="264"/>
      <c r="B26" s="264"/>
      <c r="C26" s="264"/>
      <c r="D26" s="264"/>
      <c r="E26" s="264"/>
      <c r="F26" s="264"/>
    </row>
    <row r="27" spans="1:6" ht="14.25">
      <c r="A27" s="407" t="s">
        <v>621</v>
      </c>
      <c r="B27" s="268"/>
      <c r="C27" s="268"/>
      <c r="D27" s="268"/>
      <c r="E27" s="268"/>
      <c r="F27" s="268"/>
    </row>
    <row r="28" spans="1:6" ht="66.75" customHeight="1">
      <c r="A28" s="531" t="s">
        <v>1282</v>
      </c>
      <c r="B28" s="532"/>
      <c r="C28" s="532"/>
      <c r="D28" s="532"/>
      <c r="E28" s="532"/>
      <c r="F28" s="532"/>
    </row>
    <row r="29" spans="1:6" ht="12.75">
      <c r="A29" s="264"/>
      <c r="B29" s="264"/>
      <c r="C29" s="264"/>
      <c r="D29" s="264"/>
      <c r="E29" s="264"/>
      <c r="F29" s="264"/>
    </row>
    <row r="30" spans="1:6" ht="15.75">
      <c r="A30" s="640" t="s">
        <v>1100</v>
      </c>
      <c r="B30" s="640"/>
      <c r="C30" s="640"/>
      <c r="D30" s="640"/>
      <c r="E30" s="640"/>
      <c r="F30" s="264"/>
    </row>
    <row r="31" spans="1:6" ht="12.75">
      <c r="A31" s="268"/>
      <c r="B31" s="268"/>
      <c r="C31" s="268"/>
      <c r="D31" s="268"/>
      <c r="E31" s="268"/>
      <c r="F31" s="264"/>
    </row>
    <row r="32" spans="1:6" ht="12.75">
      <c r="A32" s="268"/>
      <c r="B32" s="268"/>
      <c r="C32" s="266">
        <v>2012</v>
      </c>
      <c r="D32" s="266">
        <v>2013</v>
      </c>
      <c r="E32" s="266">
        <v>2014</v>
      </c>
      <c r="F32" s="264"/>
    </row>
    <row r="33" spans="1:6" ht="15">
      <c r="A33" s="541" t="s">
        <v>1168</v>
      </c>
      <c r="B33" s="580"/>
      <c r="C33" s="267">
        <f>'Programový rozpočet sumár'!G214</f>
        <v>5100</v>
      </c>
      <c r="D33" s="267">
        <f>'Programový rozpočet sumár'!M214</f>
        <v>5150</v>
      </c>
      <c r="E33" s="267">
        <f>'Programový rozpočet sumár'!Q214</f>
        <v>5200</v>
      </c>
      <c r="F33" s="264"/>
    </row>
    <row r="34" spans="1:6" ht="13.5" thickBot="1">
      <c r="A34" s="264"/>
      <c r="B34" s="264"/>
      <c r="C34" s="264"/>
      <c r="D34" s="264"/>
      <c r="E34" s="264"/>
      <c r="F34" s="264"/>
    </row>
    <row r="35" spans="1:6" ht="12.75">
      <c r="A35" s="387" t="s">
        <v>597</v>
      </c>
      <c r="B35" s="557" t="s">
        <v>1101</v>
      </c>
      <c r="C35" s="557"/>
      <c r="D35" s="557"/>
      <c r="E35" s="557"/>
      <c r="F35" s="558"/>
    </row>
    <row r="36" spans="1:6" ht="12.75">
      <c r="A36" s="388" t="s">
        <v>599</v>
      </c>
      <c r="B36" s="574" t="s">
        <v>1102</v>
      </c>
      <c r="C36" s="574"/>
      <c r="D36" s="574"/>
      <c r="E36" s="574"/>
      <c r="F36" s="577"/>
    </row>
    <row r="37" spans="1:6" ht="15">
      <c r="A37" s="388" t="s">
        <v>601</v>
      </c>
      <c r="B37" s="386" t="s">
        <v>602</v>
      </c>
      <c r="C37" s="554" t="s">
        <v>1103</v>
      </c>
      <c r="D37" s="578"/>
      <c r="E37" s="578"/>
      <c r="F37" s="579"/>
    </row>
    <row r="38" spans="1:6" ht="12.75">
      <c r="A38" s="388" t="s">
        <v>604</v>
      </c>
      <c r="B38" s="276" t="s">
        <v>605</v>
      </c>
      <c r="C38" s="276" t="s">
        <v>606</v>
      </c>
      <c r="D38" s="277" t="s">
        <v>607</v>
      </c>
      <c r="E38" s="276" t="s">
        <v>608</v>
      </c>
      <c r="F38" s="278" t="s">
        <v>609</v>
      </c>
    </row>
    <row r="39" spans="1:6" ht="12.75">
      <c r="A39" s="388" t="s">
        <v>610</v>
      </c>
      <c r="B39" s="276">
        <v>200</v>
      </c>
      <c r="C39" s="276">
        <v>220</v>
      </c>
      <c r="D39" s="277">
        <v>200</v>
      </c>
      <c r="E39" s="276">
        <v>200</v>
      </c>
      <c r="F39" s="278">
        <v>200</v>
      </c>
    </row>
    <row r="40" spans="1:6" ht="13.5" thickBot="1">
      <c r="A40" s="389" t="s">
        <v>611</v>
      </c>
      <c r="B40" s="383">
        <v>200</v>
      </c>
      <c r="C40" s="383"/>
      <c r="D40" s="300"/>
      <c r="E40" s="300"/>
      <c r="F40" s="301"/>
    </row>
    <row r="41" spans="1:6" ht="12.75">
      <c r="A41" s="264"/>
      <c r="B41" s="264"/>
      <c r="C41" s="264"/>
      <c r="D41" s="264"/>
      <c r="E41" s="264"/>
      <c r="F41" s="264"/>
    </row>
    <row r="42" spans="1:6" ht="14.25">
      <c r="A42" s="407" t="s">
        <v>621</v>
      </c>
      <c r="B42" s="268"/>
      <c r="C42" s="268"/>
      <c r="D42" s="268"/>
      <c r="E42" s="268"/>
      <c r="F42" s="268"/>
    </row>
    <row r="43" spans="1:6" ht="29.25" customHeight="1">
      <c r="A43" s="531" t="s">
        <v>1104</v>
      </c>
      <c r="B43" s="532"/>
      <c r="C43" s="532"/>
      <c r="D43" s="532"/>
      <c r="E43" s="532"/>
      <c r="F43" s="532"/>
    </row>
    <row r="44" spans="1:6" ht="12.75">
      <c r="A44" s="264"/>
      <c r="B44" s="264"/>
      <c r="C44" s="264"/>
      <c r="D44" s="264"/>
      <c r="E44" s="264"/>
      <c r="F44" s="264"/>
    </row>
    <row r="45" spans="1:6" ht="15.75">
      <c r="A45" s="363" t="s">
        <v>1105</v>
      </c>
      <c r="B45" s="268"/>
      <c r="C45" s="268"/>
      <c r="D45" s="268"/>
      <c r="E45" s="268"/>
      <c r="F45" s="268"/>
    </row>
    <row r="46" spans="1:6" ht="12.75">
      <c r="A46" s="268"/>
      <c r="B46" s="268"/>
      <c r="C46" s="268"/>
      <c r="D46" s="268"/>
      <c r="E46" s="268"/>
      <c r="F46" s="268"/>
    </row>
    <row r="47" spans="1:6" ht="12.75">
      <c r="A47" s="268"/>
      <c r="B47" s="268"/>
      <c r="C47" s="266">
        <v>2012</v>
      </c>
      <c r="D47" s="266">
        <v>2013</v>
      </c>
      <c r="E47" s="266">
        <v>2014</v>
      </c>
      <c r="F47" s="268"/>
    </row>
    <row r="48" spans="1:6" ht="15">
      <c r="A48" s="541" t="s">
        <v>1168</v>
      </c>
      <c r="B48" s="580"/>
      <c r="C48" s="267">
        <f>'Programový rozpočet sumár'!G215</f>
        <v>14200</v>
      </c>
      <c r="D48" s="267">
        <f>'Programový rozpočet sumár'!M215</f>
        <v>14400</v>
      </c>
      <c r="E48" s="267">
        <f>'Programový rozpočet sumár'!Q215</f>
        <v>14500</v>
      </c>
      <c r="F48" s="268"/>
    </row>
    <row r="49" spans="1:6" ht="13.5" thickBot="1">
      <c r="A49" s="264"/>
      <c r="B49" s="264"/>
      <c r="C49" s="264"/>
      <c r="D49" s="264"/>
      <c r="E49" s="264"/>
      <c r="F49" s="264"/>
    </row>
    <row r="50" spans="1:6" ht="12.75">
      <c r="A50" s="387" t="s">
        <v>597</v>
      </c>
      <c r="B50" s="557" t="s">
        <v>1106</v>
      </c>
      <c r="C50" s="557"/>
      <c r="D50" s="557"/>
      <c r="E50" s="557"/>
      <c r="F50" s="558"/>
    </row>
    <row r="51" spans="1:6" ht="12.75">
      <c r="A51" s="388" t="s">
        <v>599</v>
      </c>
      <c r="B51" s="574" t="s">
        <v>1107</v>
      </c>
      <c r="C51" s="574"/>
      <c r="D51" s="574"/>
      <c r="E51" s="574"/>
      <c r="F51" s="577"/>
    </row>
    <row r="52" spans="1:6" ht="15">
      <c r="A52" s="388" t="s">
        <v>601</v>
      </c>
      <c r="B52" s="275" t="s">
        <v>602</v>
      </c>
      <c r="C52" s="574" t="s">
        <v>1108</v>
      </c>
      <c r="D52" s="575"/>
      <c r="E52" s="575"/>
      <c r="F52" s="576"/>
    </row>
    <row r="53" spans="1:6" ht="12.75">
      <c r="A53" s="388" t="s">
        <v>604</v>
      </c>
      <c r="B53" s="276" t="s">
        <v>605</v>
      </c>
      <c r="C53" s="276" t="s">
        <v>606</v>
      </c>
      <c r="D53" s="277" t="s">
        <v>607</v>
      </c>
      <c r="E53" s="276" t="s">
        <v>608</v>
      </c>
      <c r="F53" s="278" t="s">
        <v>609</v>
      </c>
    </row>
    <row r="54" spans="1:6" ht="12.75">
      <c r="A54" s="388" t="s">
        <v>610</v>
      </c>
      <c r="B54" s="276">
        <v>45</v>
      </c>
      <c r="C54" s="276">
        <v>30</v>
      </c>
      <c r="D54" s="277">
        <v>42</v>
      </c>
      <c r="E54" s="276">
        <v>42</v>
      </c>
      <c r="F54" s="278">
        <v>42</v>
      </c>
    </row>
    <row r="55" spans="1:6" ht="13.5" thickBot="1">
      <c r="A55" s="389" t="s">
        <v>611</v>
      </c>
      <c r="B55" s="383">
        <v>40</v>
      </c>
      <c r="C55" s="383"/>
      <c r="D55" s="300"/>
      <c r="E55" s="300"/>
      <c r="F55" s="301"/>
    </row>
    <row r="56" spans="1:6" ht="12.75">
      <c r="A56" s="264"/>
      <c r="B56" s="264"/>
      <c r="C56" s="264"/>
      <c r="D56" s="264"/>
      <c r="E56" s="264"/>
      <c r="F56" s="264"/>
    </row>
    <row r="57" spans="1:6" ht="14.25">
      <c r="A57" s="407" t="s">
        <v>621</v>
      </c>
      <c r="B57" s="268"/>
      <c r="C57" s="268"/>
      <c r="D57" s="268"/>
      <c r="E57" s="268"/>
      <c r="F57" s="268"/>
    </row>
    <row r="58" spans="1:6" ht="40.5" customHeight="1">
      <c r="A58" s="531" t="s">
        <v>1109</v>
      </c>
      <c r="B58" s="532"/>
      <c r="C58" s="532"/>
      <c r="D58" s="532"/>
      <c r="E58" s="532"/>
      <c r="F58" s="532"/>
    </row>
    <row r="59" spans="1:6" ht="12.75">
      <c r="A59" s="264"/>
      <c r="B59" s="264"/>
      <c r="C59" s="264"/>
      <c r="D59" s="264"/>
      <c r="E59" s="264"/>
      <c r="F59" s="264"/>
    </row>
    <row r="60" spans="1:6" ht="15.75">
      <c r="A60" s="362" t="s">
        <v>1110</v>
      </c>
      <c r="B60" s="362"/>
      <c r="C60" s="362"/>
      <c r="D60" s="362"/>
      <c r="E60" s="362"/>
      <c r="F60" s="268"/>
    </row>
    <row r="61" spans="1:6" ht="15.75">
      <c r="A61" s="360" t="s">
        <v>1111</v>
      </c>
      <c r="B61" s="362"/>
      <c r="C61" s="362"/>
      <c r="D61" s="362"/>
      <c r="E61" s="362"/>
      <c r="F61" s="268"/>
    </row>
    <row r="62" spans="1:6" ht="12.75">
      <c r="A62" s="268"/>
      <c r="B62" s="268"/>
      <c r="C62" s="268"/>
      <c r="D62" s="268"/>
      <c r="E62" s="268"/>
      <c r="F62" s="268"/>
    </row>
    <row r="63" spans="1:6" ht="12.75">
      <c r="A63" s="268"/>
      <c r="B63" s="268"/>
      <c r="C63" s="266">
        <v>2012</v>
      </c>
      <c r="D63" s="266">
        <v>2013</v>
      </c>
      <c r="E63" s="266">
        <v>2014</v>
      </c>
      <c r="F63" s="268"/>
    </row>
    <row r="64" spans="1:6" ht="15">
      <c r="A64" s="541" t="s">
        <v>1163</v>
      </c>
      <c r="B64" s="580"/>
      <c r="C64" s="267">
        <f>'Programový rozpočet sumár'!G216</f>
        <v>117485</v>
      </c>
      <c r="D64" s="267">
        <f>'Programový rozpočet sumár'!M216</f>
        <v>106485</v>
      </c>
      <c r="E64" s="267">
        <f>'Programový rozpočet sumár'!Q216</f>
        <v>106585</v>
      </c>
      <c r="F64" s="268"/>
    </row>
    <row r="65" spans="1:6" ht="12.75">
      <c r="A65" s="268"/>
      <c r="B65" s="268"/>
      <c r="C65" s="268"/>
      <c r="D65" s="268"/>
      <c r="E65" s="268"/>
      <c r="F65" s="268"/>
    </row>
    <row r="66" spans="1:6" ht="15.75">
      <c r="A66" s="640" t="s">
        <v>1112</v>
      </c>
      <c r="B66" s="640"/>
      <c r="C66" s="640"/>
      <c r="D66" s="640"/>
      <c r="E66" s="640"/>
      <c r="F66" s="268"/>
    </row>
    <row r="67" spans="1:6" ht="12.75">
      <c r="A67" s="264"/>
      <c r="B67" s="264"/>
      <c r="C67" s="264"/>
      <c r="D67" s="264"/>
      <c r="E67" s="264"/>
      <c r="F67" s="264"/>
    </row>
    <row r="68" spans="1:6" ht="12.75">
      <c r="A68" s="268"/>
      <c r="B68" s="268"/>
      <c r="C68" s="266">
        <v>2012</v>
      </c>
      <c r="D68" s="266">
        <v>2013</v>
      </c>
      <c r="E68" s="266">
        <v>2014</v>
      </c>
      <c r="F68" s="264"/>
    </row>
    <row r="69" spans="1:6" ht="15">
      <c r="A69" s="541" t="s">
        <v>1168</v>
      </c>
      <c r="B69" s="580"/>
      <c r="C69" s="267">
        <f>'Programový rozpočet sumár'!G217</f>
        <v>1500</v>
      </c>
      <c r="D69" s="267">
        <f>'Programový rozpočet sumár'!M217</f>
        <v>1500</v>
      </c>
      <c r="E69" s="267">
        <f>'Programový rozpočet sumár'!Q217</f>
        <v>1600</v>
      </c>
      <c r="F69" s="264"/>
    </row>
    <row r="70" spans="1:6" ht="13.5" thickBot="1">
      <c r="A70" s="264"/>
      <c r="B70" s="264"/>
      <c r="C70" s="264"/>
      <c r="D70" s="264"/>
      <c r="E70" s="264"/>
      <c r="F70" s="264"/>
    </row>
    <row r="71" spans="1:6" ht="12.75">
      <c r="A71" s="387" t="s">
        <v>597</v>
      </c>
      <c r="B71" s="557" t="s">
        <v>1106</v>
      </c>
      <c r="C71" s="557"/>
      <c r="D71" s="557"/>
      <c r="E71" s="557"/>
      <c r="F71" s="558"/>
    </row>
    <row r="72" spans="1:6" ht="12.75">
      <c r="A72" s="388" t="s">
        <v>599</v>
      </c>
      <c r="B72" s="574" t="s">
        <v>1113</v>
      </c>
      <c r="C72" s="574"/>
      <c r="D72" s="574"/>
      <c r="E72" s="574"/>
      <c r="F72" s="577"/>
    </row>
    <row r="73" spans="1:6" ht="24.75" customHeight="1">
      <c r="A73" s="388" t="s">
        <v>601</v>
      </c>
      <c r="B73" s="386" t="s">
        <v>602</v>
      </c>
      <c r="C73" s="554" t="s">
        <v>1114</v>
      </c>
      <c r="D73" s="578"/>
      <c r="E73" s="578"/>
      <c r="F73" s="579"/>
    </row>
    <row r="74" spans="1:6" ht="12.75">
      <c r="A74" s="388" t="s">
        <v>604</v>
      </c>
      <c r="B74" s="276" t="s">
        <v>605</v>
      </c>
      <c r="C74" s="276" t="s">
        <v>606</v>
      </c>
      <c r="D74" s="277" t="s">
        <v>607</v>
      </c>
      <c r="E74" s="276" t="s">
        <v>608</v>
      </c>
      <c r="F74" s="278" t="s">
        <v>609</v>
      </c>
    </row>
    <row r="75" spans="1:6" ht="12.75">
      <c r="A75" s="388" t="s">
        <v>610</v>
      </c>
      <c r="B75" s="276">
        <v>6</v>
      </c>
      <c r="C75" s="276">
        <v>10</v>
      </c>
      <c r="D75" s="277">
        <v>20</v>
      </c>
      <c r="E75" s="276">
        <v>20</v>
      </c>
      <c r="F75" s="278">
        <v>20</v>
      </c>
    </row>
    <row r="76" spans="1:6" ht="13.5" thickBot="1">
      <c r="A76" s="389" t="s">
        <v>611</v>
      </c>
      <c r="B76" s="383">
        <v>16</v>
      </c>
      <c r="C76" s="383"/>
      <c r="D76" s="300"/>
      <c r="E76" s="300"/>
      <c r="F76" s="301"/>
    </row>
    <row r="77" spans="1:6" ht="12.75">
      <c r="A77" s="268"/>
      <c r="B77" s="268"/>
      <c r="C77" s="268"/>
      <c r="D77" s="268"/>
      <c r="E77" s="268"/>
      <c r="F77" s="268"/>
    </row>
    <row r="78" spans="1:6" ht="14.25">
      <c r="A78" s="407" t="s">
        <v>621</v>
      </c>
      <c r="B78" s="268"/>
      <c r="C78" s="268"/>
      <c r="D78" s="268"/>
      <c r="E78" s="268"/>
      <c r="F78" s="268"/>
    </row>
    <row r="79" spans="1:6" ht="41.25" customHeight="1">
      <c r="A79" s="531" t="s">
        <v>1283</v>
      </c>
      <c r="B79" s="532"/>
      <c r="C79" s="532"/>
      <c r="D79" s="532"/>
      <c r="E79" s="532"/>
      <c r="F79" s="532"/>
    </row>
    <row r="80" spans="1:6" ht="12.75">
      <c r="A80" s="264"/>
      <c r="B80" s="264"/>
      <c r="C80" s="264"/>
      <c r="D80" s="264"/>
      <c r="E80" s="264"/>
      <c r="F80" s="264"/>
    </row>
    <row r="81" spans="1:6" ht="15.75">
      <c r="A81" s="640" t="s">
        <v>1115</v>
      </c>
      <c r="B81" s="640"/>
      <c r="C81" s="640"/>
      <c r="D81" s="640"/>
      <c r="E81" s="640"/>
      <c r="F81" s="643"/>
    </row>
    <row r="82" spans="1:6" ht="12.75">
      <c r="A82" s="268"/>
      <c r="B82" s="268"/>
      <c r="C82" s="268"/>
      <c r="D82" s="268"/>
      <c r="E82" s="268"/>
      <c r="F82" s="268"/>
    </row>
    <row r="83" spans="1:6" ht="12.75">
      <c r="A83" s="268"/>
      <c r="B83" s="268"/>
      <c r="C83" s="266">
        <v>2012</v>
      </c>
      <c r="D83" s="266">
        <v>2013</v>
      </c>
      <c r="E83" s="266">
        <v>2014</v>
      </c>
      <c r="F83" s="268"/>
    </row>
    <row r="84" spans="1:6" ht="15">
      <c r="A84" s="541" t="s">
        <v>1168</v>
      </c>
      <c r="B84" s="580"/>
      <c r="C84" s="267">
        <f>'Programový rozpočet sumár'!G218</f>
        <v>83985</v>
      </c>
      <c r="D84" s="267">
        <f>'Programový rozpočet sumár'!M218</f>
        <v>72985</v>
      </c>
      <c r="E84" s="267">
        <f>'Programový rozpočet sumár'!Q218</f>
        <v>72985</v>
      </c>
      <c r="F84" s="268"/>
    </row>
    <row r="85" spans="1:6" ht="13.5" thickBot="1">
      <c r="A85" s="264"/>
      <c r="B85" s="264"/>
      <c r="C85" s="264"/>
      <c r="D85" s="264"/>
      <c r="E85" s="264"/>
      <c r="F85" s="264"/>
    </row>
    <row r="86" spans="1:6" ht="12.75">
      <c r="A86" s="387" t="s">
        <v>597</v>
      </c>
      <c r="B86" s="557" t="s">
        <v>1106</v>
      </c>
      <c r="C86" s="557"/>
      <c r="D86" s="557"/>
      <c r="E86" s="557"/>
      <c r="F86" s="558"/>
    </row>
    <row r="87" spans="1:6" ht="12.75">
      <c r="A87" s="388" t="s">
        <v>599</v>
      </c>
      <c r="B87" s="574" t="s">
        <v>1116</v>
      </c>
      <c r="C87" s="574"/>
      <c r="D87" s="574"/>
      <c r="E87" s="574"/>
      <c r="F87" s="577"/>
    </row>
    <row r="88" spans="1:6" ht="15">
      <c r="A88" s="388" t="s">
        <v>601</v>
      </c>
      <c r="B88" s="275" t="s">
        <v>602</v>
      </c>
      <c r="C88" s="574" t="s">
        <v>1234</v>
      </c>
      <c r="D88" s="575"/>
      <c r="E88" s="575"/>
      <c r="F88" s="576"/>
    </row>
    <row r="89" spans="1:6" ht="12.75">
      <c r="A89" s="388" t="s">
        <v>604</v>
      </c>
      <c r="B89" s="276" t="s">
        <v>605</v>
      </c>
      <c r="C89" s="276" t="s">
        <v>606</v>
      </c>
      <c r="D89" s="277" t="s">
        <v>607</v>
      </c>
      <c r="E89" s="276" t="s">
        <v>608</v>
      </c>
      <c r="F89" s="278" t="s">
        <v>609</v>
      </c>
    </row>
    <row r="90" spans="1:6" ht="12.75">
      <c r="A90" s="388" t="s">
        <v>610</v>
      </c>
      <c r="B90" s="276">
        <v>24</v>
      </c>
      <c r="C90" s="276">
        <v>24</v>
      </c>
      <c r="D90" s="277">
        <v>16</v>
      </c>
      <c r="E90" s="276">
        <v>16</v>
      </c>
      <c r="F90" s="278">
        <v>16</v>
      </c>
    </row>
    <row r="91" spans="1:6" ht="13.5" thickBot="1">
      <c r="A91" s="389" t="s">
        <v>611</v>
      </c>
      <c r="B91" s="383">
        <v>22</v>
      </c>
      <c r="C91" s="383"/>
      <c r="D91" s="300"/>
      <c r="E91" s="300"/>
      <c r="F91" s="301"/>
    </row>
    <row r="92" spans="1:6" ht="12.75">
      <c r="A92" s="268"/>
      <c r="B92" s="268"/>
      <c r="C92" s="268"/>
      <c r="D92" s="268"/>
      <c r="E92" s="268"/>
      <c r="F92" s="268"/>
    </row>
    <row r="93" spans="1:6" ht="14.25">
      <c r="A93" s="407" t="s">
        <v>621</v>
      </c>
      <c r="B93" s="268"/>
      <c r="C93" s="268"/>
      <c r="D93" s="268"/>
      <c r="E93" s="268"/>
      <c r="F93" s="268"/>
    </row>
    <row r="94" spans="1:6" ht="66.75" customHeight="1">
      <c r="A94" s="531" t="s">
        <v>1284</v>
      </c>
      <c r="B94" s="532"/>
      <c r="C94" s="532"/>
      <c r="D94" s="532"/>
      <c r="E94" s="532"/>
      <c r="F94" s="532"/>
    </row>
    <row r="95" spans="1:6" ht="12.75">
      <c r="A95" s="264"/>
      <c r="B95" s="264"/>
      <c r="C95" s="264"/>
      <c r="D95" s="264"/>
      <c r="E95" s="264"/>
      <c r="F95" s="264"/>
    </row>
    <row r="96" spans="1:6" ht="15.75">
      <c r="A96" s="640" t="s">
        <v>1117</v>
      </c>
      <c r="B96" s="640"/>
      <c r="C96" s="640"/>
      <c r="D96" s="640"/>
      <c r="E96" s="640"/>
      <c r="F96" s="642"/>
    </row>
    <row r="97" spans="1:6" ht="12.75">
      <c r="A97" s="268"/>
      <c r="B97" s="268"/>
      <c r="C97" s="268"/>
      <c r="D97" s="268"/>
      <c r="E97" s="268"/>
      <c r="F97" s="268"/>
    </row>
    <row r="98" spans="1:6" ht="12.75">
      <c r="A98" s="268"/>
      <c r="B98" s="268"/>
      <c r="C98" s="266">
        <v>2012</v>
      </c>
      <c r="D98" s="266">
        <v>2013</v>
      </c>
      <c r="E98" s="266">
        <v>2014</v>
      </c>
      <c r="F98" s="268"/>
    </row>
    <row r="99" spans="1:6" ht="15">
      <c r="A99" s="541" t="s">
        <v>1168</v>
      </c>
      <c r="B99" s="580"/>
      <c r="C99" s="267">
        <f>'Programový rozpočet sumár'!G219</f>
        <v>30000</v>
      </c>
      <c r="D99" s="267">
        <f>'Programový rozpočet sumár'!M219</f>
        <v>30000</v>
      </c>
      <c r="E99" s="267">
        <f>'Programový rozpočet sumár'!Q219</f>
        <v>30000</v>
      </c>
      <c r="F99" s="268"/>
    </row>
    <row r="100" spans="1:6" ht="13.5" thickBot="1">
      <c r="A100" s="264"/>
      <c r="B100" s="264"/>
      <c r="C100" s="264"/>
      <c r="D100" s="264"/>
      <c r="E100" s="264"/>
      <c r="F100" s="264"/>
    </row>
    <row r="101" spans="1:6" ht="12.75">
      <c r="A101" s="387" t="s">
        <v>597</v>
      </c>
      <c r="B101" s="557" t="s">
        <v>1106</v>
      </c>
      <c r="C101" s="557"/>
      <c r="D101" s="557"/>
      <c r="E101" s="557"/>
      <c r="F101" s="558"/>
    </row>
    <row r="102" spans="1:6" ht="12.75">
      <c r="A102" s="388" t="s">
        <v>599</v>
      </c>
      <c r="B102" s="574" t="s">
        <v>1118</v>
      </c>
      <c r="C102" s="574"/>
      <c r="D102" s="574"/>
      <c r="E102" s="574"/>
      <c r="F102" s="577"/>
    </row>
    <row r="103" spans="1:6" ht="25.5" customHeight="1">
      <c r="A103" s="388" t="s">
        <v>601</v>
      </c>
      <c r="B103" s="386" t="s">
        <v>602</v>
      </c>
      <c r="C103" s="554" t="s">
        <v>1285</v>
      </c>
      <c r="D103" s="578"/>
      <c r="E103" s="578"/>
      <c r="F103" s="579"/>
    </row>
    <row r="104" spans="1:6" ht="12.75">
      <c r="A104" s="388" t="s">
        <v>604</v>
      </c>
      <c r="B104" s="276" t="s">
        <v>605</v>
      </c>
      <c r="C104" s="276" t="s">
        <v>606</v>
      </c>
      <c r="D104" s="277" t="s">
        <v>607</v>
      </c>
      <c r="E104" s="276" t="s">
        <v>608</v>
      </c>
      <c r="F104" s="278" t="s">
        <v>609</v>
      </c>
    </row>
    <row r="105" spans="1:6" ht="12.75">
      <c r="A105" s="388" t="s">
        <v>610</v>
      </c>
      <c r="B105" s="276">
        <v>50</v>
      </c>
      <c r="C105" s="276">
        <v>80</v>
      </c>
      <c r="D105" s="277">
        <v>500</v>
      </c>
      <c r="E105" s="276">
        <v>500</v>
      </c>
      <c r="F105" s="278">
        <v>500</v>
      </c>
    </row>
    <row r="106" spans="1:6" ht="13.5" thickBot="1">
      <c r="A106" s="389" t="s">
        <v>611</v>
      </c>
      <c r="B106" s="383">
        <v>120</v>
      </c>
      <c r="C106" s="383"/>
      <c r="D106" s="300"/>
      <c r="E106" s="300"/>
      <c r="F106" s="301"/>
    </row>
    <row r="107" spans="1:6" ht="12.75">
      <c r="A107" s="264"/>
      <c r="B107" s="264"/>
      <c r="C107" s="264"/>
      <c r="D107" s="264"/>
      <c r="E107" s="264"/>
      <c r="F107" s="264"/>
    </row>
    <row r="108" spans="1:6" ht="14.25">
      <c r="A108" s="407" t="s">
        <v>621</v>
      </c>
      <c r="B108" s="268"/>
      <c r="C108" s="268"/>
      <c r="D108" s="268"/>
      <c r="E108" s="268"/>
      <c r="F108" s="268"/>
    </row>
    <row r="109" spans="1:6" ht="29.25" customHeight="1">
      <c r="A109" s="531" t="s">
        <v>1286</v>
      </c>
      <c r="B109" s="532"/>
      <c r="C109" s="532"/>
      <c r="D109" s="532"/>
      <c r="E109" s="532"/>
      <c r="F109" s="532"/>
    </row>
    <row r="110" spans="1:6" ht="12.75">
      <c r="A110" s="264"/>
      <c r="B110" s="264"/>
      <c r="C110" s="264"/>
      <c r="D110" s="264"/>
      <c r="E110" s="264"/>
      <c r="F110" s="264"/>
    </row>
    <row r="111" spans="1:6" ht="15.75">
      <c r="A111" s="640" t="s">
        <v>1119</v>
      </c>
      <c r="B111" s="640"/>
      <c r="C111" s="640"/>
      <c r="D111" s="640"/>
      <c r="E111" s="640"/>
      <c r="F111" s="264"/>
    </row>
    <row r="112" spans="1:6" ht="12.75">
      <c r="A112" s="268"/>
      <c r="B112" s="268"/>
      <c r="C112" s="268"/>
      <c r="D112" s="268"/>
      <c r="E112" s="268"/>
      <c r="F112" s="264"/>
    </row>
    <row r="113" spans="1:6" ht="12.75">
      <c r="A113" s="268"/>
      <c r="B113" s="268"/>
      <c r="C113" s="266">
        <v>2012</v>
      </c>
      <c r="D113" s="266">
        <v>2013</v>
      </c>
      <c r="E113" s="266">
        <v>2014</v>
      </c>
      <c r="F113" s="264"/>
    </row>
    <row r="114" spans="1:6" ht="15">
      <c r="A114" s="541" t="s">
        <v>1168</v>
      </c>
      <c r="B114" s="580"/>
      <c r="C114" s="267">
        <f>'Programový rozpočet sumár'!G220</f>
        <v>2000</v>
      </c>
      <c r="D114" s="267">
        <f>'Programový rozpočet sumár'!M220</f>
        <v>2000</v>
      </c>
      <c r="E114" s="267">
        <f>'Programový rozpočet sumár'!Q220</f>
        <v>2000</v>
      </c>
      <c r="F114" s="264"/>
    </row>
    <row r="115" spans="1:6" ht="13.5" thickBot="1">
      <c r="A115" s="264"/>
      <c r="B115" s="264"/>
      <c r="C115" s="264"/>
      <c r="D115" s="264"/>
      <c r="E115" s="264"/>
      <c r="F115" s="264"/>
    </row>
    <row r="116" spans="1:6" ht="12.75">
      <c r="A116" s="387" t="s">
        <v>597</v>
      </c>
      <c r="B116" s="557" t="s">
        <v>1106</v>
      </c>
      <c r="C116" s="557"/>
      <c r="D116" s="557"/>
      <c r="E116" s="557"/>
      <c r="F116" s="558"/>
    </row>
    <row r="117" spans="1:6" ht="12.75">
      <c r="A117" s="388" t="s">
        <v>599</v>
      </c>
      <c r="B117" s="574" t="s">
        <v>1120</v>
      </c>
      <c r="C117" s="574"/>
      <c r="D117" s="574"/>
      <c r="E117" s="574"/>
      <c r="F117" s="577"/>
    </row>
    <row r="118" spans="1:6" ht="15">
      <c r="A118" s="388" t="s">
        <v>601</v>
      </c>
      <c r="B118" s="275" t="s">
        <v>602</v>
      </c>
      <c r="C118" s="574" t="s">
        <v>1121</v>
      </c>
      <c r="D118" s="575"/>
      <c r="E118" s="575"/>
      <c r="F118" s="576"/>
    </row>
    <row r="119" spans="1:6" ht="12.75">
      <c r="A119" s="388" t="s">
        <v>604</v>
      </c>
      <c r="B119" s="276" t="s">
        <v>605</v>
      </c>
      <c r="C119" s="276" t="s">
        <v>606</v>
      </c>
      <c r="D119" s="277" t="s">
        <v>607</v>
      </c>
      <c r="E119" s="276" t="s">
        <v>608</v>
      </c>
      <c r="F119" s="278" t="s">
        <v>609</v>
      </c>
    </row>
    <row r="120" spans="1:6" ht="12.75">
      <c r="A120" s="388" t="s">
        <v>610</v>
      </c>
      <c r="B120" s="276">
        <v>10</v>
      </c>
      <c r="C120" s="276">
        <v>2</v>
      </c>
      <c r="D120" s="277">
        <v>5</v>
      </c>
      <c r="E120" s="276">
        <v>5</v>
      </c>
      <c r="F120" s="278">
        <v>5</v>
      </c>
    </row>
    <row r="121" spans="1:6" ht="13.5" thickBot="1">
      <c r="A121" s="389" t="s">
        <v>611</v>
      </c>
      <c r="B121" s="383">
        <v>3</v>
      </c>
      <c r="C121" s="383"/>
      <c r="D121" s="300"/>
      <c r="E121" s="300"/>
      <c r="F121" s="301"/>
    </row>
    <row r="122" spans="1:6" ht="12.75">
      <c r="A122" s="264"/>
      <c r="B122" s="264"/>
      <c r="C122" s="264"/>
      <c r="D122" s="264"/>
      <c r="E122" s="264"/>
      <c r="F122" s="264"/>
    </row>
    <row r="123" spans="1:6" ht="14.25">
      <c r="A123" s="407" t="s">
        <v>621</v>
      </c>
      <c r="B123" s="268"/>
      <c r="C123" s="268"/>
      <c r="D123" s="268"/>
      <c r="E123" s="268"/>
      <c r="F123" s="268"/>
    </row>
    <row r="124" spans="1:6" ht="51.75" customHeight="1">
      <c r="A124" s="531" t="s">
        <v>1122</v>
      </c>
      <c r="B124" s="532"/>
      <c r="C124" s="532"/>
      <c r="D124" s="532"/>
      <c r="E124" s="532"/>
      <c r="F124" s="532"/>
    </row>
    <row r="125" spans="1:6" ht="12.75">
      <c r="A125" s="305"/>
      <c r="B125" s="306"/>
      <c r="C125" s="306"/>
      <c r="D125" s="306"/>
      <c r="E125" s="306"/>
      <c r="F125" s="306"/>
    </row>
    <row r="126" spans="1:6" ht="15.75">
      <c r="A126" s="362" t="s">
        <v>1123</v>
      </c>
      <c r="B126" s="362"/>
      <c r="C126" s="362"/>
      <c r="D126" s="362"/>
      <c r="E126" s="362"/>
      <c r="F126" s="264"/>
    </row>
    <row r="127" spans="1:6" ht="15">
      <c r="A127" s="360" t="s">
        <v>1124</v>
      </c>
      <c r="B127" s="360"/>
      <c r="C127" s="360"/>
      <c r="D127" s="360"/>
      <c r="E127" s="360"/>
      <c r="F127" s="264"/>
    </row>
    <row r="128" spans="1:6" ht="15.75">
      <c r="A128" s="641"/>
      <c r="B128" s="641"/>
      <c r="C128" s="641"/>
      <c r="D128" s="641"/>
      <c r="E128" s="641"/>
      <c r="F128" s="264"/>
    </row>
    <row r="129" spans="1:6" ht="12.75">
      <c r="A129" s="268"/>
      <c r="B129" s="268"/>
      <c r="C129" s="266">
        <v>2012</v>
      </c>
      <c r="D129" s="266">
        <v>2013</v>
      </c>
      <c r="E129" s="266">
        <v>2014</v>
      </c>
      <c r="F129" s="268"/>
    </row>
    <row r="130" spans="1:6" ht="15">
      <c r="A130" s="541" t="s">
        <v>1163</v>
      </c>
      <c r="B130" s="580"/>
      <c r="C130" s="267">
        <f>'Programový rozpočet sumár'!G222</f>
        <v>1500</v>
      </c>
      <c r="D130" s="267">
        <f>'Programový rozpočet sumár'!M222</f>
        <v>1500</v>
      </c>
      <c r="E130" s="267">
        <f>'Programový rozpočet sumár'!Q222</f>
        <v>1500</v>
      </c>
      <c r="F130" s="268"/>
    </row>
    <row r="131" spans="1:6" ht="12.75">
      <c r="A131" s="264"/>
      <c r="B131" s="264"/>
      <c r="C131" s="264"/>
      <c r="D131" s="264"/>
      <c r="E131" s="264"/>
      <c r="F131" s="264"/>
    </row>
    <row r="132" spans="1:6" ht="15.75">
      <c r="A132" s="640" t="s">
        <v>1125</v>
      </c>
      <c r="B132" s="640"/>
      <c r="C132" s="640"/>
      <c r="D132" s="640"/>
      <c r="E132" s="640"/>
      <c r="F132" s="264"/>
    </row>
    <row r="133" spans="1:6" ht="12.75">
      <c r="A133" s="268"/>
      <c r="B133" s="268"/>
      <c r="C133" s="268"/>
      <c r="D133" s="268"/>
      <c r="E133" s="268"/>
      <c r="F133" s="264"/>
    </row>
    <row r="134" spans="1:6" ht="12.75">
      <c r="A134" s="268"/>
      <c r="B134" s="268"/>
      <c r="C134" s="266">
        <v>2012</v>
      </c>
      <c r="D134" s="266">
        <v>2013</v>
      </c>
      <c r="E134" s="266">
        <v>2014</v>
      </c>
      <c r="F134" s="264"/>
    </row>
    <row r="135" spans="1:6" ht="15">
      <c r="A135" s="541" t="s">
        <v>1168</v>
      </c>
      <c r="B135" s="580"/>
      <c r="C135" s="267">
        <f>'Programový rozpočet sumár'!G223</f>
        <v>300</v>
      </c>
      <c r="D135" s="267">
        <f>'Programový rozpočet sumár'!M223</f>
        <v>300</v>
      </c>
      <c r="E135" s="267">
        <f>'Programový rozpočet sumár'!Q223</f>
        <v>300</v>
      </c>
      <c r="F135" s="264"/>
    </row>
    <row r="136" spans="1:6" ht="13.5" thickBot="1">
      <c r="A136" s="264"/>
      <c r="B136" s="264"/>
      <c r="C136" s="264"/>
      <c r="D136" s="264"/>
      <c r="E136" s="264"/>
      <c r="F136" s="264"/>
    </row>
    <row r="137" spans="1:6" ht="12.75">
      <c r="A137" s="387" t="s">
        <v>597</v>
      </c>
      <c r="B137" s="557" t="s">
        <v>1106</v>
      </c>
      <c r="C137" s="557"/>
      <c r="D137" s="557"/>
      <c r="E137" s="557"/>
      <c r="F137" s="558"/>
    </row>
    <row r="138" spans="1:6" ht="12.75">
      <c r="A138" s="388" t="s">
        <v>599</v>
      </c>
      <c r="B138" s="574" t="s">
        <v>1126</v>
      </c>
      <c r="C138" s="574"/>
      <c r="D138" s="574"/>
      <c r="E138" s="574"/>
      <c r="F138" s="577"/>
    </row>
    <row r="139" spans="1:6" ht="15">
      <c r="A139" s="388" t="s">
        <v>601</v>
      </c>
      <c r="B139" s="275" t="s">
        <v>602</v>
      </c>
      <c r="C139" s="574" t="s">
        <v>1127</v>
      </c>
      <c r="D139" s="575"/>
      <c r="E139" s="575"/>
      <c r="F139" s="576"/>
    </row>
    <row r="140" spans="1:6" ht="12.75">
      <c r="A140" s="388" t="s">
        <v>604</v>
      </c>
      <c r="B140" s="276" t="s">
        <v>605</v>
      </c>
      <c r="C140" s="276" t="s">
        <v>606</v>
      </c>
      <c r="D140" s="277" t="s">
        <v>607</v>
      </c>
      <c r="E140" s="276" t="s">
        <v>608</v>
      </c>
      <c r="F140" s="278" t="s">
        <v>609</v>
      </c>
    </row>
    <row r="141" spans="1:6" ht="12.75">
      <c r="A141" s="388" t="s">
        <v>610</v>
      </c>
      <c r="B141" s="276">
        <v>10</v>
      </c>
      <c r="C141" s="276">
        <v>8</v>
      </c>
      <c r="D141" s="277">
        <v>8</v>
      </c>
      <c r="E141" s="276">
        <v>8</v>
      </c>
      <c r="F141" s="278">
        <v>8</v>
      </c>
    </row>
    <row r="142" spans="1:6" ht="13.5" thickBot="1">
      <c r="A142" s="389" t="s">
        <v>611</v>
      </c>
      <c r="B142" s="383">
        <v>0</v>
      </c>
      <c r="C142" s="383"/>
      <c r="D142" s="300"/>
      <c r="E142" s="300"/>
      <c r="F142" s="301"/>
    </row>
    <row r="143" spans="1:6" ht="12.75">
      <c r="A143" s="264"/>
      <c r="B143" s="264"/>
      <c r="C143" s="264"/>
      <c r="D143" s="264"/>
      <c r="E143" s="264"/>
      <c r="F143" s="264"/>
    </row>
    <row r="144" spans="1:6" ht="14.25">
      <c r="A144" s="407" t="s">
        <v>621</v>
      </c>
      <c r="B144" s="268"/>
      <c r="C144" s="268"/>
      <c r="D144" s="268"/>
      <c r="E144" s="268"/>
      <c r="F144" s="268"/>
    </row>
    <row r="145" spans="1:6" ht="30" customHeight="1">
      <c r="A145" s="531" t="s">
        <v>1287</v>
      </c>
      <c r="B145" s="532"/>
      <c r="C145" s="532"/>
      <c r="D145" s="532"/>
      <c r="E145" s="532"/>
      <c r="F145" s="532"/>
    </row>
    <row r="146" spans="1:6" ht="12.75">
      <c r="A146" s="264"/>
      <c r="B146" s="264"/>
      <c r="C146" s="264"/>
      <c r="D146" s="264"/>
      <c r="E146" s="264"/>
      <c r="F146" s="264"/>
    </row>
    <row r="147" spans="1:6" ht="15.75">
      <c r="A147" s="640" t="s">
        <v>1128</v>
      </c>
      <c r="B147" s="640"/>
      <c r="C147" s="640"/>
      <c r="D147" s="640"/>
      <c r="E147" s="640"/>
      <c r="F147" s="264"/>
    </row>
    <row r="148" spans="1:6" ht="12.75">
      <c r="A148" s="268"/>
      <c r="B148" s="268"/>
      <c r="C148" s="268"/>
      <c r="D148" s="268"/>
      <c r="E148" s="268"/>
      <c r="F148" s="264"/>
    </row>
    <row r="149" spans="1:6" ht="12.75">
      <c r="A149" s="268"/>
      <c r="B149" s="268"/>
      <c r="C149" s="266">
        <v>2012</v>
      </c>
      <c r="D149" s="266">
        <v>2013</v>
      </c>
      <c r="E149" s="266">
        <v>2014</v>
      </c>
      <c r="F149" s="264"/>
    </row>
    <row r="150" spans="1:6" ht="15">
      <c r="A150" s="541" t="s">
        <v>1168</v>
      </c>
      <c r="B150" s="580"/>
      <c r="C150" s="267">
        <f>'Programový rozpočet sumár'!G224</f>
        <v>1200</v>
      </c>
      <c r="D150" s="267">
        <f>'Programový rozpočet sumár'!M224</f>
        <v>1200</v>
      </c>
      <c r="E150" s="267">
        <f>'Programový rozpočet sumár'!Q224</f>
        <v>1200</v>
      </c>
      <c r="F150" s="264"/>
    </row>
    <row r="151" spans="1:6" ht="13.5" thickBot="1">
      <c r="A151" s="264"/>
      <c r="B151" s="264"/>
      <c r="C151" s="264"/>
      <c r="D151" s="264"/>
      <c r="E151" s="264"/>
      <c r="F151" s="264"/>
    </row>
    <row r="152" spans="1:6" ht="12.75">
      <c r="A152" s="387" t="s">
        <v>597</v>
      </c>
      <c r="B152" s="557" t="s">
        <v>1106</v>
      </c>
      <c r="C152" s="557"/>
      <c r="D152" s="557"/>
      <c r="E152" s="557"/>
      <c r="F152" s="558"/>
    </row>
    <row r="153" spans="1:6" ht="12.75">
      <c r="A153" s="388" t="s">
        <v>599</v>
      </c>
      <c r="B153" s="574" t="s">
        <v>1129</v>
      </c>
      <c r="C153" s="574"/>
      <c r="D153" s="574"/>
      <c r="E153" s="574"/>
      <c r="F153" s="577"/>
    </row>
    <row r="154" spans="1:6" ht="15">
      <c r="A154" s="388" t="s">
        <v>601</v>
      </c>
      <c r="B154" s="275" t="s">
        <v>602</v>
      </c>
      <c r="C154" s="574" t="s">
        <v>1130</v>
      </c>
      <c r="D154" s="575"/>
      <c r="E154" s="575"/>
      <c r="F154" s="576"/>
    </row>
    <row r="155" spans="1:6" ht="12.75">
      <c r="A155" s="388" t="s">
        <v>604</v>
      </c>
      <c r="B155" s="276" t="s">
        <v>605</v>
      </c>
      <c r="C155" s="276" t="s">
        <v>606</v>
      </c>
      <c r="D155" s="277" t="s">
        <v>607</v>
      </c>
      <c r="E155" s="276" t="s">
        <v>608</v>
      </c>
      <c r="F155" s="278" t="s">
        <v>609</v>
      </c>
    </row>
    <row r="156" spans="1:6" ht="12.75">
      <c r="A156" s="388" t="s">
        <v>610</v>
      </c>
      <c r="B156" s="276">
        <v>4</v>
      </c>
      <c r="C156" s="276">
        <v>1</v>
      </c>
      <c r="D156" s="277">
        <v>1</v>
      </c>
      <c r="E156" s="276">
        <v>1</v>
      </c>
      <c r="F156" s="278">
        <v>1</v>
      </c>
    </row>
    <row r="157" spans="1:6" ht="13.5" thickBot="1">
      <c r="A157" s="389" t="s">
        <v>611</v>
      </c>
      <c r="B157" s="383">
        <v>0</v>
      </c>
      <c r="C157" s="383"/>
      <c r="D157" s="300"/>
      <c r="E157" s="300"/>
      <c r="F157" s="301"/>
    </row>
    <row r="158" spans="1:6" ht="12.75">
      <c r="A158" s="264"/>
      <c r="B158" s="264"/>
      <c r="C158" s="264"/>
      <c r="D158" s="264"/>
      <c r="E158" s="264"/>
      <c r="F158" s="264"/>
    </row>
    <row r="159" spans="1:6" ht="14.25">
      <c r="A159" s="407" t="s">
        <v>621</v>
      </c>
      <c r="B159" s="268"/>
      <c r="C159" s="268"/>
      <c r="D159" s="268"/>
      <c r="E159" s="268"/>
      <c r="F159" s="268"/>
    </row>
    <row r="160" spans="1:6" ht="30" customHeight="1">
      <c r="A160" s="531" t="s">
        <v>1288</v>
      </c>
      <c r="B160" s="532"/>
      <c r="C160" s="532"/>
      <c r="D160" s="532"/>
      <c r="E160" s="532"/>
      <c r="F160" s="532"/>
    </row>
    <row r="161" spans="1:6" ht="12.75">
      <c r="A161" s="264"/>
      <c r="B161" s="264"/>
      <c r="C161" s="264"/>
      <c r="D161" s="264"/>
      <c r="E161" s="264"/>
      <c r="F161" s="264"/>
    </row>
    <row r="162" spans="1:6" ht="15.75">
      <c r="A162" s="362" t="s">
        <v>1131</v>
      </c>
      <c r="B162" s="362"/>
      <c r="C162" s="362"/>
      <c r="D162" s="362"/>
      <c r="E162" s="362"/>
      <c r="F162" s="362"/>
    </row>
    <row r="163" spans="1:6" ht="15">
      <c r="A163" s="360" t="s">
        <v>1169</v>
      </c>
      <c r="B163" s="360"/>
      <c r="C163" s="360"/>
      <c r="D163" s="360"/>
      <c r="E163" s="360"/>
      <c r="F163" s="360"/>
    </row>
    <row r="164" spans="1:6" ht="12.75">
      <c r="A164" s="264"/>
      <c r="B164" s="264"/>
      <c r="C164" s="264"/>
      <c r="D164" s="264"/>
      <c r="E164" s="264"/>
      <c r="F164" s="264"/>
    </row>
    <row r="165" spans="1:7" ht="12.75">
      <c r="A165" s="268"/>
      <c r="B165" s="268"/>
      <c r="C165" s="266">
        <v>2012</v>
      </c>
      <c r="D165" s="266">
        <v>2013</v>
      </c>
      <c r="E165" s="266">
        <v>2014</v>
      </c>
      <c r="F165" s="268"/>
      <c r="G165" s="365"/>
    </row>
    <row r="166" spans="1:7" ht="15">
      <c r="A166" s="541" t="s">
        <v>1163</v>
      </c>
      <c r="B166" s="580"/>
      <c r="C166" s="267">
        <f>'Programový rozpočet sumár'!G225</f>
        <v>192000</v>
      </c>
      <c r="D166" s="267">
        <f>'Programový rozpočet sumár'!M225</f>
        <v>195810</v>
      </c>
      <c r="E166" s="267">
        <f>'Programový rozpočet sumár'!Q225</f>
        <v>199610</v>
      </c>
      <c r="F166" s="268"/>
      <c r="G166" s="365"/>
    </row>
    <row r="167" spans="1:6" ht="12.75">
      <c r="A167" s="264"/>
      <c r="B167" s="264"/>
      <c r="C167" s="264"/>
      <c r="D167" s="264"/>
      <c r="E167" s="264"/>
      <c r="F167" s="264"/>
    </row>
    <row r="168" spans="1:6" ht="15.75">
      <c r="A168" s="640" t="s">
        <v>1132</v>
      </c>
      <c r="B168" s="640"/>
      <c r="C168" s="640"/>
      <c r="D168" s="640"/>
      <c r="E168" s="640"/>
      <c r="F168" s="264"/>
    </row>
    <row r="169" spans="1:6" ht="12.75">
      <c r="A169" s="268"/>
      <c r="B169" s="268"/>
      <c r="C169" s="268"/>
      <c r="D169" s="268"/>
      <c r="E169" s="268"/>
      <c r="F169" s="264"/>
    </row>
    <row r="170" spans="1:6" ht="12.75">
      <c r="A170" s="268"/>
      <c r="B170" s="268"/>
      <c r="C170" s="266">
        <v>2012</v>
      </c>
      <c r="D170" s="266">
        <v>2013</v>
      </c>
      <c r="E170" s="266">
        <v>2014</v>
      </c>
      <c r="F170" s="264"/>
    </row>
    <row r="171" spans="1:6" ht="15">
      <c r="A171" s="541" t="s">
        <v>1168</v>
      </c>
      <c r="B171" s="580"/>
      <c r="C171" s="267">
        <f>'Programový rozpočet sumár'!G226</f>
        <v>2000</v>
      </c>
      <c r="D171" s="267">
        <f>'Programový rozpočet sumár'!M226</f>
        <v>2010</v>
      </c>
      <c r="E171" s="267">
        <f>'Programový rozpočet sumár'!Q226</f>
        <v>2010</v>
      </c>
      <c r="F171" s="264"/>
    </row>
    <row r="172" spans="1:6" ht="13.5" thickBot="1">
      <c r="A172" s="264"/>
      <c r="B172" s="264"/>
      <c r="C172" s="264"/>
      <c r="D172" s="264"/>
      <c r="E172" s="264"/>
      <c r="F172" s="264"/>
    </row>
    <row r="173" spans="1:6" ht="12.75">
      <c r="A173" s="387" t="s">
        <v>597</v>
      </c>
      <c r="B173" s="557" t="s">
        <v>1106</v>
      </c>
      <c r="C173" s="557"/>
      <c r="D173" s="557"/>
      <c r="E173" s="557"/>
      <c r="F173" s="558"/>
    </row>
    <row r="174" spans="1:6" ht="12.75">
      <c r="A174" s="388" t="s">
        <v>599</v>
      </c>
      <c r="B174" s="574" t="s">
        <v>1133</v>
      </c>
      <c r="C174" s="574"/>
      <c r="D174" s="574"/>
      <c r="E174" s="574"/>
      <c r="F174" s="577"/>
    </row>
    <row r="175" spans="1:6" ht="25.5" customHeight="1">
      <c r="A175" s="388" t="s">
        <v>601</v>
      </c>
      <c r="B175" s="386" t="s">
        <v>602</v>
      </c>
      <c r="C175" s="574" t="s">
        <v>1289</v>
      </c>
      <c r="D175" s="575"/>
      <c r="E175" s="575"/>
      <c r="F175" s="576"/>
    </row>
    <row r="176" spans="1:6" ht="12.75">
      <c r="A176" s="388" t="s">
        <v>604</v>
      </c>
      <c r="B176" s="276" t="s">
        <v>605</v>
      </c>
      <c r="C176" s="276" t="s">
        <v>606</v>
      </c>
      <c r="D176" s="277" t="s">
        <v>607</v>
      </c>
      <c r="E176" s="276" t="s">
        <v>608</v>
      </c>
      <c r="F176" s="278" t="s">
        <v>609</v>
      </c>
    </row>
    <row r="177" spans="1:6" ht="12.75">
      <c r="A177" s="388" t="s">
        <v>610</v>
      </c>
      <c r="B177" s="276">
        <v>26</v>
      </c>
      <c r="C177" s="276">
        <v>20</v>
      </c>
      <c r="D177" s="277">
        <v>14</v>
      </c>
      <c r="E177" s="276">
        <v>14</v>
      </c>
      <c r="F177" s="278">
        <v>14</v>
      </c>
    </row>
    <row r="178" spans="1:6" ht="13.5" thickBot="1">
      <c r="A178" s="389" t="s">
        <v>611</v>
      </c>
      <c r="B178" s="383">
        <v>14</v>
      </c>
      <c r="C178" s="383"/>
      <c r="D178" s="300"/>
      <c r="E178" s="300"/>
      <c r="F178" s="301"/>
    </row>
    <row r="179" spans="1:6" ht="12.75">
      <c r="A179" s="264"/>
      <c r="B179" s="264"/>
      <c r="C179" s="264"/>
      <c r="D179" s="264"/>
      <c r="E179" s="264"/>
      <c r="F179" s="264"/>
    </row>
    <row r="180" spans="1:6" ht="14.25">
      <c r="A180" s="407" t="s">
        <v>621</v>
      </c>
      <c r="B180" s="268"/>
      <c r="C180" s="268"/>
      <c r="D180" s="268"/>
      <c r="E180" s="268"/>
      <c r="F180" s="268"/>
    </row>
    <row r="181" spans="1:6" ht="15.75" customHeight="1">
      <c r="A181" s="531" t="s">
        <v>1134</v>
      </c>
      <c r="B181" s="532"/>
      <c r="C181" s="532"/>
      <c r="D181" s="532"/>
      <c r="E181" s="532"/>
      <c r="F181" s="532"/>
    </row>
    <row r="182" spans="1:6" ht="12.75">
      <c r="A182" s="264"/>
      <c r="B182" s="264"/>
      <c r="C182" s="264"/>
      <c r="D182" s="264"/>
      <c r="E182" s="264"/>
      <c r="F182" s="264"/>
    </row>
    <row r="183" spans="1:6" ht="15.75">
      <c r="A183" s="640" t="s">
        <v>1135</v>
      </c>
      <c r="B183" s="640"/>
      <c r="C183" s="640"/>
      <c r="D183" s="640"/>
      <c r="E183" s="640"/>
      <c r="F183" s="264"/>
    </row>
    <row r="184" spans="1:6" ht="12.75">
      <c r="A184" s="268"/>
      <c r="B184" s="268"/>
      <c r="C184" s="268"/>
      <c r="D184" s="268"/>
      <c r="E184" s="268"/>
      <c r="F184" s="264"/>
    </row>
    <row r="185" spans="1:6" ht="12.75">
      <c r="A185" s="268"/>
      <c r="B185" s="268"/>
      <c r="C185" s="266">
        <v>2012</v>
      </c>
      <c r="D185" s="266">
        <v>2013</v>
      </c>
      <c r="E185" s="266">
        <v>2014</v>
      </c>
      <c r="F185" s="264"/>
    </row>
    <row r="186" spans="1:6" ht="15">
      <c r="A186" s="541" t="s">
        <v>1168</v>
      </c>
      <c r="B186" s="580"/>
      <c r="C186" s="267">
        <f>'Programový rozpočet sumár'!G227</f>
        <v>190000</v>
      </c>
      <c r="D186" s="267">
        <f>'Programový rozpočet sumár'!M227</f>
        <v>193800</v>
      </c>
      <c r="E186" s="267">
        <f>'Programový rozpočet sumár'!Q227</f>
        <v>197600</v>
      </c>
      <c r="F186" s="264"/>
    </row>
    <row r="187" spans="1:6" ht="13.5" thickBot="1">
      <c r="A187" s="264"/>
      <c r="B187" s="264"/>
      <c r="C187" s="264"/>
      <c r="D187" s="264"/>
      <c r="E187" s="264"/>
      <c r="F187" s="264"/>
    </row>
    <row r="188" spans="1:6" ht="12.75">
      <c r="A188" s="387" t="s">
        <v>597</v>
      </c>
      <c r="B188" s="557" t="s">
        <v>1106</v>
      </c>
      <c r="C188" s="557"/>
      <c r="D188" s="557"/>
      <c r="E188" s="557"/>
      <c r="F188" s="558"/>
    </row>
    <row r="189" spans="1:6" ht="12.75">
      <c r="A189" s="388" t="s">
        <v>599</v>
      </c>
      <c r="B189" s="574" t="s">
        <v>1290</v>
      </c>
      <c r="C189" s="574"/>
      <c r="D189" s="574"/>
      <c r="E189" s="574"/>
      <c r="F189" s="577"/>
    </row>
    <row r="190" spans="1:6" ht="15">
      <c r="A190" s="388" t="s">
        <v>601</v>
      </c>
      <c r="B190" s="275" t="s">
        <v>602</v>
      </c>
      <c r="C190" s="574" t="s">
        <v>1291</v>
      </c>
      <c r="D190" s="575"/>
      <c r="E190" s="575"/>
      <c r="F190" s="576"/>
    </row>
    <row r="191" spans="1:6" ht="12.75">
      <c r="A191" s="388" t="s">
        <v>604</v>
      </c>
      <c r="B191" s="276" t="s">
        <v>605</v>
      </c>
      <c r="C191" s="276" t="s">
        <v>606</v>
      </c>
      <c r="D191" s="277" t="s">
        <v>607</v>
      </c>
      <c r="E191" s="276" t="s">
        <v>608</v>
      </c>
      <c r="F191" s="278" t="s">
        <v>609</v>
      </c>
    </row>
    <row r="192" spans="1:6" ht="12.75">
      <c r="A192" s="388" t="s">
        <v>610</v>
      </c>
      <c r="B192" s="276">
        <v>60</v>
      </c>
      <c r="C192" s="276">
        <v>60</v>
      </c>
      <c r="D192" s="277">
        <v>73</v>
      </c>
      <c r="E192" s="276">
        <v>73</v>
      </c>
      <c r="F192" s="278">
        <v>73</v>
      </c>
    </row>
    <row r="193" spans="1:6" ht="13.5" thickBot="1">
      <c r="A193" s="389" t="s">
        <v>611</v>
      </c>
      <c r="B193" s="383">
        <v>73</v>
      </c>
      <c r="C193" s="383"/>
      <c r="D193" s="300"/>
      <c r="E193" s="300"/>
      <c r="F193" s="301"/>
    </row>
    <row r="194" spans="1:6" ht="12.75">
      <c r="A194" s="264"/>
      <c r="B194" s="264"/>
      <c r="C194" s="264"/>
      <c r="D194" s="264"/>
      <c r="E194" s="264"/>
      <c r="F194" s="264"/>
    </row>
    <row r="195" spans="1:6" ht="14.25">
      <c r="A195" s="407" t="s">
        <v>621</v>
      </c>
      <c r="B195" s="268"/>
      <c r="C195" s="268"/>
      <c r="D195" s="268"/>
      <c r="E195" s="268"/>
      <c r="F195" s="268"/>
    </row>
    <row r="196" spans="1:6" ht="42" customHeight="1">
      <c r="A196" s="531" t="s">
        <v>1292</v>
      </c>
      <c r="B196" s="532"/>
      <c r="C196" s="532"/>
      <c r="D196" s="532"/>
      <c r="E196" s="532"/>
      <c r="F196" s="532"/>
    </row>
    <row r="197" spans="1:6" ht="12.75">
      <c r="A197" s="264"/>
      <c r="B197" s="264"/>
      <c r="C197" s="264"/>
      <c r="D197" s="264"/>
      <c r="E197" s="264"/>
      <c r="F197" s="264"/>
    </row>
    <row r="198" spans="1:6" ht="15.75">
      <c r="A198" s="362" t="s">
        <v>1136</v>
      </c>
      <c r="B198" s="362"/>
      <c r="C198" s="362"/>
      <c r="D198" s="362"/>
      <c r="E198" s="362"/>
      <c r="F198" s="362"/>
    </row>
    <row r="199" spans="1:6" ht="15">
      <c r="A199" s="360" t="s">
        <v>1170</v>
      </c>
      <c r="B199" s="360"/>
      <c r="C199" s="360"/>
      <c r="D199" s="360"/>
      <c r="E199" s="360"/>
      <c r="F199" s="360"/>
    </row>
    <row r="200" spans="1:6" ht="15">
      <c r="A200" s="360" t="s">
        <v>1137</v>
      </c>
      <c r="B200" s="360"/>
      <c r="C200" s="360"/>
      <c r="D200" s="360"/>
      <c r="E200" s="360"/>
      <c r="F200" s="360"/>
    </row>
    <row r="201" spans="1:6" ht="12.75">
      <c r="A201" s="268"/>
      <c r="B201" s="268"/>
      <c r="C201" s="266">
        <v>2012</v>
      </c>
      <c r="D201" s="266">
        <v>2013</v>
      </c>
      <c r="E201" s="266">
        <v>2014</v>
      </c>
      <c r="F201" s="268"/>
    </row>
    <row r="202" spans="1:6" ht="15">
      <c r="A202" s="541" t="s">
        <v>1163</v>
      </c>
      <c r="B202" s="580"/>
      <c r="C202" s="267">
        <f>'Programový rozpočet sumár'!G228</f>
        <v>38910</v>
      </c>
      <c r="D202" s="267">
        <f>'Programový rozpočet sumár'!M228</f>
        <v>40920</v>
      </c>
      <c r="E202" s="267">
        <f>'Programový rozpočet sumár'!Q228</f>
        <v>40920</v>
      </c>
      <c r="F202" s="268"/>
    </row>
    <row r="203" spans="1:6" ht="13.5" thickBot="1">
      <c r="A203" s="264"/>
      <c r="B203" s="264"/>
      <c r="C203" s="264"/>
      <c r="D203" s="264"/>
      <c r="E203" s="264"/>
      <c r="F203" s="264"/>
    </row>
    <row r="204" spans="1:6" ht="12.75">
      <c r="A204" s="387" t="s">
        <v>597</v>
      </c>
      <c r="B204" s="557" t="s">
        <v>1106</v>
      </c>
      <c r="C204" s="557"/>
      <c r="D204" s="557"/>
      <c r="E204" s="557"/>
      <c r="F204" s="558"/>
    </row>
    <row r="205" spans="1:6" ht="12.75">
      <c r="A205" s="388" t="s">
        <v>599</v>
      </c>
      <c r="B205" s="574" t="s">
        <v>1138</v>
      </c>
      <c r="C205" s="574"/>
      <c r="D205" s="574"/>
      <c r="E205" s="574"/>
      <c r="F205" s="577"/>
    </row>
    <row r="206" spans="1:6" ht="26.25" customHeight="1">
      <c r="A206" s="388" t="s">
        <v>601</v>
      </c>
      <c r="B206" s="386" t="s">
        <v>602</v>
      </c>
      <c r="C206" s="574" t="s">
        <v>1139</v>
      </c>
      <c r="D206" s="575"/>
      <c r="E206" s="575"/>
      <c r="F206" s="576"/>
    </row>
    <row r="207" spans="1:6" ht="12.75">
      <c r="A207" s="388" t="s">
        <v>604</v>
      </c>
      <c r="B207" s="276" t="s">
        <v>605</v>
      </c>
      <c r="C207" s="276" t="s">
        <v>606</v>
      </c>
      <c r="D207" s="277" t="s">
        <v>607</v>
      </c>
      <c r="E207" s="276" t="s">
        <v>608</v>
      </c>
      <c r="F207" s="278" t="s">
        <v>609</v>
      </c>
    </row>
    <row r="208" spans="1:6" ht="12.75">
      <c r="A208" s="388" t="s">
        <v>610</v>
      </c>
      <c r="B208" s="276">
        <v>30</v>
      </c>
      <c r="C208" s="276">
        <v>360</v>
      </c>
      <c r="D208" s="277">
        <f>66*12</f>
        <v>792</v>
      </c>
      <c r="E208" s="276">
        <f>D208</f>
        <v>792</v>
      </c>
      <c r="F208" s="278">
        <f>E208</f>
        <v>792</v>
      </c>
    </row>
    <row r="209" spans="1:6" ht="13.5" thickBot="1">
      <c r="A209" s="389" t="s">
        <v>611</v>
      </c>
      <c r="B209" s="383">
        <v>50</v>
      </c>
      <c r="C209" s="383"/>
      <c r="D209" s="300"/>
      <c r="E209" s="300"/>
      <c r="F209" s="301"/>
    </row>
    <row r="210" spans="1:6" ht="12.75">
      <c r="A210" s="264"/>
      <c r="B210" s="264"/>
      <c r="C210" s="264"/>
      <c r="D210" s="264"/>
      <c r="E210" s="264"/>
      <c r="F210" s="264"/>
    </row>
    <row r="211" spans="1:6" ht="14.25">
      <c r="A211" s="407" t="s">
        <v>653</v>
      </c>
      <c r="B211" s="268"/>
      <c r="C211" s="268"/>
      <c r="D211" s="268"/>
      <c r="E211" s="268"/>
      <c r="F211" s="268"/>
    </row>
    <row r="212" spans="1:6" ht="54.75" customHeight="1">
      <c r="A212" s="531" t="s">
        <v>1293</v>
      </c>
      <c r="B212" s="532"/>
      <c r="C212" s="532"/>
      <c r="D212" s="532"/>
      <c r="E212" s="532"/>
      <c r="F212" s="532"/>
    </row>
    <row r="214" spans="1:6" ht="15.75">
      <c r="A214" s="362" t="s">
        <v>1171</v>
      </c>
      <c r="B214" s="268"/>
      <c r="C214" s="268"/>
      <c r="D214" s="268"/>
      <c r="E214" s="268"/>
      <c r="F214" s="268"/>
    </row>
    <row r="215" spans="1:6" ht="15">
      <c r="A215" s="360" t="s">
        <v>945</v>
      </c>
      <c r="B215" s="268"/>
      <c r="C215" s="268"/>
      <c r="D215" s="268"/>
      <c r="E215" s="268"/>
      <c r="F215" s="268"/>
    </row>
    <row r="217" spans="1:6" ht="12.75">
      <c r="A217" s="268"/>
      <c r="B217" s="268"/>
      <c r="C217" s="266">
        <v>2012</v>
      </c>
      <c r="D217" s="266">
        <v>2013</v>
      </c>
      <c r="E217" s="266">
        <v>2014</v>
      </c>
      <c r="F217" s="268"/>
    </row>
    <row r="218" spans="1:6" ht="15">
      <c r="A218" s="541" t="s">
        <v>1163</v>
      </c>
      <c r="B218" s="580"/>
      <c r="C218" s="267">
        <f>'Programový rozpočet sumár'!G230</f>
        <v>1550</v>
      </c>
      <c r="D218" s="267">
        <f>'Programový rozpočet sumár'!M230</f>
        <v>1550</v>
      </c>
      <c r="E218" s="267">
        <f>'Programový rozpočet sumár'!Q230</f>
        <v>1550</v>
      </c>
      <c r="F218" s="268"/>
    </row>
    <row r="219" ht="15.75" thickBot="1"/>
    <row r="220" spans="1:6" ht="12.75">
      <c r="A220" s="387" t="s">
        <v>597</v>
      </c>
      <c r="B220" s="557" t="s">
        <v>1106</v>
      </c>
      <c r="C220" s="557"/>
      <c r="D220" s="557"/>
      <c r="E220" s="557"/>
      <c r="F220" s="558"/>
    </row>
    <row r="221" spans="1:6" ht="12.75">
      <c r="A221" s="388" t="s">
        <v>599</v>
      </c>
      <c r="B221" s="574" t="s">
        <v>1140</v>
      </c>
      <c r="C221" s="574"/>
      <c r="D221" s="574"/>
      <c r="E221" s="574"/>
      <c r="F221" s="577"/>
    </row>
    <row r="222" spans="1:6" ht="15">
      <c r="A222" s="388" t="s">
        <v>601</v>
      </c>
      <c r="B222" s="275" t="s">
        <v>602</v>
      </c>
      <c r="C222" s="574" t="s">
        <v>1141</v>
      </c>
      <c r="D222" s="575"/>
      <c r="E222" s="575"/>
      <c r="F222" s="576"/>
    </row>
    <row r="223" spans="1:6" ht="12.75">
      <c r="A223" s="388" t="s">
        <v>604</v>
      </c>
      <c r="B223" s="276" t="s">
        <v>605</v>
      </c>
      <c r="C223" s="276" t="s">
        <v>606</v>
      </c>
      <c r="D223" s="277" t="s">
        <v>607</v>
      </c>
      <c r="E223" s="276" t="s">
        <v>608</v>
      </c>
      <c r="F223" s="278" t="s">
        <v>609</v>
      </c>
    </row>
    <row r="224" spans="1:6" ht="12.75">
      <c r="A224" s="388" t="s">
        <v>610</v>
      </c>
      <c r="B224" s="276">
        <v>15</v>
      </c>
      <c r="C224" s="276">
        <v>10</v>
      </c>
      <c r="D224" s="277">
        <v>10</v>
      </c>
      <c r="E224" s="276">
        <v>10</v>
      </c>
      <c r="F224" s="278">
        <v>10</v>
      </c>
    </row>
    <row r="225" spans="1:6" ht="13.5" thickBot="1">
      <c r="A225" s="389" t="s">
        <v>611</v>
      </c>
      <c r="B225" s="383">
        <v>10</v>
      </c>
      <c r="C225" s="383"/>
      <c r="D225" s="300"/>
      <c r="E225" s="300"/>
      <c r="F225" s="301"/>
    </row>
    <row r="227" spans="1:6" ht="15">
      <c r="A227" s="407" t="s">
        <v>951</v>
      </c>
      <c r="B227" s="373"/>
      <c r="C227" s="604"/>
      <c r="D227" s="604"/>
      <c r="E227" s="604"/>
      <c r="F227" s="604"/>
    </row>
    <row r="228" spans="1:6" ht="27" customHeight="1">
      <c r="A228" s="531" t="s">
        <v>1333</v>
      </c>
      <c r="B228" s="532"/>
      <c r="C228" s="532"/>
      <c r="D228" s="532"/>
      <c r="E228" s="532"/>
      <c r="F228" s="532"/>
    </row>
  </sheetData>
  <sheetProtection/>
  <mergeCells count="83">
    <mergeCell ref="A5:B5"/>
    <mergeCell ref="A8:F8"/>
    <mergeCell ref="A13:B13"/>
    <mergeCell ref="A15:E15"/>
    <mergeCell ref="A18:B18"/>
    <mergeCell ref="B20:F20"/>
    <mergeCell ref="B21:F21"/>
    <mergeCell ref="C22:F22"/>
    <mergeCell ref="A28:F28"/>
    <mergeCell ref="A30:E30"/>
    <mergeCell ref="A33:B33"/>
    <mergeCell ref="B35:F35"/>
    <mergeCell ref="B36:F36"/>
    <mergeCell ref="C37:F37"/>
    <mergeCell ref="A43:F43"/>
    <mergeCell ref="A48:B48"/>
    <mergeCell ref="B50:F50"/>
    <mergeCell ref="B51:F51"/>
    <mergeCell ref="C52:F52"/>
    <mergeCell ref="A58:F58"/>
    <mergeCell ref="A64:B64"/>
    <mergeCell ref="A66:E66"/>
    <mergeCell ref="A69:B69"/>
    <mergeCell ref="B71:F71"/>
    <mergeCell ref="B72:F72"/>
    <mergeCell ref="C73:F73"/>
    <mergeCell ref="A79:F79"/>
    <mergeCell ref="A81:F81"/>
    <mergeCell ref="A84:B84"/>
    <mergeCell ref="B86:F86"/>
    <mergeCell ref="B87:F87"/>
    <mergeCell ref="C88:F88"/>
    <mergeCell ref="A94:F94"/>
    <mergeCell ref="A96:F96"/>
    <mergeCell ref="A99:B99"/>
    <mergeCell ref="B101:F101"/>
    <mergeCell ref="B102:F102"/>
    <mergeCell ref="C103:F103"/>
    <mergeCell ref="A109:F109"/>
    <mergeCell ref="A111:E111"/>
    <mergeCell ref="A114:B114"/>
    <mergeCell ref="B116:F116"/>
    <mergeCell ref="B117:F117"/>
    <mergeCell ref="C118:F118"/>
    <mergeCell ref="A124:F124"/>
    <mergeCell ref="A128:E128"/>
    <mergeCell ref="A130:B130"/>
    <mergeCell ref="A132:E132"/>
    <mergeCell ref="A135:B135"/>
    <mergeCell ref="B137:F137"/>
    <mergeCell ref="B138:F138"/>
    <mergeCell ref="C139:F139"/>
    <mergeCell ref="A145:F145"/>
    <mergeCell ref="A147:E147"/>
    <mergeCell ref="A150:B150"/>
    <mergeCell ref="B152:F152"/>
    <mergeCell ref="B153:F153"/>
    <mergeCell ref="C154:F154"/>
    <mergeCell ref="A160:F160"/>
    <mergeCell ref="A166:B166"/>
    <mergeCell ref="A168:E168"/>
    <mergeCell ref="A171:B171"/>
    <mergeCell ref="B173:F173"/>
    <mergeCell ref="B174:F174"/>
    <mergeCell ref="C175:F175"/>
    <mergeCell ref="A181:F181"/>
    <mergeCell ref="A218:B218"/>
    <mergeCell ref="A183:E183"/>
    <mergeCell ref="A186:B186"/>
    <mergeCell ref="B188:F188"/>
    <mergeCell ref="B189:F189"/>
    <mergeCell ref="C190:F190"/>
    <mergeCell ref="A196:F196"/>
    <mergeCell ref="B220:F220"/>
    <mergeCell ref="B221:F221"/>
    <mergeCell ref="C222:F222"/>
    <mergeCell ref="C227:F227"/>
    <mergeCell ref="A228:F228"/>
    <mergeCell ref="A202:B202"/>
    <mergeCell ref="B204:F204"/>
    <mergeCell ref="B205:F205"/>
    <mergeCell ref="C206:F206"/>
    <mergeCell ref="A212:F21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5" manualBreakCount="5">
    <brk id="44" max="255" man="1"/>
    <brk id="80" max="255" man="1"/>
    <brk id="125" max="255" man="1"/>
    <brk id="161" max="255" man="1"/>
    <brk id="197" max="255" man="1"/>
  </rowBreaks>
</worksheet>
</file>

<file path=xl/worksheets/sheet22.xml><?xml version="1.0" encoding="utf-8"?>
<worksheet xmlns="http://schemas.openxmlformats.org/spreadsheetml/2006/main" xmlns:r="http://schemas.openxmlformats.org/officeDocument/2006/relationships">
  <dimension ref="A1:F58"/>
  <sheetViews>
    <sheetView zoomScalePageLayoutView="0" workbookViewId="0" topLeftCell="A1">
      <selection activeCell="D21" sqref="D21"/>
    </sheetView>
  </sheetViews>
  <sheetFormatPr defaultColWidth="9.00390625" defaultRowHeight="12.75"/>
  <cols>
    <col min="1" max="1" width="21.125" style="283" customWidth="1"/>
    <col min="2" max="6" width="12.75390625" style="283" customWidth="1"/>
    <col min="7" max="16384" width="9.125" style="265" customWidth="1"/>
  </cols>
  <sheetData>
    <row r="1" spans="1:6" ht="18">
      <c r="A1" s="263" t="s">
        <v>296</v>
      </c>
      <c r="B1" s="268"/>
      <c r="C1" s="268"/>
      <c r="D1" s="268"/>
      <c r="E1" s="268"/>
      <c r="F1" s="264"/>
    </row>
    <row r="2" spans="1:6" ht="15">
      <c r="A2" s="360" t="s">
        <v>1165</v>
      </c>
      <c r="B2" s="360"/>
      <c r="C2" s="268"/>
      <c r="D2" s="268"/>
      <c r="E2" s="268"/>
      <c r="F2" s="264"/>
    </row>
    <row r="3" spans="1:6" ht="12.75">
      <c r="A3" s="268"/>
      <c r="B3" s="268"/>
      <c r="C3" s="268"/>
      <c r="D3" s="268"/>
      <c r="E3" s="268"/>
      <c r="F3" s="264"/>
    </row>
    <row r="4" spans="1:6" ht="12.75">
      <c r="A4" s="268"/>
      <c r="B4" s="268"/>
      <c r="C4" s="266">
        <v>2012</v>
      </c>
      <c r="D4" s="266">
        <v>2013</v>
      </c>
      <c r="E4" s="266">
        <v>2014</v>
      </c>
      <c r="F4" s="264"/>
    </row>
    <row r="5" spans="1:6" ht="15">
      <c r="A5" s="541" t="s">
        <v>593</v>
      </c>
      <c r="B5" s="542"/>
      <c r="C5" s="267">
        <f>'Programový rozpočet sumár'!G231</f>
        <v>890913</v>
      </c>
      <c r="D5" s="267">
        <f>'Programový rozpočet sumár'!M231</f>
        <v>795421</v>
      </c>
      <c r="E5" s="267">
        <f>'Programový rozpočet sumár'!Q231</f>
        <v>1244507</v>
      </c>
      <c r="F5" s="264"/>
    </row>
    <row r="6" spans="1:6" ht="12.75">
      <c r="A6" s="268"/>
      <c r="B6" s="268"/>
      <c r="C6" s="268"/>
      <c r="D6" s="268"/>
      <c r="E6" s="268"/>
      <c r="F6" s="264"/>
    </row>
    <row r="7" spans="1:6" ht="15.75">
      <c r="A7" s="363" t="s">
        <v>1142</v>
      </c>
      <c r="B7" s="268"/>
      <c r="C7" s="268"/>
      <c r="D7" s="268"/>
      <c r="E7" s="268"/>
      <c r="F7" s="264"/>
    </row>
    <row r="8" spans="1:6" ht="12.75">
      <c r="A8" s="264"/>
      <c r="B8" s="264"/>
      <c r="C8" s="264"/>
      <c r="D8" s="264"/>
      <c r="E8" s="264"/>
      <c r="F8" s="264"/>
    </row>
    <row r="9" spans="1:6" ht="12.75">
      <c r="A9" s="268"/>
      <c r="B9" s="268"/>
      <c r="C9" s="266">
        <v>2012</v>
      </c>
      <c r="D9" s="266">
        <v>2013</v>
      </c>
      <c r="E9" s="266">
        <v>2014</v>
      </c>
      <c r="F9" s="264"/>
    </row>
    <row r="10" spans="1:6" ht="15">
      <c r="A10" s="541" t="s">
        <v>1163</v>
      </c>
      <c r="B10" s="542"/>
      <c r="C10" s="267">
        <f>'Programový rozpočet sumár'!G232</f>
        <v>804853</v>
      </c>
      <c r="D10" s="267">
        <f>'Programový rozpočet sumár'!M232</f>
        <v>708861</v>
      </c>
      <c r="E10" s="267">
        <f>'Programový rozpočet sumár'!Q232</f>
        <v>1157947</v>
      </c>
      <c r="F10" s="264"/>
    </row>
    <row r="11" spans="1:6" ht="13.5" thickBot="1">
      <c r="A11" s="264"/>
      <c r="B11" s="264"/>
      <c r="C11" s="264"/>
      <c r="D11" s="264"/>
      <c r="E11" s="264"/>
      <c r="F11" s="264"/>
    </row>
    <row r="12" spans="1:6" ht="12.75">
      <c r="A12" s="387" t="s">
        <v>597</v>
      </c>
      <c r="B12" s="557" t="s">
        <v>631</v>
      </c>
      <c r="C12" s="557"/>
      <c r="D12" s="557"/>
      <c r="E12" s="557"/>
      <c r="F12" s="558"/>
    </row>
    <row r="13" spans="1:6" ht="12.75">
      <c r="A13" s="388" t="s">
        <v>599</v>
      </c>
      <c r="B13" s="574" t="s">
        <v>1143</v>
      </c>
      <c r="C13" s="574"/>
      <c r="D13" s="574"/>
      <c r="E13" s="574"/>
      <c r="F13" s="577"/>
    </row>
    <row r="14" spans="1:6" ht="14.25" customHeight="1">
      <c r="A14" s="388" t="s">
        <v>601</v>
      </c>
      <c r="B14" s="275" t="s">
        <v>602</v>
      </c>
      <c r="C14" s="574" t="s">
        <v>1144</v>
      </c>
      <c r="D14" s="575"/>
      <c r="E14" s="575"/>
      <c r="F14" s="576"/>
    </row>
    <row r="15" spans="1:6" ht="12.75">
      <c r="A15" s="388" t="s">
        <v>604</v>
      </c>
      <c r="B15" s="276" t="s">
        <v>605</v>
      </c>
      <c r="C15" s="276" t="s">
        <v>606</v>
      </c>
      <c r="D15" s="277" t="s">
        <v>607</v>
      </c>
      <c r="E15" s="276" t="s">
        <v>608</v>
      </c>
      <c r="F15" s="278" t="s">
        <v>609</v>
      </c>
    </row>
    <row r="16" spans="1:6" ht="12.75">
      <c r="A16" s="388" t="s">
        <v>610</v>
      </c>
      <c r="B16" s="276">
        <v>54</v>
      </c>
      <c r="C16" s="276">
        <v>27</v>
      </c>
      <c r="D16" s="277">
        <v>0</v>
      </c>
      <c r="E16" s="276">
        <v>18</v>
      </c>
      <c r="F16" s="278">
        <v>0</v>
      </c>
    </row>
    <row r="17" spans="1:6" ht="13.5" thickBot="1">
      <c r="A17" s="389" t="s">
        <v>611</v>
      </c>
      <c r="B17" s="383">
        <v>27</v>
      </c>
      <c r="C17" s="383"/>
      <c r="D17" s="300"/>
      <c r="E17" s="300"/>
      <c r="F17" s="301"/>
    </row>
    <row r="18" spans="1:6" ht="25.5" customHeight="1">
      <c r="A18" s="388" t="s">
        <v>601</v>
      </c>
      <c r="B18" s="386" t="s">
        <v>602</v>
      </c>
      <c r="C18" s="574" t="s">
        <v>1334</v>
      </c>
      <c r="D18" s="575"/>
      <c r="E18" s="575"/>
      <c r="F18" s="576"/>
    </row>
    <row r="19" spans="1:6" ht="12.75">
      <c r="A19" s="388" t="s">
        <v>604</v>
      </c>
      <c r="B19" s="276" t="s">
        <v>605</v>
      </c>
      <c r="C19" s="276" t="s">
        <v>606</v>
      </c>
      <c r="D19" s="277" t="s">
        <v>607</v>
      </c>
      <c r="E19" s="276" t="s">
        <v>608</v>
      </c>
      <c r="F19" s="278" t="s">
        <v>609</v>
      </c>
    </row>
    <row r="20" spans="1:6" ht="12.75">
      <c r="A20" s="388" t="s">
        <v>610</v>
      </c>
      <c r="B20" s="276">
        <v>846</v>
      </c>
      <c r="C20" s="276">
        <v>880</v>
      </c>
      <c r="D20" s="277"/>
      <c r="E20" s="276">
        <v>782</v>
      </c>
      <c r="F20" s="278"/>
    </row>
    <row r="21" spans="1:6" ht="13.5" thickBot="1">
      <c r="A21" s="389" t="s">
        <v>611</v>
      </c>
      <c r="B21" s="383">
        <v>788</v>
      </c>
      <c r="C21" s="383"/>
      <c r="D21" s="300"/>
      <c r="E21" s="300"/>
      <c r="F21" s="301"/>
    </row>
    <row r="22" spans="1:6" ht="14.25" customHeight="1">
      <c r="A22" s="388" t="s">
        <v>601</v>
      </c>
      <c r="B22" s="275" t="s">
        <v>602</v>
      </c>
      <c r="C22" s="574" t="s">
        <v>1145</v>
      </c>
      <c r="D22" s="575"/>
      <c r="E22" s="575"/>
      <c r="F22" s="576"/>
    </row>
    <row r="23" spans="1:6" ht="12.75">
      <c r="A23" s="388" t="s">
        <v>604</v>
      </c>
      <c r="B23" s="276" t="s">
        <v>605</v>
      </c>
      <c r="C23" s="276" t="s">
        <v>606</v>
      </c>
      <c r="D23" s="277" t="s">
        <v>607</v>
      </c>
      <c r="E23" s="276" t="s">
        <v>608</v>
      </c>
      <c r="F23" s="278" t="s">
        <v>609</v>
      </c>
    </row>
    <row r="24" spans="1:6" ht="12.75">
      <c r="A24" s="388" t="s">
        <v>610</v>
      </c>
      <c r="B24" s="276">
        <v>18</v>
      </c>
      <c r="C24" s="276">
        <v>27</v>
      </c>
      <c r="D24" s="277">
        <v>27</v>
      </c>
      <c r="E24" s="276"/>
      <c r="F24" s="278"/>
    </row>
    <row r="25" spans="1:6" ht="13.5" thickBot="1">
      <c r="A25" s="389" t="s">
        <v>611</v>
      </c>
      <c r="B25" s="383">
        <v>18</v>
      </c>
      <c r="C25" s="383"/>
      <c r="D25" s="300"/>
      <c r="E25" s="300"/>
      <c r="F25" s="301"/>
    </row>
    <row r="26" spans="1:6" ht="12.75">
      <c r="A26" s="264"/>
      <c r="B26" s="264"/>
      <c r="C26" s="264"/>
      <c r="D26" s="264"/>
      <c r="E26" s="264"/>
      <c r="F26" s="264"/>
    </row>
    <row r="27" spans="1:6" ht="14.25">
      <c r="A27" s="407" t="s">
        <v>653</v>
      </c>
      <c r="B27" s="268"/>
      <c r="C27" s="268"/>
      <c r="D27" s="268"/>
      <c r="E27" s="268"/>
      <c r="F27" s="268"/>
    </row>
    <row r="28" spans="1:6" ht="28.5" customHeight="1">
      <c r="A28" s="531" t="s">
        <v>1146</v>
      </c>
      <c r="B28" s="532"/>
      <c r="C28" s="532"/>
      <c r="D28" s="532"/>
      <c r="E28" s="532"/>
      <c r="F28" s="532"/>
    </row>
    <row r="29" spans="1:6" ht="12.75">
      <c r="A29" s="264"/>
      <c r="B29" s="264"/>
      <c r="C29" s="264"/>
      <c r="D29" s="264"/>
      <c r="E29" s="264"/>
      <c r="F29" s="264"/>
    </row>
    <row r="30" spans="1:6" ht="15.75">
      <c r="A30" s="363" t="s">
        <v>1166</v>
      </c>
      <c r="B30" s="268"/>
      <c r="C30" s="268"/>
      <c r="D30" s="268"/>
      <c r="E30" s="268"/>
      <c r="F30" s="268"/>
    </row>
    <row r="31" spans="1:6" ht="12.75">
      <c r="A31" s="268"/>
      <c r="B31" s="268"/>
      <c r="C31" s="268"/>
      <c r="D31" s="268"/>
      <c r="E31" s="268"/>
      <c r="F31" s="268"/>
    </row>
    <row r="32" spans="1:6" ht="12.75">
      <c r="A32" s="268"/>
      <c r="B32" s="268"/>
      <c r="C32" s="266">
        <v>2012</v>
      </c>
      <c r="D32" s="266">
        <v>2013</v>
      </c>
      <c r="E32" s="266">
        <v>2014</v>
      </c>
      <c r="F32" s="268"/>
    </row>
    <row r="33" spans="1:6" ht="15">
      <c r="A33" s="541" t="s">
        <v>1163</v>
      </c>
      <c r="B33" s="542"/>
      <c r="C33" s="267">
        <f>'Programový rozpočet sumár'!G238</f>
        <v>70000</v>
      </c>
      <c r="D33" s="267">
        <f>'Programový rozpočet sumár'!M238</f>
        <v>70500</v>
      </c>
      <c r="E33" s="267">
        <f>'Programový rozpočet sumár'!Q238</f>
        <v>70500</v>
      </c>
      <c r="F33" s="268"/>
    </row>
    <row r="34" spans="1:6" ht="13.5" thickBot="1">
      <c r="A34" s="264"/>
      <c r="B34" s="264"/>
      <c r="C34" s="264"/>
      <c r="D34" s="264"/>
      <c r="E34" s="264"/>
      <c r="F34" s="264"/>
    </row>
    <row r="35" spans="1:6" ht="12.75">
      <c r="A35" s="387" t="s">
        <v>597</v>
      </c>
      <c r="B35" s="543" t="s">
        <v>732</v>
      </c>
      <c r="C35" s="544"/>
      <c r="D35" s="544"/>
      <c r="E35" s="544"/>
      <c r="F35" s="545"/>
    </row>
    <row r="36" spans="1:6" ht="12.75">
      <c r="A36" s="388" t="s">
        <v>599</v>
      </c>
      <c r="B36" s="528" t="s">
        <v>1147</v>
      </c>
      <c r="C36" s="529"/>
      <c r="D36" s="529"/>
      <c r="E36" s="529"/>
      <c r="F36" s="530"/>
    </row>
    <row r="37" spans="1:6" ht="12.75" customHeight="1">
      <c r="A37" s="388" t="s">
        <v>601</v>
      </c>
      <c r="B37" s="386" t="s">
        <v>602</v>
      </c>
      <c r="C37" s="554" t="s">
        <v>1148</v>
      </c>
      <c r="D37" s="555"/>
      <c r="E37" s="555"/>
      <c r="F37" s="556"/>
    </row>
    <row r="38" spans="1:6" ht="12.75">
      <c r="A38" s="388" t="s">
        <v>604</v>
      </c>
      <c r="B38" s="276" t="s">
        <v>605</v>
      </c>
      <c r="C38" s="276" t="s">
        <v>606</v>
      </c>
      <c r="D38" s="277" t="s">
        <v>607</v>
      </c>
      <c r="E38" s="276" t="s">
        <v>608</v>
      </c>
      <c r="F38" s="278" t="s">
        <v>609</v>
      </c>
    </row>
    <row r="39" spans="1:6" ht="12.75">
      <c r="A39" s="388" t="s">
        <v>610</v>
      </c>
      <c r="B39" s="276">
        <v>345</v>
      </c>
      <c r="C39" s="414">
        <v>253</v>
      </c>
      <c r="D39" s="418">
        <v>268</v>
      </c>
      <c r="E39" s="414">
        <f>D39+E16</f>
        <v>286</v>
      </c>
      <c r="F39" s="420">
        <f>E39+F16</f>
        <v>286</v>
      </c>
    </row>
    <row r="40" spans="1:6" ht="13.5" thickBot="1">
      <c r="A40" s="389" t="s">
        <v>611</v>
      </c>
      <c r="B40" s="415">
        <v>248</v>
      </c>
      <c r="C40" s="383"/>
      <c r="D40" s="300"/>
      <c r="E40" s="300"/>
      <c r="F40" s="301"/>
    </row>
    <row r="41" spans="1:6" ht="12.75">
      <c r="A41" s="264"/>
      <c r="B41" s="264"/>
      <c r="C41" s="264"/>
      <c r="D41" s="264"/>
      <c r="E41" s="264"/>
      <c r="F41" s="264"/>
    </row>
    <row r="42" spans="1:6" ht="14.25">
      <c r="A42" s="407" t="s">
        <v>1080</v>
      </c>
      <c r="B42" s="268"/>
      <c r="C42" s="268"/>
      <c r="D42" s="268"/>
      <c r="E42" s="268"/>
      <c r="F42" s="268"/>
    </row>
    <row r="43" spans="1:6" ht="39.75" customHeight="1">
      <c r="A43" s="531" t="s">
        <v>1149</v>
      </c>
      <c r="B43" s="532"/>
      <c r="C43" s="532"/>
      <c r="D43" s="532"/>
      <c r="E43" s="532"/>
      <c r="F43" s="532"/>
    </row>
    <row r="44" spans="1:6" ht="12.75">
      <c r="A44" s="264"/>
      <c r="B44" s="264"/>
      <c r="C44" s="264"/>
      <c r="D44" s="264"/>
      <c r="E44" s="264"/>
      <c r="F44" s="264"/>
    </row>
    <row r="45" spans="1:6" ht="15.75">
      <c r="A45" s="363" t="s">
        <v>1150</v>
      </c>
      <c r="B45" s="268"/>
      <c r="C45" s="268"/>
      <c r="D45" s="268"/>
      <c r="E45" s="268"/>
      <c r="F45" s="268"/>
    </row>
    <row r="46" spans="1:6" ht="12.75">
      <c r="A46" s="268"/>
      <c r="B46" s="268"/>
      <c r="C46" s="268"/>
      <c r="D46" s="268"/>
      <c r="E46" s="268"/>
      <c r="F46" s="268"/>
    </row>
    <row r="47" spans="1:6" ht="12.75">
      <c r="A47" s="268"/>
      <c r="B47" s="268"/>
      <c r="C47" s="266">
        <v>2012</v>
      </c>
      <c r="D47" s="266">
        <v>2013</v>
      </c>
      <c r="E47" s="266">
        <v>2014</v>
      </c>
      <c r="F47" s="268"/>
    </row>
    <row r="48" spans="1:6" ht="15">
      <c r="A48" s="541" t="s">
        <v>1163</v>
      </c>
      <c r="B48" s="580"/>
      <c r="C48" s="267">
        <f>'Programový rozpočet sumár'!G239</f>
        <v>16060</v>
      </c>
      <c r="D48" s="267">
        <f>'Programový rozpočet sumár'!M239</f>
        <v>16060</v>
      </c>
      <c r="E48" s="267">
        <f>'Programový rozpočet sumár'!Q239</f>
        <v>16060</v>
      </c>
      <c r="F48" s="268"/>
    </row>
    <row r="49" spans="1:6" ht="13.5" thickBot="1">
      <c r="A49" s="264"/>
      <c r="B49" s="264"/>
      <c r="C49" s="264"/>
      <c r="D49" s="264"/>
      <c r="E49" s="264"/>
      <c r="F49" s="264"/>
    </row>
    <row r="50" spans="1:6" ht="12.75">
      <c r="A50" s="387" t="s">
        <v>597</v>
      </c>
      <c r="B50" s="557" t="s">
        <v>631</v>
      </c>
      <c r="C50" s="557"/>
      <c r="D50" s="557"/>
      <c r="E50" s="557"/>
      <c r="F50" s="558"/>
    </row>
    <row r="51" spans="1:6" ht="12.75">
      <c r="A51" s="388" t="s">
        <v>599</v>
      </c>
      <c r="B51" s="574" t="s">
        <v>1151</v>
      </c>
      <c r="C51" s="574"/>
      <c r="D51" s="574"/>
      <c r="E51" s="574"/>
      <c r="F51" s="577"/>
    </row>
    <row r="52" spans="1:6" ht="14.25" customHeight="1">
      <c r="A52" s="388" t="s">
        <v>601</v>
      </c>
      <c r="B52" s="275" t="s">
        <v>602</v>
      </c>
      <c r="C52" s="574" t="s">
        <v>1152</v>
      </c>
      <c r="D52" s="575"/>
      <c r="E52" s="575"/>
      <c r="F52" s="576"/>
    </row>
    <row r="53" spans="1:6" ht="12.75">
      <c r="A53" s="388" t="s">
        <v>604</v>
      </c>
      <c r="B53" s="276" t="s">
        <v>605</v>
      </c>
      <c r="C53" s="276" t="s">
        <v>606</v>
      </c>
      <c r="D53" s="277" t="s">
        <v>607</v>
      </c>
      <c r="E53" s="276" t="s">
        <v>608</v>
      </c>
      <c r="F53" s="278" t="s">
        <v>609</v>
      </c>
    </row>
    <row r="54" spans="1:6" ht="12.75">
      <c r="A54" s="388" t="s">
        <v>610</v>
      </c>
      <c r="B54" s="276">
        <v>26</v>
      </c>
      <c r="C54" s="414">
        <v>20</v>
      </c>
      <c r="D54" s="418">
        <v>6</v>
      </c>
      <c r="E54" s="414">
        <v>6</v>
      </c>
      <c r="F54" s="420">
        <v>6</v>
      </c>
    </row>
    <row r="55" spans="1:6" ht="13.5" thickBot="1">
      <c r="A55" s="389" t="s">
        <v>611</v>
      </c>
      <c r="B55" s="383">
        <v>7</v>
      </c>
      <c r="C55" s="383"/>
      <c r="D55" s="300"/>
      <c r="E55" s="300"/>
      <c r="F55" s="301"/>
    </row>
    <row r="56" spans="1:6" ht="12.75">
      <c r="A56" s="264"/>
      <c r="B56" s="264"/>
      <c r="C56" s="264"/>
      <c r="D56" s="264"/>
      <c r="E56" s="264"/>
      <c r="F56" s="264"/>
    </row>
    <row r="57" spans="1:6" ht="14.25">
      <c r="A57" s="407" t="s">
        <v>653</v>
      </c>
      <c r="B57" s="268"/>
      <c r="C57" s="268"/>
      <c r="D57" s="268"/>
      <c r="E57" s="268"/>
      <c r="F57" s="268"/>
    </row>
    <row r="58" spans="1:6" ht="12.75">
      <c r="A58" s="531" t="s">
        <v>1153</v>
      </c>
      <c r="B58" s="532"/>
      <c r="C58" s="532"/>
      <c r="D58" s="532"/>
      <c r="E58" s="532"/>
      <c r="F58" s="532"/>
    </row>
  </sheetData>
  <sheetProtection/>
  <mergeCells count="18">
    <mergeCell ref="A5:B5"/>
    <mergeCell ref="A10:B10"/>
    <mergeCell ref="B12:F12"/>
    <mergeCell ref="B13:F13"/>
    <mergeCell ref="C14:F14"/>
    <mergeCell ref="C18:F18"/>
    <mergeCell ref="C22:F22"/>
    <mergeCell ref="A28:F28"/>
    <mergeCell ref="A33:B33"/>
    <mergeCell ref="B35:F35"/>
    <mergeCell ref="B36:F36"/>
    <mergeCell ref="C37:F37"/>
    <mergeCell ref="A43:F43"/>
    <mergeCell ref="A48:B48"/>
    <mergeCell ref="B50:F50"/>
    <mergeCell ref="B51:F51"/>
    <mergeCell ref="C52:F52"/>
    <mergeCell ref="A58:F58"/>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1" manualBreakCount="1">
    <brk id="44" max="255" man="1"/>
  </rowBreaks>
</worksheet>
</file>

<file path=xl/worksheets/sheet23.xml><?xml version="1.0" encoding="utf-8"?>
<worksheet xmlns="http://schemas.openxmlformats.org/spreadsheetml/2006/main" xmlns:r="http://schemas.openxmlformats.org/officeDocument/2006/relationships">
  <dimension ref="A1:F38"/>
  <sheetViews>
    <sheetView zoomScalePageLayoutView="0" workbookViewId="0" topLeftCell="A23">
      <selection activeCell="A39" sqref="A39"/>
    </sheetView>
  </sheetViews>
  <sheetFormatPr defaultColWidth="9.00390625" defaultRowHeight="12.75"/>
  <cols>
    <col min="1" max="1" width="22.125" style="293" customWidth="1"/>
    <col min="2" max="6" width="12.75390625" style="293" customWidth="1"/>
    <col min="7" max="16384" width="9.125" style="293" customWidth="1"/>
  </cols>
  <sheetData>
    <row r="1" spans="1:6" ht="18">
      <c r="A1" s="263" t="s">
        <v>302</v>
      </c>
      <c r="B1" s="359"/>
      <c r="C1" s="359"/>
      <c r="D1" s="359"/>
      <c r="E1" s="359"/>
      <c r="F1" s="359"/>
    </row>
    <row r="2" spans="1:6" ht="15">
      <c r="A2" s="360" t="s">
        <v>1162</v>
      </c>
      <c r="B2" s="359"/>
      <c r="C2" s="359"/>
      <c r="D2" s="359"/>
      <c r="E2" s="359"/>
      <c r="F2" s="359"/>
    </row>
    <row r="3" spans="1:6" ht="12.75">
      <c r="A3" s="359"/>
      <c r="B3" s="359"/>
      <c r="C3" s="359"/>
      <c r="D3" s="359"/>
      <c r="E3" s="359"/>
      <c r="F3" s="359"/>
    </row>
    <row r="4" spans="1:6" ht="12.75">
      <c r="A4" s="359"/>
      <c r="B4" s="359"/>
      <c r="C4" s="266">
        <v>2012</v>
      </c>
      <c r="D4" s="266">
        <v>2013</v>
      </c>
      <c r="E4" s="266">
        <v>2014</v>
      </c>
      <c r="F4" s="359"/>
    </row>
    <row r="5" spans="1:6" ht="15">
      <c r="A5" s="533" t="s">
        <v>593</v>
      </c>
      <c r="B5" s="534"/>
      <c r="C5" s="361">
        <f>'Programový rozpočet sumár'!G240</f>
        <v>109253</v>
      </c>
      <c r="D5" s="361">
        <f>'Programový rozpočet sumár'!M240</f>
        <v>109253</v>
      </c>
      <c r="E5" s="361">
        <f>'Programový rozpočet sumár'!Q240</f>
        <v>109253</v>
      </c>
      <c r="F5" s="359"/>
    </row>
    <row r="7" spans="1:6" ht="14.25">
      <c r="A7" s="448" t="s">
        <v>594</v>
      </c>
      <c r="B7" s="359"/>
      <c r="C7" s="359"/>
      <c r="D7" s="359"/>
      <c r="E7" s="359"/>
      <c r="F7" s="359"/>
    </row>
    <row r="8" spans="1:6" ht="29.25" customHeight="1">
      <c r="A8" s="646" t="s">
        <v>1154</v>
      </c>
      <c r="B8" s="647"/>
      <c r="C8" s="647"/>
      <c r="D8" s="647"/>
      <c r="E8" s="647"/>
      <c r="F8" s="647"/>
    </row>
    <row r="10" spans="1:6" ht="15.75">
      <c r="A10" s="362" t="s">
        <v>1155</v>
      </c>
      <c r="B10" s="359"/>
      <c r="C10" s="359"/>
      <c r="D10" s="359"/>
      <c r="E10" s="359"/>
      <c r="F10" s="359"/>
    </row>
    <row r="11" spans="1:6" ht="12.75">
      <c r="A11" s="359"/>
      <c r="B11" s="359"/>
      <c r="C11" s="359"/>
      <c r="D11" s="359"/>
      <c r="E11" s="359"/>
      <c r="F11" s="359"/>
    </row>
    <row r="12" spans="1:6" ht="12.75">
      <c r="A12" s="359"/>
      <c r="B12" s="359"/>
      <c r="C12" s="266">
        <v>2012</v>
      </c>
      <c r="D12" s="266">
        <v>2013</v>
      </c>
      <c r="E12" s="266">
        <v>2014</v>
      </c>
      <c r="F12" s="359"/>
    </row>
    <row r="13" spans="1:6" ht="15">
      <c r="A13" s="533" t="s">
        <v>1163</v>
      </c>
      <c r="B13" s="534"/>
      <c r="C13" s="361">
        <f>'Programový rozpočet sumár'!G241</f>
        <v>22723</v>
      </c>
      <c r="D13" s="361">
        <f>'Programový rozpočet sumár'!M241</f>
        <v>22723</v>
      </c>
      <c r="E13" s="361">
        <f>'Programový rozpočet sumár'!Q241</f>
        <v>22723</v>
      </c>
      <c r="F13" s="359"/>
    </row>
    <row r="14" spans="1:6" ht="13.5" thickBot="1">
      <c r="A14" s="359"/>
      <c r="B14" s="359"/>
      <c r="C14" s="359"/>
      <c r="D14" s="359"/>
      <c r="E14" s="359"/>
      <c r="F14" s="359"/>
    </row>
    <row r="15" spans="1:6" ht="12.75">
      <c r="A15" s="273" t="s">
        <v>597</v>
      </c>
      <c r="B15" s="535" t="s">
        <v>649</v>
      </c>
      <c r="C15" s="535"/>
      <c r="D15" s="535"/>
      <c r="E15" s="535"/>
      <c r="F15" s="536"/>
    </row>
    <row r="16" spans="1:6" ht="12.75">
      <c r="A16" s="274" t="s">
        <v>599</v>
      </c>
      <c r="B16" s="537" t="s">
        <v>1156</v>
      </c>
      <c r="C16" s="537"/>
      <c r="D16" s="537"/>
      <c r="E16" s="537"/>
      <c r="F16" s="538"/>
    </row>
    <row r="17" spans="1:6" ht="12.75">
      <c r="A17" s="274" t="s">
        <v>601</v>
      </c>
      <c r="B17" s="443" t="s">
        <v>602</v>
      </c>
      <c r="C17" s="537" t="s">
        <v>1157</v>
      </c>
      <c r="D17" s="539"/>
      <c r="E17" s="539"/>
      <c r="F17" s="540"/>
    </row>
    <row r="18" spans="1:6" ht="12.75">
      <c r="A18" s="274" t="s">
        <v>604</v>
      </c>
      <c r="B18" s="412" t="s">
        <v>605</v>
      </c>
      <c r="C18" s="412" t="s">
        <v>606</v>
      </c>
      <c r="D18" s="461" t="s">
        <v>607</v>
      </c>
      <c r="E18" s="412" t="s">
        <v>608</v>
      </c>
      <c r="F18" s="462" t="s">
        <v>609</v>
      </c>
    </row>
    <row r="19" spans="1:6" ht="12.75">
      <c r="A19" s="274" t="s">
        <v>610</v>
      </c>
      <c r="B19" s="446">
        <v>7530</v>
      </c>
      <c r="C19" s="446">
        <v>7300</v>
      </c>
      <c r="D19" s="463">
        <v>9023</v>
      </c>
      <c r="E19" s="446">
        <f>D19</f>
        <v>9023</v>
      </c>
      <c r="F19" s="464">
        <f>E19</f>
        <v>9023</v>
      </c>
    </row>
    <row r="20" spans="1:6" ht="13.5" thickBot="1">
      <c r="A20" s="382" t="s">
        <v>611</v>
      </c>
      <c r="B20" s="447">
        <v>7221</v>
      </c>
      <c r="C20" s="449"/>
      <c r="D20" s="336"/>
      <c r="E20" s="336"/>
      <c r="F20" s="337"/>
    </row>
    <row r="22" spans="1:6" ht="14.25">
      <c r="A22" s="448" t="s">
        <v>653</v>
      </c>
      <c r="B22" s="359"/>
      <c r="C22" s="359"/>
      <c r="D22" s="359"/>
      <c r="E22" s="359"/>
      <c r="F22" s="359"/>
    </row>
    <row r="23" spans="1:6" ht="41.25" customHeight="1">
      <c r="A23" s="646" t="s">
        <v>1158</v>
      </c>
      <c r="B23" s="647"/>
      <c r="C23" s="647"/>
      <c r="D23" s="647"/>
      <c r="E23" s="647"/>
      <c r="F23" s="647"/>
    </row>
    <row r="25" spans="1:6" ht="15.75">
      <c r="A25" s="362" t="s">
        <v>1164</v>
      </c>
      <c r="B25" s="359"/>
      <c r="C25" s="359"/>
      <c r="D25" s="359"/>
      <c r="E25" s="359"/>
      <c r="F25" s="359"/>
    </row>
    <row r="26" spans="1:6" ht="12.75">
      <c r="A26" s="359"/>
      <c r="B26" s="359"/>
      <c r="C26" s="359"/>
      <c r="D26" s="359"/>
      <c r="E26" s="359"/>
      <c r="F26" s="359"/>
    </row>
    <row r="27" spans="1:6" ht="12.75">
      <c r="A27" s="359"/>
      <c r="B27" s="359"/>
      <c r="C27" s="266">
        <v>2012</v>
      </c>
      <c r="D27" s="266">
        <v>2013</v>
      </c>
      <c r="E27" s="266">
        <v>2014</v>
      </c>
      <c r="F27" s="359"/>
    </row>
    <row r="28" spans="1:6" ht="15">
      <c r="A28" s="533" t="s">
        <v>1163</v>
      </c>
      <c r="B28" s="534"/>
      <c r="C28" s="361">
        <f>'Programový rozpočet sumár'!G242</f>
        <v>86530</v>
      </c>
      <c r="D28" s="361">
        <f>'Programový rozpočet sumár'!M242</f>
        <v>86530</v>
      </c>
      <c r="E28" s="361">
        <f>'Programový rozpočet sumár'!Q242</f>
        <v>86530</v>
      </c>
      <c r="F28" s="359"/>
    </row>
    <row r="29" spans="1:6" ht="13.5" thickBot="1">
      <c r="A29" s="359"/>
      <c r="B29" s="359"/>
      <c r="C29" s="359"/>
      <c r="D29" s="359"/>
      <c r="E29" s="359"/>
      <c r="F29" s="359"/>
    </row>
    <row r="30" spans="1:6" ht="12.75">
      <c r="A30" s="273" t="s">
        <v>597</v>
      </c>
      <c r="B30" s="562" t="s">
        <v>732</v>
      </c>
      <c r="C30" s="563"/>
      <c r="D30" s="563"/>
      <c r="E30" s="563"/>
      <c r="F30" s="564"/>
    </row>
    <row r="31" spans="1:6" ht="12.75">
      <c r="A31" s="274" t="s">
        <v>599</v>
      </c>
      <c r="B31" s="565" t="s">
        <v>1159</v>
      </c>
      <c r="C31" s="566"/>
      <c r="D31" s="566"/>
      <c r="E31" s="566"/>
      <c r="F31" s="567"/>
    </row>
    <row r="32" spans="1:6" ht="12.75">
      <c r="A32" s="274" t="s">
        <v>601</v>
      </c>
      <c r="B32" s="411" t="s">
        <v>602</v>
      </c>
      <c r="C32" s="565" t="s">
        <v>1160</v>
      </c>
      <c r="D32" s="566"/>
      <c r="E32" s="566"/>
      <c r="F32" s="567"/>
    </row>
    <row r="33" spans="1:6" ht="12.75">
      <c r="A33" s="274" t="s">
        <v>604</v>
      </c>
      <c r="B33" s="412" t="s">
        <v>605</v>
      </c>
      <c r="C33" s="412" t="s">
        <v>606</v>
      </c>
      <c r="D33" s="461" t="s">
        <v>607</v>
      </c>
      <c r="E33" s="412" t="s">
        <v>608</v>
      </c>
      <c r="F33" s="462" t="s">
        <v>609</v>
      </c>
    </row>
    <row r="34" spans="1:6" ht="12.75">
      <c r="A34" s="274" t="s">
        <v>610</v>
      </c>
      <c r="B34" s="446">
        <v>4937</v>
      </c>
      <c r="C34" s="446">
        <v>4934</v>
      </c>
      <c r="D34" s="463">
        <v>4934</v>
      </c>
      <c r="E34" s="446">
        <f>D34</f>
        <v>4934</v>
      </c>
      <c r="F34" s="464">
        <f>E34</f>
        <v>4934</v>
      </c>
    </row>
    <row r="35" spans="1:6" ht="13.5" thickBot="1">
      <c r="A35" s="382" t="s">
        <v>611</v>
      </c>
      <c r="B35" s="447">
        <v>4937</v>
      </c>
      <c r="C35" s="413"/>
      <c r="D35" s="340"/>
      <c r="E35" s="340"/>
      <c r="F35" s="341"/>
    </row>
    <row r="37" spans="1:6" ht="14.25">
      <c r="A37" s="448" t="s">
        <v>653</v>
      </c>
      <c r="B37" s="359"/>
      <c r="C37" s="359"/>
      <c r="D37" s="359"/>
      <c r="E37" s="359"/>
      <c r="F37" s="359"/>
    </row>
    <row r="38" spans="1:6" ht="105.75" customHeight="1">
      <c r="A38" s="646" t="s">
        <v>1335</v>
      </c>
      <c r="B38" s="647"/>
      <c r="C38" s="647"/>
      <c r="D38" s="647"/>
      <c r="E38" s="647"/>
      <c r="F38" s="647"/>
    </row>
  </sheetData>
  <sheetProtection/>
  <mergeCells count="12">
    <mergeCell ref="A5:B5"/>
    <mergeCell ref="A8:F8"/>
    <mergeCell ref="A13:B13"/>
    <mergeCell ref="B15:F15"/>
    <mergeCell ref="B16:F16"/>
    <mergeCell ref="C17:F17"/>
    <mergeCell ref="A23:F23"/>
    <mergeCell ref="A28:B28"/>
    <mergeCell ref="B30:F30"/>
    <mergeCell ref="B31:F31"/>
    <mergeCell ref="C32:F32"/>
    <mergeCell ref="A38:F38"/>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worksheet>
</file>

<file path=xl/worksheets/sheet24.xml><?xml version="1.0" encoding="utf-8"?>
<worksheet xmlns="http://schemas.openxmlformats.org/spreadsheetml/2006/main" xmlns:r="http://schemas.openxmlformats.org/officeDocument/2006/relationships">
  <dimension ref="A1:F14"/>
  <sheetViews>
    <sheetView zoomScalePageLayoutView="0" workbookViewId="0" topLeftCell="A1">
      <selection activeCell="I18" sqref="I18"/>
    </sheetView>
  </sheetViews>
  <sheetFormatPr defaultColWidth="9.00390625" defaultRowHeight="12.75"/>
  <cols>
    <col min="1" max="1" width="22.125" style="283" customWidth="1"/>
    <col min="2" max="2" width="12.625" style="283" customWidth="1"/>
    <col min="3" max="6" width="12.75390625" style="283" customWidth="1"/>
    <col min="7" max="16384" width="9.125" style="265" customWidth="1"/>
  </cols>
  <sheetData>
    <row r="1" spans="1:6" ht="18">
      <c r="A1" s="263" t="s">
        <v>307</v>
      </c>
      <c r="B1" s="268"/>
      <c r="C1" s="268"/>
      <c r="D1" s="268"/>
      <c r="E1" s="268"/>
      <c r="F1" s="264"/>
    </row>
    <row r="2" spans="1:6" ht="12.75">
      <c r="A2" s="268"/>
      <c r="B2" s="268"/>
      <c r="C2" s="268"/>
      <c r="D2" s="268"/>
      <c r="E2" s="268"/>
      <c r="F2" s="264"/>
    </row>
    <row r="3" spans="1:6" ht="12.75">
      <c r="A3" s="268"/>
      <c r="B3" s="268"/>
      <c r="C3" s="266">
        <v>2012</v>
      </c>
      <c r="D3" s="266">
        <v>2013</v>
      </c>
      <c r="E3" s="266">
        <v>2014</v>
      </c>
      <c r="F3" s="264"/>
    </row>
    <row r="4" spans="1:6" ht="15">
      <c r="A4" s="541" t="s">
        <v>593</v>
      </c>
      <c r="B4" s="542"/>
      <c r="C4" s="267">
        <f>'Programový rozpočet sumár'!G243</f>
        <v>952578</v>
      </c>
      <c r="D4" s="267">
        <f>'Programový rozpočet sumár'!M243</f>
        <v>978855</v>
      </c>
      <c r="E4" s="267">
        <f>'Programový rozpočet sumár'!Q243</f>
        <v>993895</v>
      </c>
      <c r="F4" s="264"/>
    </row>
    <row r="5" spans="1:6" ht="13.5" thickBot="1">
      <c r="A5" s="291"/>
      <c r="B5" s="264"/>
      <c r="C5" s="264"/>
      <c r="D5" s="264"/>
      <c r="E5" s="264"/>
      <c r="F5" s="264"/>
    </row>
    <row r="6" spans="1:6" ht="12.75">
      <c r="A6" s="273" t="s">
        <v>597</v>
      </c>
      <c r="B6" s="543" t="s">
        <v>614</v>
      </c>
      <c r="C6" s="544"/>
      <c r="D6" s="544"/>
      <c r="E6" s="544"/>
      <c r="F6" s="545"/>
    </row>
    <row r="7" spans="1:6" ht="12.75">
      <c r="A7" s="338" t="s">
        <v>599</v>
      </c>
      <c r="B7" s="528" t="s">
        <v>1161</v>
      </c>
      <c r="C7" s="529"/>
      <c r="D7" s="529"/>
      <c r="E7" s="529"/>
      <c r="F7" s="530"/>
    </row>
    <row r="8" spans="1:6" ht="24" customHeight="1">
      <c r="A8" s="274" t="s">
        <v>601</v>
      </c>
      <c r="B8" s="386" t="s">
        <v>602</v>
      </c>
      <c r="C8" s="528" t="s">
        <v>1336</v>
      </c>
      <c r="D8" s="529"/>
      <c r="E8" s="529"/>
      <c r="F8" s="530"/>
    </row>
    <row r="9" spans="1:6" ht="12.75">
      <c r="A9" s="274" t="s">
        <v>604</v>
      </c>
      <c r="B9" s="276" t="s">
        <v>605</v>
      </c>
      <c r="C9" s="276" t="s">
        <v>606</v>
      </c>
      <c r="D9" s="277" t="s">
        <v>607</v>
      </c>
      <c r="E9" s="276" t="s">
        <v>608</v>
      </c>
      <c r="F9" s="278" t="s">
        <v>609</v>
      </c>
    </row>
    <row r="10" spans="1:6" ht="12.75">
      <c r="A10" s="274" t="s">
        <v>610</v>
      </c>
      <c r="B10" s="276">
        <v>3.14</v>
      </c>
      <c r="C10" s="439">
        <v>3</v>
      </c>
      <c r="D10" s="440">
        <v>2.8</v>
      </c>
      <c r="E10" s="439">
        <v>2.8</v>
      </c>
      <c r="F10" s="441">
        <v>2.8</v>
      </c>
    </row>
    <row r="11" spans="1:6" ht="13.5" thickBot="1">
      <c r="A11" s="382" t="s">
        <v>611</v>
      </c>
      <c r="B11" s="450">
        <v>2.9</v>
      </c>
      <c r="C11" s="383"/>
      <c r="D11" s="300"/>
      <c r="E11" s="300"/>
      <c r="F11" s="301"/>
    </row>
    <row r="12" ht="15">
      <c r="B12" s="320"/>
    </row>
    <row r="13" spans="1:6" ht="14.25">
      <c r="A13" s="407" t="s">
        <v>594</v>
      </c>
      <c r="B13" s="268"/>
      <c r="C13" s="268"/>
      <c r="D13" s="268"/>
      <c r="E13" s="268"/>
      <c r="F13" s="268"/>
    </row>
    <row r="14" spans="1:6" ht="194.25" customHeight="1">
      <c r="A14" s="531" t="s">
        <v>1337</v>
      </c>
      <c r="B14" s="532"/>
      <c r="C14" s="532"/>
      <c r="D14" s="532"/>
      <c r="E14" s="532"/>
      <c r="F14" s="532"/>
    </row>
  </sheetData>
  <sheetProtection/>
  <mergeCells count="5">
    <mergeCell ref="A4:B4"/>
    <mergeCell ref="B6:F6"/>
    <mergeCell ref="B7:F7"/>
    <mergeCell ref="C8:F8"/>
    <mergeCell ref="A14:F14"/>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A30" sqref="A30"/>
    </sheetView>
  </sheetViews>
  <sheetFormatPr defaultColWidth="9.00390625" defaultRowHeight="12.75" customHeight="1"/>
  <cols>
    <col min="1" max="1" width="7.625" style="1" bestFit="1" customWidth="1"/>
    <col min="2" max="2" width="45.375" style="1" customWidth="1"/>
    <col min="3" max="5" width="10.25390625" style="0" customWidth="1"/>
    <col min="7" max="7" width="0" style="253" hidden="1" customWidth="1"/>
  </cols>
  <sheetData>
    <row r="1" spans="1:7" ht="18">
      <c r="A1" s="506" t="s">
        <v>1340</v>
      </c>
      <c r="C1" s="507" t="s">
        <v>436</v>
      </c>
      <c r="D1" s="508" t="s">
        <v>436</v>
      </c>
      <c r="E1" s="508" t="s">
        <v>436</v>
      </c>
      <c r="G1" s="509" t="s">
        <v>1341</v>
      </c>
    </row>
    <row r="2" spans="1:7" ht="12.75" customHeight="1">
      <c r="A2" s="3" t="s">
        <v>0</v>
      </c>
      <c r="B2" s="5" t="s">
        <v>11</v>
      </c>
      <c r="C2" s="20">
        <v>2012</v>
      </c>
      <c r="D2" s="20">
        <v>2013</v>
      </c>
      <c r="E2" s="20">
        <v>2014</v>
      </c>
      <c r="G2" s="509"/>
    </row>
    <row r="3" spans="1:7" s="4" customFormat="1" ht="12.75" customHeight="1">
      <c r="A3" s="259">
        <v>100</v>
      </c>
      <c r="B3" s="259" t="s">
        <v>31</v>
      </c>
      <c r="C3" s="510">
        <f>Bežné!D3</f>
        <v>5709020</v>
      </c>
      <c r="D3" s="510">
        <f>Bežné!E3</f>
        <v>5847737</v>
      </c>
      <c r="E3" s="510">
        <f>Bežné!F3</f>
        <v>5996354</v>
      </c>
      <c r="G3" s="511" t="e">
        <f>C3-#REF!</f>
        <v>#REF!</v>
      </c>
    </row>
    <row r="4" spans="1:7" s="4" customFormat="1" ht="12.75" customHeight="1">
      <c r="A4" s="259">
        <v>200</v>
      </c>
      <c r="B4" s="259" t="s">
        <v>90</v>
      </c>
      <c r="C4" s="510">
        <f>Bežné!D18+Kapitálové!D3</f>
        <v>1309940</v>
      </c>
      <c r="D4" s="510">
        <f>Bežné!E18+Kapitálové!E3</f>
        <v>934492</v>
      </c>
      <c r="E4" s="510">
        <f>Bežné!F18+Kapitálové!F3</f>
        <v>935592</v>
      </c>
      <c r="G4" s="511" t="e">
        <f>C4-#REF!</f>
        <v>#REF!</v>
      </c>
    </row>
    <row r="5" spans="1:7" ht="12.75" customHeight="1">
      <c r="A5" s="259">
        <v>300</v>
      </c>
      <c r="B5" s="259" t="s">
        <v>45</v>
      </c>
      <c r="C5" s="510">
        <f>Bežné!D75+Kapitálové!D9</f>
        <v>3260668</v>
      </c>
      <c r="D5" s="510">
        <f>Bežné!E75+Kapitálové!E9</f>
        <v>3310488</v>
      </c>
      <c r="E5" s="510">
        <f>Bežné!F75+Kapitálové!F9</f>
        <v>3530428</v>
      </c>
      <c r="G5" s="511" t="e">
        <f>C5-#REF!</f>
        <v>#REF!</v>
      </c>
    </row>
    <row r="6" spans="1:7" s="512" customFormat="1" ht="12.75" customHeight="1">
      <c r="A6" s="259">
        <v>400</v>
      </c>
      <c r="B6" s="262" t="s">
        <v>1338</v>
      </c>
      <c r="C6" s="510">
        <f>Finančné!D3</f>
        <v>702662</v>
      </c>
      <c r="D6" s="510">
        <f>Finančné!E3</f>
        <v>107600</v>
      </c>
      <c r="E6" s="510">
        <f>Finančné!F3</f>
        <v>162375</v>
      </c>
      <c r="G6" s="513"/>
    </row>
    <row r="7" spans="1:7" s="512" customFormat="1" ht="12.75" customHeight="1">
      <c r="A7" s="259">
        <v>500</v>
      </c>
      <c r="B7" s="262" t="s">
        <v>1339</v>
      </c>
      <c r="C7" s="510">
        <f>Finančné!D10</f>
        <v>435120</v>
      </c>
      <c r="D7" s="510">
        <f>Finančné!E10</f>
        <v>360000</v>
      </c>
      <c r="E7" s="510">
        <f>Finančné!F10</f>
        <v>540000</v>
      </c>
      <c r="G7" s="513"/>
    </row>
    <row r="8" spans="1:5" ht="12.75" customHeight="1">
      <c r="A8" s="259"/>
      <c r="B8" s="259" t="s">
        <v>63</v>
      </c>
      <c r="C8" s="510">
        <f>Bežné!D114</f>
        <v>582519</v>
      </c>
      <c r="D8" s="510">
        <f>Bežné!E114</f>
        <v>582519</v>
      </c>
      <c r="E8" s="510">
        <f>Bežné!F114</f>
        <v>582519</v>
      </c>
    </row>
    <row r="9" spans="1:5" ht="12.75" customHeight="1">
      <c r="A9" s="514"/>
      <c r="B9" s="514" t="s">
        <v>1342</v>
      </c>
      <c r="C9" s="515">
        <f>SUM(C3:C8)</f>
        <v>11999929</v>
      </c>
      <c r="D9" s="515">
        <f>SUM(D3:D8)</f>
        <v>11142836</v>
      </c>
      <c r="E9" s="515">
        <f>SUM(E3:E8)</f>
        <v>11747268</v>
      </c>
    </row>
    <row r="11" spans="1:5" ht="18">
      <c r="A11" s="506" t="s">
        <v>1343</v>
      </c>
      <c r="C11" s="516" t="s">
        <v>436</v>
      </c>
      <c r="D11" s="517" t="s">
        <v>436</v>
      </c>
      <c r="E11" s="517" t="s">
        <v>436</v>
      </c>
    </row>
    <row r="12" spans="1:5" ht="12.75" customHeight="1">
      <c r="A12" s="518" t="s">
        <v>1344</v>
      </c>
      <c r="B12" s="519"/>
      <c r="C12" s="20">
        <v>2012</v>
      </c>
      <c r="D12" s="20">
        <v>2013</v>
      </c>
      <c r="E12" s="20">
        <v>2014</v>
      </c>
    </row>
    <row r="13" spans="1:5" ht="12.75" customHeight="1">
      <c r="A13" s="518" t="s">
        <v>117</v>
      </c>
      <c r="B13" s="519"/>
      <c r="C13" s="257">
        <f>'Programový rozpočet sumár'!G7</f>
        <v>93512</v>
      </c>
      <c r="D13" s="257">
        <f>'Programový rozpočet sumár'!M7</f>
        <v>76180</v>
      </c>
      <c r="E13" s="257">
        <f>'Programový rozpočet sumár'!Q7</f>
        <v>75630</v>
      </c>
    </row>
    <row r="14" spans="1:5" ht="12.75" customHeight="1">
      <c r="A14" s="518" t="s">
        <v>143</v>
      </c>
      <c r="B14" s="519"/>
      <c r="C14" s="257">
        <f>'Programový rozpočet sumár'!G28</f>
        <v>144594</v>
      </c>
      <c r="D14" s="257">
        <f>'Programový rozpočet sumár'!M28</f>
        <v>134194</v>
      </c>
      <c r="E14" s="257">
        <f>'Programový rozpočet sumár'!Q28</f>
        <v>136794</v>
      </c>
    </row>
    <row r="15" spans="1:5" ht="12.75" customHeight="1">
      <c r="A15" s="518" t="s">
        <v>153</v>
      </c>
      <c r="B15" s="519"/>
      <c r="C15" s="257">
        <f>'Programový rozpočet sumár'!G38</f>
        <v>422756</v>
      </c>
      <c r="D15" s="257">
        <f>'Programový rozpočet sumár'!M38</f>
        <v>277902</v>
      </c>
      <c r="E15" s="257">
        <f>'Programový rozpočet sumár'!Q38</f>
        <v>271028</v>
      </c>
    </row>
    <row r="16" spans="1:5" ht="12.75" customHeight="1">
      <c r="A16" s="520" t="s">
        <v>1345</v>
      </c>
      <c r="B16" s="519"/>
      <c r="C16" s="257">
        <f>'Programový rozpočet sumár'!G52</f>
        <v>192813</v>
      </c>
      <c r="D16" s="257">
        <f>'Programový rozpočet sumár'!M52</f>
        <v>193213</v>
      </c>
      <c r="E16" s="257">
        <f>'Programový rozpočet sumár'!Q52</f>
        <v>193613</v>
      </c>
    </row>
    <row r="17" spans="1:5" ht="12.75" customHeight="1">
      <c r="A17" s="518" t="s">
        <v>169</v>
      </c>
      <c r="B17" s="519"/>
      <c r="C17" s="257">
        <f>'Programový rozpočet sumár'!G58</f>
        <v>493000</v>
      </c>
      <c r="D17" s="257">
        <f>'Programový rozpočet sumár'!M58</f>
        <v>472430</v>
      </c>
      <c r="E17" s="257">
        <f>'Programový rozpočet sumár'!Q58</f>
        <v>479860</v>
      </c>
    </row>
    <row r="18" spans="1:5" ht="12.75" customHeight="1">
      <c r="A18" s="518" t="s">
        <v>183</v>
      </c>
      <c r="B18" s="519"/>
      <c r="C18" s="257">
        <f>'Programový rozpočet sumár'!G75</f>
        <v>820633</v>
      </c>
      <c r="D18" s="257">
        <f>'Programový rozpočet sumár'!M75</f>
        <v>764000</v>
      </c>
      <c r="E18" s="257">
        <f>'Programový rozpočet sumár'!Q75</f>
        <v>869500</v>
      </c>
    </row>
    <row r="19" spans="1:5" ht="12.75" customHeight="1">
      <c r="A19" s="518" t="s">
        <v>194</v>
      </c>
      <c r="B19" s="519"/>
      <c r="C19" s="257">
        <f>'Programový rozpočet sumár'!G91</f>
        <v>348100</v>
      </c>
      <c r="D19" s="257">
        <f>'Programový rozpočet sumár'!M91</f>
        <v>139300</v>
      </c>
      <c r="E19" s="257">
        <f>'Programový rozpočet sumár'!Q91</f>
        <v>142000</v>
      </c>
    </row>
    <row r="20" spans="1:5" ht="12.75" customHeight="1">
      <c r="A20" s="518" t="s">
        <v>202</v>
      </c>
      <c r="B20" s="519"/>
      <c r="C20" s="257">
        <f>'Programový rozpočet sumár'!G116</f>
        <v>25300</v>
      </c>
      <c r="D20" s="257">
        <f>'Programový rozpočet sumár'!M116</f>
        <v>23800</v>
      </c>
      <c r="E20" s="257">
        <f>'Programový rozpočet sumár'!Q116</f>
        <v>24300</v>
      </c>
    </row>
    <row r="21" spans="1:5" ht="12.75" customHeight="1">
      <c r="A21" s="518" t="s">
        <v>207</v>
      </c>
      <c r="B21" s="519"/>
      <c r="C21" s="257">
        <f>'Programový rozpočet sumár'!G119</f>
        <v>5124555.885932124</v>
      </c>
      <c r="D21" s="257">
        <f>'Programový rozpočet sumár'!M119</f>
        <v>4959401</v>
      </c>
      <c r="E21" s="257">
        <f>'Programový rozpočet sumár'!Q119</f>
        <v>5027726</v>
      </c>
    </row>
    <row r="22" spans="1:5" ht="12.75" customHeight="1">
      <c r="A22" s="518" t="s">
        <v>232</v>
      </c>
      <c r="B22" s="519"/>
      <c r="C22" s="257">
        <f>'Programový rozpočet sumár'!G153</f>
        <v>493170</v>
      </c>
      <c r="D22" s="257">
        <f>'Programový rozpočet sumár'!M153</f>
        <v>453670</v>
      </c>
      <c r="E22" s="257">
        <f>'Programový rozpočet sumár'!Q153</f>
        <v>453820</v>
      </c>
    </row>
    <row r="23" spans="1:5" ht="12.75" customHeight="1">
      <c r="A23" s="518" t="s">
        <v>247</v>
      </c>
      <c r="B23" s="519"/>
      <c r="C23" s="257">
        <f>'Programový rozpočet sumár'!G183</f>
        <v>409659</v>
      </c>
      <c r="D23" s="257">
        <f>'Programový rozpočet sumár'!M183</f>
        <v>293405</v>
      </c>
      <c r="E23" s="257">
        <f>'Programový rozpočet sumár'!Q183</f>
        <v>245830</v>
      </c>
    </row>
    <row r="24" spans="1:5" ht="12.75" customHeight="1">
      <c r="A24" s="518" t="s">
        <v>267</v>
      </c>
      <c r="B24" s="519"/>
      <c r="C24" s="257">
        <f>'Programový rozpočet sumár'!G201</f>
        <v>205300</v>
      </c>
      <c r="D24" s="257">
        <f>'Programový rozpočet sumár'!M201</f>
        <v>202950</v>
      </c>
      <c r="E24" s="257">
        <f>'Programový rozpočet sumár'!Q201</f>
        <v>206600</v>
      </c>
    </row>
    <row r="25" spans="1:5" ht="12.75" customHeight="1">
      <c r="A25" s="518" t="s">
        <v>310</v>
      </c>
      <c r="B25" s="519"/>
      <c r="C25" s="257">
        <f>'Programový rozpočet sumár'!G211</f>
        <v>1273792</v>
      </c>
      <c r="D25" s="257">
        <f>'Programový rozpočet sumár'!M211</f>
        <v>1268862</v>
      </c>
      <c r="E25" s="257">
        <f>'Programový rozpočet sumár'!Q211</f>
        <v>1272912</v>
      </c>
    </row>
    <row r="26" spans="1:5" ht="12.75" customHeight="1">
      <c r="A26" s="518" t="s">
        <v>296</v>
      </c>
      <c r="B26" s="519"/>
      <c r="C26" s="257">
        <f>'Programový rozpočet sumár'!G231</f>
        <v>890913</v>
      </c>
      <c r="D26" s="257">
        <f>'Programový rozpočet sumár'!M231</f>
        <v>795421</v>
      </c>
      <c r="E26" s="257">
        <f>'Programový rozpočet sumár'!Q231</f>
        <v>1244507</v>
      </c>
    </row>
    <row r="27" spans="1:5" ht="12.75" customHeight="1">
      <c r="A27" s="518" t="s">
        <v>302</v>
      </c>
      <c r="B27" s="519"/>
      <c r="C27" s="257">
        <f>'Programový rozpočet sumár'!G240</f>
        <v>109253</v>
      </c>
      <c r="D27" s="257">
        <f>'Programový rozpočet sumár'!M240</f>
        <v>109253</v>
      </c>
      <c r="E27" s="257">
        <f>'Programový rozpočet sumár'!Q240</f>
        <v>109253</v>
      </c>
    </row>
    <row r="28" spans="1:5" ht="12.75" customHeight="1">
      <c r="A28" s="518" t="s">
        <v>307</v>
      </c>
      <c r="B28" s="519"/>
      <c r="C28" s="257">
        <f>'Programový rozpočet sumár'!G243</f>
        <v>952578</v>
      </c>
      <c r="D28" s="257">
        <f>'Programový rozpočet sumár'!M243</f>
        <v>978855</v>
      </c>
      <c r="E28" s="257">
        <f>'Programový rozpočet sumár'!Q243</f>
        <v>993895</v>
      </c>
    </row>
    <row r="29" spans="1:5" ht="12.75" customHeight="1">
      <c r="A29" s="514" t="s">
        <v>1346</v>
      </c>
      <c r="B29" s="3"/>
      <c r="C29" s="133">
        <f>SUM(C13:C28)</f>
        <v>11999928.885932125</v>
      </c>
      <c r="D29" s="133">
        <f>SUM(D13:D28)</f>
        <v>11142836</v>
      </c>
      <c r="E29" s="133">
        <f>SUM(E13:E28)</f>
        <v>11747268</v>
      </c>
    </row>
    <row r="31" spans="1:5" ht="12.75" customHeight="1">
      <c r="A31" s="514" t="s">
        <v>1347</v>
      </c>
      <c r="B31" s="3"/>
      <c r="C31" s="133">
        <f>C9-C29</f>
        <v>0.11406787484884262</v>
      </c>
      <c r="D31" s="133">
        <f>D9-D29</f>
        <v>0</v>
      </c>
      <c r="E31" s="133">
        <f>E9-E29</f>
        <v>0</v>
      </c>
    </row>
  </sheetData>
  <sheetProtection formatCells="0"/>
  <printOptions/>
  <pageMargins left="0.7874015748031497" right="0.5511811023622047" top="0.8267716535433072" bottom="0.984251968503937" header="0.5118110236220472" footer="0.5118110236220472"/>
  <pageSetup horizontalDpi="300" verticalDpi="300" orientation="portrait" paperSize="9" r:id="rId1"/>
  <headerFooter alignWithMargins="0">
    <oddHeader>&amp;C&amp;"Arial,Tučné"&amp;14Sumár rozpočtu v €</oddHeader>
    <oddFooter>&amp;CStránka &amp;P</oddFooter>
  </headerFooter>
</worksheet>
</file>

<file path=xl/worksheets/sheet4.xml><?xml version="1.0" encoding="utf-8"?>
<worksheet xmlns="http://schemas.openxmlformats.org/spreadsheetml/2006/main" xmlns:r="http://schemas.openxmlformats.org/officeDocument/2006/relationships">
  <dimension ref="A1:F138"/>
  <sheetViews>
    <sheetView zoomScalePageLayoutView="0" workbookViewId="0" topLeftCell="A10">
      <selection activeCell="D21" sqref="D21"/>
    </sheetView>
  </sheetViews>
  <sheetFormatPr defaultColWidth="9.00390625" defaultRowHeight="12.75"/>
  <cols>
    <col min="1" max="1" width="7.625" style="41" bestFit="1" customWidth="1"/>
    <col min="2" max="2" width="41.00390625" style="41" customWidth="1"/>
    <col min="3" max="6" width="10.25390625" style="33" customWidth="1"/>
    <col min="7" max="16384" width="9.125" style="33" customWidth="1"/>
  </cols>
  <sheetData>
    <row r="1" spans="1:6" ht="12.75">
      <c r="A1" s="1"/>
      <c r="B1" s="1"/>
      <c r="C1" s="79" t="s">
        <v>62</v>
      </c>
      <c r="D1" s="80" t="s">
        <v>436</v>
      </c>
      <c r="E1" s="79" t="s">
        <v>436</v>
      </c>
      <c r="F1" s="79" t="s">
        <v>436</v>
      </c>
    </row>
    <row r="2" spans="1:6" ht="12.75">
      <c r="A2" s="3" t="s">
        <v>0</v>
      </c>
      <c r="B2" s="5" t="s">
        <v>11</v>
      </c>
      <c r="C2" s="20" t="s">
        <v>534</v>
      </c>
      <c r="D2" s="27">
        <v>2012</v>
      </c>
      <c r="E2" s="20">
        <v>2013</v>
      </c>
      <c r="F2" s="20">
        <v>2014</v>
      </c>
    </row>
    <row r="3" spans="1:6" ht="12.75">
      <c r="A3" s="239">
        <v>100</v>
      </c>
      <c r="B3" s="239" t="s">
        <v>31</v>
      </c>
      <c r="C3" s="118">
        <f>C4+C7+C12</f>
        <v>5352651</v>
      </c>
      <c r="D3" s="240">
        <f>D4+D7+D12</f>
        <v>5709020</v>
      </c>
      <c r="E3" s="241">
        <f>E4+E7+E12</f>
        <v>5847737</v>
      </c>
      <c r="F3" s="241">
        <f>F4+F7+F12</f>
        <v>5996354</v>
      </c>
    </row>
    <row r="4" spans="1:6" ht="12.75">
      <c r="A4" s="242">
        <v>110</v>
      </c>
      <c r="B4" s="242" t="s">
        <v>32</v>
      </c>
      <c r="C4" s="116">
        <f aca="true" t="shared" si="0" ref="C4:F5">C5</f>
        <v>4469540</v>
      </c>
      <c r="D4" s="243">
        <f t="shared" si="0"/>
        <v>4718154</v>
      </c>
      <c r="E4" s="244">
        <f t="shared" si="0"/>
        <v>4856871</v>
      </c>
      <c r="F4" s="244">
        <f t="shared" si="0"/>
        <v>5005488</v>
      </c>
    </row>
    <row r="5" spans="1:6" ht="12.75">
      <c r="A5" s="3">
        <v>111</v>
      </c>
      <c r="B5" s="3" t="s">
        <v>33</v>
      </c>
      <c r="C5" s="117">
        <f t="shared" si="0"/>
        <v>4469540</v>
      </c>
      <c r="D5" s="124">
        <f t="shared" si="0"/>
        <v>4718154</v>
      </c>
      <c r="E5" s="122">
        <f t="shared" si="0"/>
        <v>4856871</v>
      </c>
      <c r="F5" s="122">
        <f t="shared" si="0"/>
        <v>5005488</v>
      </c>
    </row>
    <row r="6" spans="1:6" ht="12.75">
      <c r="A6" s="120">
        <v>111003</v>
      </c>
      <c r="B6" s="120" t="s">
        <v>30</v>
      </c>
      <c r="C6" s="115">
        <v>4469540</v>
      </c>
      <c r="D6" s="121">
        <f>2293673+2424481</f>
        <v>4718154</v>
      </c>
      <c r="E6" s="115">
        <f>4859698-2827</f>
        <v>4856871</v>
      </c>
      <c r="F6" s="115">
        <v>5005488</v>
      </c>
    </row>
    <row r="7" spans="1:6" ht="12.75">
      <c r="A7" s="242">
        <v>120</v>
      </c>
      <c r="B7" s="242" t="s">
        <v>34</v>
      </c>
      <c r="C7" s="116">
        <f>C8</f>
        <v>502556</v>
      </c>
      <c r="D7" s="243">
        <f>D8</f>
        <v>574878</v>
      </c>
      <c r="E7" s="244">
        <f>E8</f>
        <v>574878</v>
      </c>
      <c r="F7" s="244">
        <f>F8</f>
        <v>574878</v>
      </c>
    </row>
    <row r="8" spans="1:6" ht="12.75">
      <c r="A8" s="3">
        <v>121</v>
      </c>
      <c r="B8" s="3" t="s">
        <v>1</v>
      </c>
      <c r="C8" s="117">
        <f>SUM(C9:C11)</f>
        <v>502556</v>
      </c>
      <c r="D8" s="124">
        <f>SUM(D9:D11)</f>
        <v>574878</v>
      </c>
      <c r="E8" s="122">
        <f>SUM(E9:E11)</f>
        <v>574878</v>
      </c>
      <c r="F8" s="122">
        <f>SUM(F9:F11)</f>
        <v>574878</v>
      </c>
    </row>
    <row r="9" spans="1:6" ht="12.75">
      <c r="A9" s="120">
        <v>121001</v>
      </c>
      <c r="B9" s="120" t="s">
        <v>35</v>
      </c>
      <c r="C9" s="115">
        <v>46743</v>
      </c>
      <c r="D9" s="121">
        <f>ROUND(49204.33*0.98,0)+6889</f>
        <v>55109</v>
      </c>
      <c r="E9" s="115">
        <f aca="true" t="shared" si="1" ref="E9:F11">D9</f>
        <v>55109</v>
      </c>
      <c r="F9" s="115">
        <f t="shared" si="1"/>
        <v>55109</v>
      </c>
    </row>
    <row r="10" spans="1:6" ht="12.75">
      <c r="A10" s="120">
        <v>121002</v>
      </c>
      <c r="B10" s="120" t="s">
        <v>36</v>
      </c>
      <c r="C10" s="115">
        <v>432377</v>
      </c>
      <c r="D10" s="121">
        <f>ROUND(462034.45*0.98,0)+47201-6745</f>
        <v>493250</v>
      </c>
      <c r="E10" s="115">
        <f t="shared" si="1"/>
        <v>493250</v>
      </c>
      <c r="F10" s="115">
        <f t="shared" si="1"/>
        <v>493250</v>
      </c>
    </row>
    <row r="11" spans="1:6" ht="12.75">
      <c r="A11" s="120">
        <v>121003</v>
      </c>
      <c r="B11" s="120" t="s">
        <v>412</v>
      </c>
      <c r="C11" s="115">
        <v>23436</v>
      </c>
      <c r="D11" s="121">
        <f>ROUND(23871.75*0.98,0)+3125</f>
        <v>26519</v>
      </c>
      <c r="E11" s="115">
        <f t="shared" si="1"/>
        <v>26519</v>
      </c>
      <c r="F11" s="115">
        <f t="shared" si="1"/>
        <v>26519</v>
      </c>
    </row>
    <row r="12" spans="1:6" ht="12.75">
      <c r="A12" s="242">
        <v>130</v>
      </c>
      <c r="B12" s="242" t="s">
        <v>37</v>
      </c>
      <c r="C12" s="116">
        <f>C13</f>
        <v>380555</v>
      </c>
      <c r="D12" s="243">
        <f>D13</f>
        <v>415988</v>
      </c>
      <c r="E12" s="244">
        <f>E13</f>
        <v>415988</v>
      </c>
      <c r="F12" s="244">
        <f>F13</f>
        <v>415988</v>
      </c>
    </row>
    <row r="13" spans="1:6" ht="12.75">
      <c r="A13" s="3">
        <v>133</v>
      </c>
      <c r="B13" s="3" t="s">
        <v>86</v>
      </c>
      <c r="C13" s="117">
        <f>SUM(C14:C17)</f>
        <v>380555</v>
      </c>
      <c r="D13" s="124">
        <f>SUM(D14:D17)</f>
        <v>415988</v>
      </c>
      <c r="E13" s="122">
        <f>SUM(E14:E17)</f>
        <v>415988</v>
      </c>
      <c r="F13" s="122">
        <f>SUM(F14:F17)</f>
        <v>415988</v>
      </c>
    </row>
    <row r="14" spans="1:6" ht="12.75">
      <c r="A14" s="120">
        <v>133001</v>
      </c>
      <c r="B14" s="120" t="s">
        <v>87</v>
      </c>
      <c r="C14" s="115">
        <v>9800</v>
      </c>
      <c r="D14" s="121">
        <f>9800*1.15</f>
        <v>11270</v>
      </c>
      <c r="E14" s="115">
        <f aca="true" t="shared" si="2" ref="E14:F16">D14</f>
        <v>11270</v>
      </c>
      <c r="F14" s="115">
        <f t="shared" si="2"/>
        <v>11270</v>
      </c>
    </row>
    <row r="15" spans="1:6" ht="12.75">
      <c r="A15" s="120">
        <v>133006</v>
      </c>
      <c r="B15" s="120" t="s">
        <v>88</v>
      </c>
      <c r="C15" s="115">
        <v>5500</v>
      </c>
      <c r="D15" s="121">
        <f>6000*1.21</f>
        <v>7260</v>
      </c>
      <c r="E15" s="115">
        <f t="shared" si="2"/>
        <v>7260</v>
      </c>
      <c r="F15" s="115">
        <f t="shared" si="2"/>
        <v>7260</v>
      </c>
    </row>
    <row r="16" spans="1:6" ht="12.75">
      <c r="A16" s="120">
        <v>133012</v>
      </c>
      <c r="B16" s="120" t="s">
        <v>417</v>
      </c>
      <c r="C16" s="115">
        <v>4000</v>
      </c>
      <c r="D16" s="121">
        <v>6500</v>
      </c>
      <c r="E16" s="115">
        <f t="shared" si="2"/>
        <v>6500</v>
      </c>
      <c r="F16" s="115">
        <f t="shared" si="2"/>
        <v>6500</v>
      </c>
    </row>
    <row r="17" spans="1:6" ht="12.75">
      <c r="A17" s="120">
        <v>133013</v>
      </c>
      <c r="B17" s="120" t="s">
        <v>89</v>
      </c>
      <c r="C17" s="115">
        <v>361255</v>
      </c>
      <c r="D17" s="121">
        <f>ROUND(370059.42*0.97,0)+36000-4000</f>
        <v>390958</v>
      </c>
      <c r="E17" s="115">
        <f>D17</f>
        <v>390958</v>
      </c>
      <c r="F17" s="115">
        <f>E17</f>
        <v>390958</v>
      </c>
    </row>
    <row r="18" spans="1:6" ht="12.75">
      <c r="A18" s="239">
        <v>200</v>
      </c>
      <c r="B18" s="239" t="s">
        <v>90</v>
      </c>
      <c r="C18" s="118">
        <f>C19+C37+C64+C67</f>
        <v>1151634</v>
      </c>
      <c r="D18" s="240">
        <f>D19+D37+D64+D67</f>
        <v>1008466</v>
      </c>
      <c r="E18" s="241">
        <f>E19+E37+E64+E67</f>
        <v>930748</v>
      </c>
      <c r="F18" s="241">
        <f>F19+F37+F64+F67</f>
        <v>931848</v>
      </c>
    </row>
    <row r="19" spans="1:6" ht="12.75">
      <c r="A19" s="242">
        <v>210</v>
      </c>
      <c r="B19" s="242" t="s">
        <v>91</v>
      </c>
      <c r="C19" s="116">
        <f>C20+C22</f>
        <v>607168</v>
      </c>
      <c r="D19" s="243">
        <f>D20+D22</f>
        <v>662509</v>
      </c>
      <c r="E19" s="244">
        <f>E20+E22</f>
        <v>595341</v>
      </c>
      <c r="F19" s="244">
        <f>F20+F22</f>
        <v>595341</v>
      </c>
    </row>
    <row r="20" spans="1:6" ht="12.75">
      <c r="A20" s="3">
        <v>211</v>
      </c>
      <c r="B20" s="3" t="s">
        <v>92</v>
      </c>
      <c r="C20" s="117">
        <f>C21</f>
        <v>1948</v>
      </c>
      <c r="D20" s="124">
        <f>D21</f>
        <v>79688</v>
      </c>
      <c r="E20" s="122">
        <f>E21</f>
        <v>0</v>
      </c>
      <c r="F20" s="122">
        <f>F21</f>
        <v>0</v>
      </c>
    </row>
    <row r="21" spans="1:6" ht="12.75">
      <c r="A21" s="120">
        <v>211003</v>
      </c>
      <c r="B21" s="120" t="s">
        <v>93</v>
      </c>
      <c r="C21" s="115">
        <v>1948</v>
      </c>
      <c r="D21" s="121">
        <v>79688</v>
      </c>
      <c r="E21" s="115">
        <v>0</v>
      </c>
      <c r="F21" s="115">
        <v>0</v>
      </c>
    </row>
    <row r="22" spans="1:6" ht="12.75">
      <c r="A22" s="3">
        <v>212</v>
      </c>
      <c r="B22" s="3" t="s">
        <v>94</v>
      </c>
      <c r="C22" s="117">
        <f>C23+C27</f>
        <v>605220</v>
      </c>
      <c r="D22" s="124">
        <f>D23+D27</f>
        <v>582821</v>
      </c>
      <c r="E22" s="117">
        <f>E23+E27</f>
        <v>595341</v>
      </c>
      <c r="F22" s="117">
        <f>F23+F27</f>
        <v>595341</v>
      </c>
    </row>
    <row r="23" spans="1:6" ht="12.75">
      <c r="A23" s="120">
        <v>212002</v>
      </c>
      <c r="B23" s="120" t="s">
        <v>2</v>
      </c>
      <c r="C23" s="115">
        <f>SUM(C24:C26)</f>
        <v>88749</v>
      </c>
      <c r="D23" s="121">
        <f>SUM(D24:D26)</f>
        <v>36000</v>
      </c>
      <c r="E23" s="115">
        <f>SUM(E24:E26)</f>
        <v>36000</v>
      </c>
      <c r="F23" s="115">
        <f>SUM(F24:F26)</f>
        <v>36000</v>
      </c>
    </row>
    <row r="24" spans="1:6" ht="12.75">
      <c r="A24" s="92">
        <v>212002</v>
      </c>
      <c r="B24" s="92" t="s">
        <v>83</v>
      </c>
      <c r="C24" s="93">
        <v>52749</v>
      </c>
      <c r="D24" s="94">
        <v>0</v>
      </c>
      <c r="E24" s="93">
        <v>0</v>
      </c>
      <c r="F24" s="93">
        <v>0</v>
      </c>
    </row>
    <row r="25" spans="1:6" ht="12.75">
      <c r="A25" s="92">
        <v>212002</v>
      </c>
      <c r="B25" s="92" t="s">
        <v>2</v>
      </c>
      <c r="C25" s="93">
        <v>24000</v>
      </c>
      <c r="D25" s="94">
        <v>24000</v>
      </c>
      <c r="E25" s="93">
        <v>24000</v>
      </c>
      <c r="F25" s="93">
        <v>24000</v>
      </c>
    </row>
    <row r="26" spans="1:6" ht="12.75">
      <c r="A26" s="92">
        <v>212002</v>
      </c>
      <c r="B26" s="92" t="s">
        <v>110</v>
      </c>
      <c r="C26" s="93">
        <v>12000</v>
      </c>
      <c r="D26" s="94">
        <v>12000</v>
      </c>
      <c r="E26" s="93">
        <v>12000</v>
      </c>
      <c r="F26" s="93">
        <v>12000</v>
      </c>
    </row>
    <row r="27" spans="1:6" ht="12.75">
      <c r="A27" s="120">
        <v>212003</v>
      </c>
      <c r="B27" s="120" t="s">
        <v>3</v>
      </c>
      <c r="C27" s="115">
        <f>SUM(C28:C36)</f>
        <v>516471</v>
      </c>
      <c r="D27" s="121">
        <f>SUM(D28:D36)</f>
        <v>546821</v>
      </c>
      <c r="E27" s="115">
        <f>SUM(E28:E36)</f>
        <v>559341</v>
      </c>
      <c r="F27" s="115">
        <f>SUM(F28:F36)</f>
        <v>559341</v>
      </c>
    </row>
    <row r="28" spans="1:6" ht="12.75">
      <c r="A28" s="92">
        <v>212003</v>
      </c>
      <c r="B28" s="92" t="s">
        <v>58</v>
      </c>
      <c r="C28" s="93">
        <v>33000</v>
      </c>
      <c r="D28" s="94">
        <v>30000</v>
      </c>
      <c r="E28" s="93">
        <v>30000</v>
      </c>
      <c r="F28" s="93">
        <v>30000</v>
      </c>
    </row>
    <row r="29" spans="1:6" ht="12.75">
      <c r="A29" s="92">
        <v>212003</v>
      </c>
      <c r="B29" s="92" t="s">
        <v>59</v>
      </c>
      <c r="C29" s="93">
        <v>248000</v>
      </c>
      <c r="D29" s="94">
        <v>287500</v>
      </c>
      <c r="E29" s="93">
        <v>288000</v>
      </c>
      <c r="F29" s="93">
        <f>E29</f>
        <v>288000</v>
      </c>
    </row>
    <row r="30" spans="1:6" ht="12.75">
      <c r="A30" s="92">
        <v>212003</v>
      </c>
      <c r="B30" s="92" t="s">
        <v>82</v>
      </c>
      <c r="C30" s="93">
        <v>0</v>
      </c>
      <c r="D30" s="94">
        <v>0</v>
      </c>
      <c r="E30" s="93">
        <v>0</v>
      </c>
      <c r="F30" s="93">
        <v>0</v>
      </c>
    </row>
    <row r="31" spans="1:6" ht="12.75">
      <c r="A31" s="92">
        <v>212003</v>
      </c>
      <c r="B31" s="92" t="s">
        <v>80</v>
      </c>
      <c r="C31" s="93">
        <v>105500</v>
      </c>
      <c r="D31" s="94">
        <v>108580</v>
      </c>
      <c r="E31" s="93">
        <v>120600</v>
      </c>
      <c r="F31" s="93">
        <f>E31</f>
        <v>120600</v>
      </c>
    </row>
    <row r="32" spans="1:6" ht="12.75">
      <c r="A32" s="92">
        <v>212003</v>
      </c>
      <c r="B32" s="92" t="s">
        <v>81</v>
      </c>
      <c r="C32" s="93">
        <v>95620</v>
      </c>
      <c r="D32" s="94">
        <v>86530</v>
      </c>
      <c r="E32" s="93">
        <f>D32</f>
        <v>86530</v>
      </c>
      <c r="F32" s="93">
        <f>E32</f>
        <v>86530</v>
      </c>
    </row>
    <row r="33" spans="1:6" ht="12.75">
      <c r="A33" s="92">
        <v>212003</v>
      </c>
      <c r="B33" s="92" t="s">
        <v>406</v>
      </c>
      <c r="C33" s="93">
        <v>10000</v>
      </c>
      <c r="D33" s="94">
        <v>10000</v>
      </c>
      <c r="E33" s="93">
        <v>10000</v>
      </c>
      <c r="F33" s="93">
        <v>10000</v>
      </c>
    </row>
    <row r="34" spans="1:6" ht="12.75">
      <c r="A34" s="92">
        <v>212003</v>
      </c>
      <c r="B34" s="92" t="s">
        <v>420</v>
      </c>
      <c r="C34" s="93">
        <v>12713</v>
      </c>
      <c r="D34" s="94">
        <v>12723</v>
      </c>
      <c r="E34" s="93">
        <f aca="true" t="shared" si="3" ref="E34:F36">D34</f>
        <v>12723</v>
      </c>
      <c r="F34" s="93">
        <f t="shared" si="3"/>
        <v>12723</v>
      </c>
    </row>
    <row r="35" spans="1:6" ht="12.75">
      <c r="A35" s="92">
        <v>212003</v>
      </c>
      <c r="B35" s="92" t="s">
        <v>432</v>
      </c>
      <c r="C35" s="93">
        <v>9488</v>
      </c>
      <c r="D35" s="94">
        <v>9488</v>
      </c>
      <c r="E35" s="93">
        <f t="shared" si="3"/>
        <v>9488</v>
      </c>
      <c r="F35" s="93">
        <f t="shared" si="3"/>
        <v>9488</v>
      </c>
    </row>
    <row r="36" spans="1:6" ht="12.75">
      <c r="A36" s="92">
        <v>212003</v>
      </c>
      <c r="B36" s="92" t="s">
        <v>77</v>
      </c>
      <c r="C36" s="93">
        <v>2150</v>
      </c>
      <c r="D36" s="94">
        <v>2000</v>
      </c>
      <c r="E36" s="93">
        <f t="shared" si="3"/>
        <v>2000</v>
      </c>
      <c r="F36" s="93">
        <f t="shared" si="3"/>
        <v>2000</v>
      </c>
    </row>
    <row r="37" spans="1:6" ht="12.75">
      <c r="A37" s="242">
        <v>220</v>
      </c>
      <c r="B37" s="242" t="s">
        <v>38</v>
      </c>
      <c r="C37" s="116">
        <f>C38+C44+C47+C62</f>
        <v>332000</v>
      </c>
      <c r="D37" s="243">
        <f>D38+D44+D47+D62</f>
        <v>300882</v>
      </c>
      <c r="E37" s="244">
        <f>E38+E44+E47+E62</f>
        <v>302332</v>
      </c>
      <c r="F37" s="244">
        <f>F38+F44+F47+F62</f>
        <v>303432</v>
      </c>
    </row>
    <row r="38" spans="1:6" ht="12.75">
      <c r="A38" s="3">
        <v>221</v>
      </c>
      <c r="B38" s="3" t="s">
        <v>39</v>
      </c>
      <c r="C38" s="117">
        <f>C39</f>
        <v>134500</v>
      </c>
      <c r="D38" s="124">
        <f>D39</f>
        <v>93500</v>
      </c>
      <c r="E38" s="122">
        <f>E39</f>
        <v>93500</v>
      </c>
      <c r="F38" s="122">
        <f>F39</f>
        <v>93500</v>
      </c>
    </row>
    <row r="39" spans="1:6" ht="12.75">
      <c r="A39" s="120">
        <v>221004</v>
      </c>
      <c r="B39" s="120" t="s">
        <v>4</v>
      </c>
      <c r="C39" s="115">
        <f>SUM(C40:C43)</f>
        <v>134500</v>
      </c>
      <c r="D39" s="121">
        <f>SUM(D40:D43)</f>
        <v>93500</v>
      </c>
      <c r="E39" s="115">
        <f>SUM(E40:E43)</f>
        <v>93500</v>
      </c>
      <c r="F39" s="115">
        <f>SUM(F40:F43)</f>
        <v>93500</v>
      </c>
    </row>
    <row r="40" spans="1:6" ht="12.75">
      <c r="A40" s="92">
        <v>221004</v>
      </c>
      <c r="B40" s="92" t="s">
        <v>47</v>
      </c>
      <c r="C40" s="93">
        <v>110000</v>
      </c>
      <c r="D40" s="94">
        <v>70000</v>
      </c>
      <c r="E40" s="93">
        <f aca="true" t="shared" si="4" ref="E40:F43">D40</f>
        <v>70000</v>
      </c>
      <c r="F40" s="93">
        <f t="shared" si="4"/>
        <v>70000</v>
      </c>
    </row>
    <row r="41" spans="1:6" ht="12.75">
      <c r="A41" s="92">
        <v>221004</v>
      </c>
      <c r="B41" s="92" t="s">
        <v>48</v>
      </c>
      <c r="C41" s="93">
        <v>13500</v>
      </c>
      <c r="D41" s="94">
        <v>12000</v>
      </c>
      <c r="E41" s="93">
        <f t="shared" si="4"/>
        <v>12000</v>
      </c>
      <c r="F41" s="93">
        <f t="shared" si="4"/>
        <v>12000</v>
      </c>
    </row>
    <row r="42" spans="1:6" ht="12.75">
      <c r="A42" s="92">
        <v>221004</v>
      </c>
      <c r="B42" s="92" t="s">
        <v>49</v>
      </c>
      <c r="C42" s="93">
        <v>2000</v>
      </c>
      <c r="D42" s="94">
        <v>2500</v>
      </c>
      <c r="E42" s="93">
        <f t="shared" si="4"/>
        <v>2500</v>
      </c>
      <c r="F42" s="93">
        <f t="shared" si="4"/>
        <v>2500</v>
      </c>
    </row>
    <row r="43" spans="1:6" ht="12.75">
      <c r="A43" s="92">
        <v>221004</v>
      </c>
      <c r="B43" s="92" t="s">
        <v>50</v>
      </c>
      <c r="C43" s="93">
        <v>9000</v>
      </c>
      <c r="D43" s="94">
        <v>9000</v>
      </c>
      <c r="E43" s="93">
        <f t="shared" si="4"/>
        <v>9000</v>
      </c>
      <c r="F43" s="93">
        <f t="shared" si="4"/>
        <v>9000</v>
      </c>
    </row>
    <row r="44" spans="1:6" ht="12.75">
      <c r="A44" s="3">
        <v>222</v>
      </c>
      <c r="B44" s="3" t="s">
        <v>5</v>
      </c>
      <c r="C44" s="117">
        <f>SUM(C45:C46)</f>
        <v>13087</v>
      </c>
      <c r="D44" s="124">
        <f>SUM(D45:D46)</f>
        <v>13330</v>
      </c>
      <c r="E44" s="122">
        <f>SUM(E45:E46)</f>
        <v>13580</v>
      </c>
      <c r="F44" s="122">
        <f>SUM(F45:F46)</f>
        <v>13580</v>
      </c>
    </row>
    <row r="45" spans="1:6" ht="12.75">
      <c r="A45" s="120">
        <v>222003</v>
      </c>
      <c r="B45" s="120" t="s">
        <v>107</v>
      </c>
      <c r="C45" s="115">
        <v>12087</v>
      </c>
      <c r="D45" s="94">
        <v>12330</v>
      </c>
      <c r="E45" s="93">
        <v>12580</v>
      </c>
      <c r="F45" s="93">
        <v>12580</v>
      </c>
    </row>
    <row r="46" spans="1:6" ht="12.75">
      <c r="A46" s="120">
        <v>222003</v>
      </c>
      <c r="B46" s="120" t="s">
        <v>108</v>
      </c>
      <c r="C46" s="115">
        <v>1000</v>
      </c>
      <c r="D46" s="94">
        <v>1000</v>
      </c>
      <c r="E46" s="93">
        <f>D46</f>
        <v>1000</v>
      </c>
      <c r="F46" s="93">
        <f>E46</f>
        <v>1000</v>
      </c>
    </row>
    <row r="47" spans="1:6" ht="12.75">
      <c r="A47" s="3">
        <v>223</v>
      </c>
      <c r="B47" s="3" t="s">
        <v>40</v>
      </c>
      <c r="C47" s="117">
        <f>C48+C58</f>
        <v>184413</v>
      </c>
      <c r="D47" s="124">
        <f>D48+D58</f>
        <v>194002</v>
      </c>
      <c r="E47" s="122">
        <f>E48+E58</f>
        <v>195202</v>
      </c>
      <c r="F47" s="122">
        <f>F48+F58</f>
        <v>196302</v>
      </c>
    </row>
    <row r="48" spans="1:6" ht="12.75">
      <c r="A48" s="120">
        <v>223001</v>
      </c>
      <c r="B48" s="120" t="s">
        <v>41</v>
      </c>
      <c r="C48" s="115">
        <f>SUM(C49:C57)</f>
        <v>132313</v>
      </c>
      <c r="D48" s="121">
        <f>SUM(D49:D57)</f>
        <v>141010</v>
      </c>
      <c r="E48" s="115">
        <f>SUM(E49:E57)</f>
        <v>142010</v>
      </c>
      <c r="F48" s="115">
        <f>SUM(F49:F57)</f>
        <v>143010</v>
      </c>
    </row>
    <row r="49" spans="1:6" ht="12.75">
      <c r="A49" s="92">
        <v>223001</v>
      </c>
      <c r="B49" s="92" t="s">
        <v>23</v>
      </c>
      <c r="C49" s="93">
        <v>700</v>
      </c>
      <c r="D49" s="94">
        <v>700</v>
      </c>
      <c r="E49" s="93">
        <v>700</v>
      </c>
      <c r="F49" s="93">
        <v>700</v>
      </c>
    </row>
    <row r="50" spans="1:6" ht="12.75">
      <c r="A50" s="92">
        <v>223001</v>
      </c>
      <c r="B50" s="92" t="s">
        <v>590</v>
      </c>
      <c r="C50" s="93">
        <v>17000</v>
      </c>
      <c r="D50" s="94">
        <v>23000</v>
      </c>
      <c r="E50" s="93">
        <f>D50</f>
        <v>23000</v>
      </c>
      <c r="F50" s="93">
        <f>E50</f>
        <v>23000</v>
      </c>
    </row>
    <row r="51" spans="1:6" ht="12.75">
      <c r="A51" s="92">
        <v>223001</v>
      </c>
      <c r="B51" s="92" t="s">
        <v>24</v>
      </c>
      <c r="C51" s="93">
        <v>36513</v>
      </c>
      <c r="D51" s="94">
        <v>36510</v>
      </c>
      <c r="E51" s="93">
        <f>D51</f>
        <v>36510</v>
      </c>
      <c r="F51" s="93">
        <f>E51</f>
        <v>36510</v>
      </c>
    </row>
    <row r="52" spans="1:6" ht="12.75">
      <c r="A52" s="92">
        <v>223001</v>
      </c>
      <c r="B52" s="92" t="s">
        <v>25</v>
      </c>
      <c r="C52" s="93">
        <v>20000</v>
      </c>
      <c r="D52" s="94">
        <v>20000</v>
      </c>
      <c r="E52" s="93">
        <v>20000</v>
      </c>
      <c r="F52" s="93">
        <v>20000</v>
      </c>
    </row>
    <row r="53" spans="1:6" ht="12.75">
      <c r="A53" s="92">
        <v>223001</v>
      </c>
      <c r="B53" s="92" t="s">
        <v>411</v>
      </c>
      <c r="C53" s="93">
        <v>200</v>
      </c>
      <c r="D53" s="94">
        <v>300</v>
      </c>
      <c r="E53" s="93">
        <v>300</v>
      </c>
      <c r="F53" s="93">
        <v>300</v>
      </c>
    </row>
    <row r="54" spans="1:6" ht="12.75">
      <c r="A54" s="92">
        <v>223001</v>
      </c>
      <c r="B54" s="92" t="s">
        <v>26</v>
      </c>
      <c r="C54" s="93">
        <v>25000</v>
      </c>
      <c r="D54" s="94">
        <v>35000</v>
      </c>
      <c r="E54" s="93">
        <v>36000</v>
      </c>
      <c r="F54" s="93">
        <v>37000</v>
      </c>
    </row>
    <row r="55" spans="1:6" ht="12.75">
      <c r="A55" s="92">
        <v>223001</v>
      </c>
      <c r="B55" s="92" t="s">
        <v>106</v>
      </c>
      <c r="C55" s="93">
        <v>8000</v>
      </c>
      <c r="D55" s="94">
        <v>7500</v>
      </c>
      <c r="E55" s="93">
        <f>D55</f>
        <v>7500</v>
      </c>
      <c r="F55" s="93">
        <f>E55</f>
        <v>7500</v>
      </c>
    </row>
    <row r="56" spans="1:6" ht="12.75">
      <c r="A56" s="92">
        <v>223001</v>
      </c>
      <c r="B56" s="92" t="s">
        <v>552</v>
      </c>
      <c r="C56" s="93">
        <v>19500</v>
      </c>
      <c r="D56" s="94">
        <v>18000</v>
      </c>
      <c r="E56" s="93">
        <f>D56</f>
        <v>18000</v>
      </c>
      <c r="F56" s="93">
        <f>E56</f>
        <v>18000</v>
      </c>
    </row>
    <row r="57" spans="1:6" ht="12.75">
      <c r="A57" s="92">
        <v>223001</v>
      </c>
      <c r="B57" s="92" t="s">
        <v>434</v>
      </c>
      <c r="C57" s="93">
        <v>5400</v>
      </c>
      <c r="D57" s="94">
        <v>0</v>
      </c>
      <c r="E57" s="93">
        <v>0</v>
      </c>
      <c r="F57" s="93">
        <v>0</v>
      </c>
    </row>
    <row r="58" spans="1:6" ht="12.75">
      <c r="A58" s="120">
        <v>223003</v>
      </c>
      <c r="B58" s="120" t="s">
        <v>442</v>
      </c>
      <c r="C58" s="115">
        <f>SUM(C59:C61)</f>
        <v>52100</v>
      </c>
      <c r="D58" s="121">
        <f>SUM(D59:D61)</f>
        <v>52992</v>
      </c>
      <c r="E58" s="115">
        <f>SUM(E59:E61)</f>
        <v>53192</v>
      </c>
      <c r="F58" s="115">
        <f>SUM(F59:F61)</f>
        <v>53292</v>
      </c>
    </row>
    <row r="59" spans="1:6" ht="12.75">
      <c r="A59" s="212">
        <v>223003</v>
      </c>
      <c r="B59" s="212" t="s">
        <v>51</v>
      </c>
      <c r="C59" s="119">
        <v>6000</v>
      </c>
      <c r="D59" s="94">
        <v>5000</v>
      </c>
      <c r="E59" s="93">
        <f>D59</f>
        <v>5000</v>
      </c>
      <c r="F59" s="93">
        <f>E59</f>
        <v>5000</v>
      </c>
    </row>
    <row r="60" spans="1:6" ht="12.75">
      <c r="A60" s="212">
        <v>223003</v>
      </c>
      <c r="B60" s="212" t="s">
        <v>443</v>
      </c>
      <c r="C60" s="119">
        <f>31000+500</f>
        <v>31500</v>
      </c>
      <c r="D60" s="94">
        <f>ROUND(85536*0.45*20/22,0)</f>
        <v>34992</v>
      </c>
      <c r="E60" s="93">
        <f>D60</f>
        <v>34992</v>
      </c>
      <c r="F60" s="93">
        <f>E60</f>
        <v>34992</v>
      </c>
    </row>
    <row r="61" spans="1:6" ht="12.75">
      <c r="A61" s="212">
        <v>223003</v>
      </c>
      <c r="B61" s="212" t="s">
        <v>444</v>
      </c>
      <c r="C61" s="119">
        <v>14600</v>
      </c>
      <c r="D61" s="94">
        <v>13000</v>
      </c>
      <c r="E61" s="93">
        <v>13200</v>
      </c>
      <c r="F61" s="93">
        <v>13300</v>
      </c>
    </row>
    <row r="62" spans="1:6" ht="12.75">
      <c r="A62" s="3">
        <v>229</v>
      </c>
      <c r="B62" s="3" t="s">
        <v>42</v>
      </c>
      <c r="C62" s="117">
        <f>C63</f>
        <v>0</v>
      </c>
      <c r="D62" s="124">
        <f>D63</f>
        <v>50</v>
      </c>
      <c r="E62" s="122">
        <f>E63</f>
        <v>50</v>
      </c>
      <c r="F62" s="122">
        <f>F63</f>
        <v>50</v>
      </c>
    </row>
    <row r="63" spans="1:6" ht="12.75">
      <c r="A63" s="120">
        <v>229005</v>
      </c>
      <c r="B63" s="120" t="s">
        <v>6</v>
      </c>
      <c r="C63" s="115">
        <v>0</v>
      </c>
      <c r="D63" s="121">
        <v>50</v>
      </c>
      <c r="E63" s="115">
        <f>D63</f>
        <v>50</v>
      </c>
      <c r="F63" s="115">
        <f>E63</f>
        <v>50</v>
      </c>
    </row>
    <row r="64" spans="1:6" ht="12.75">
      <c r="A64" s="242">
        <v>240</v>
      </c>
      <c r="B64" s="242" t="s">
        <v>7</v>
      </c>
      <c r="C64" s="116">
        <f>C65+C66</f>
        <v>6075</v>
      </c>
      <c r="D64" s="243">
        <f>D65+D66</f>
        <v>8075</v>
      </c>
      <c r="E64" s="244">
        <f>E65+E66</f>
        <v>6075</v>
      </c>
      <c r="F64" s="244">
        <f>F65+F66</f>
        <v>6075</v>
      </c>
    </row>
    <row r="65" spans="1:6" ht="12.75">
      <c r="A65" s="123">
        <v>242</v>
      </c>
      <c r="B65" s="123" t="s">
        <v>76</v>
      </c>
      <c r="C65" s="122">
        <v>75</v>
      </c>
      <c r="D65" s="124">
        <f>ROUND(150000*0.0005,0)</f>
        <v>75</v>
      </c>
      <c r="E65" s="122">
        <f>ROUND(150000*0.0005,0)</f>
        <v>75</v>
      </c>
      <c r="F65" s="122">
        <f>ROUND(150000*0.0005,0)</f>
        <v>75</v>
      </c>
    </row>
    <row r="66" spans="1:6" ht="12.75">
      <c r="A66" s="123">
        <v>244</v>
      </c>
      <c r="B66" s="123" t="s">
        <v>75</v>
      </c>
      <c r="C66" s="122">
        <v>6000</v>
      </c>
      <c r="D66" s="124">
        <f>ROUND(800000*0.01,0)</f>
        <v>8000</v>
      </c>
      <c r="E66" s="122">
        <f>ROUND(600000*0.01,0)</f>
        <v>6000</v>
      </c>
      <c r="F66" s="122">
        <f>ROUND(600000*0.01,0)</f>
        <v>6000</v>
      </c>
    </row>
    <row r="67" spans="1:6" ht="12.75">
      <c r="A67" s="242">
        <v>290</v>
      </c>
      <c r="B67" s="242" t="s">
        <v>43</v>
      </c>
      <c r="C67" s="116">
        <f>C68</f>
        <v>206391</v>
      </c>
      <c r="D67" s="243">
        <f>D68</f>
        <v>37000</v>
      </c>
      <c r="E67" s="244">
        <f>E68</f>
        <v>27000</v>
      </c>
      <c r="F67" s="244">
        <f>F68</f>
        <v>27000</v>
      </c>
    </row>
    <row r="68" spans="1:6" ht="12.75">
      <c r="A68" s="3">
        <v>292</v>
      </c>
      <c r="B68" s="3" t="s">
        <v>44</v>
      </c>
      <c r="C68" s="117">
        <f>SUM(C69:C74)</f>
        <v>206391</v>
      </c>
      <c r="D68" s="124">
        <f>SUM(D69:D74)</f>
        <v>37000</v>
      </c>
      <c r="E68" s="117">
        <f>SUM(E69:E74)</f>
        <v>27000</v>
      </c>
      <c r="F68" s="117">
        <f>SUM(F69:F74)</f>
        <v>27000</v>
      </c>
    </row>
    <row r="69" spans="1:6" ht="12.75">
      <c r="A69" s="120">
        <v>292006</v>
      </c>
      <c r="B69" s="120" t="s">
        <v>553</v>
      </c>
      <c r="C69" s="115">
        <v>2072</v>
      </c>
      <c r="D69" s="121">
        <v>0</v>
      </c>
      <c r="E69" s="115">
        <f aca="true" t="shared" si="5" ref="E69:F71">D69</f>
        <v>0</v>
      </c>
      <c r="F69" s="115">
        <f t="shared" si="5"/>
        <v>0</v>
      </c>
    </row>
    <row r="70" spans="1:6" ht="12.75">
      <c r="A70" s="120">
        <v>292008</v>
      </c>
      <c r="B70" s="120" t="s">
        <v>8</v>
      </c>
      <c r="C70" s="115">
        <v>28000</v>
      </c>
      <c r="D70" s="121">
        <v>27000</v>
      </c>
      <c r="E70" s="115">
        <f t="shared" si="5"/>
        <v>27000</v>
      </c>
      <c r="F70" s="115">
        <f t="shared" si="5"/>
        <v>27000</v>
      </c>
    </row>
    <row r="71" spans="1:6" ht="12.75">
      <c r="A71" s="120">
        <v>292012</v>
      </c>
      <c r="B71" s="120" t="s">
        <v>554</v>
      </c>
      <c r="C71" s="115">
        <v>6120</v>
      </c>
      <c r="D71" s="121">
        <v>0</v>
      </c>
      <c r="E71" s="115">
        <f t="shared" si="5"/>
        <v>0</v>
      </c>
      <c r="F71" s="115">
        <f t="shared" si="5"/>
        <v>0</v>
      </c>
    </row>
    <row r="72" spans="1:6" ht="12.75">
      <c r="A72" s="120">
        <v>292017</v>
      </c>
      <c r="B72" s="120" t="s">
        <v>483</v>
      </c>
      <c r="C72" s="115">
        <v>109704</v>
      </c>
      <c r="D72" s="121">
        <f>'Programový rozpočet sumár'!H160+'Programový rozpočet sumár'!H161</f>
        <v>10000</v>
      </c>
      <c r="E72" s="115">
        <v>0</v>
      </c>
      <c r="F72" s="115">
        <v>0</v>
      </c>
    </row>
    <row r="73" spans="1:6" ht="12.75">
      <c r="A73" s="120">
        <v>292019</v>
      </c>
      <c r="B73" s="120" t="s">
        <v>555</v>
      </c>
      <c r="C73" s="115">
        <v>495</v>
      </c>
      <c r="D73" s="121">
        <v>0</v>
      </c>
      <c r="E73" s="115">
        <f>D73</f>
        <v>0</v>
      </c>
      <c r="F73" s="115">
        <f>E73</f>
        <v>0</v>
      </c>
    </row>
    <row r="74" spans="1:6" ht="12.75">
      <c r="A74" s="120">
        <v>292027</v>
      </c>
      <c r="B74" s="120" t="s">
        <v>556</v>
      </c>
      <c r="C74" s="115">
        <v>60000</v>
      </c>
      <c r="D74" s="121">
        <v>0</v>
      </c>
      <c r="E74" s="115">
        <f>D74</f>
        <v>0</v>
      </c>
      <c r="F74" s="115">
        <f>E74</f>
        <v>0</v>
      </c>
    </row>
    <row r="75" spans="1:6" ht="12.75">
      <c r="A75" s="239">
        <v>300</v>
      </c>
      <c r="B75" s="239" t="s">
        <v>45</v>
      </c>
      <c r="C75" s="118">
        <f>C76</f>
        <v>3332882</v>
      </c>
      <c r="D75" s="240">
        <f>D76</f>
        <v>3195788</v>
      </c>
      <c r="E75" s="241">
        <f>E76</f>
        <v>3210488</v>
      </c>
      <c r="F75" s="241">
        <f>F76</f>
        <v>3210428</v>
      </c>
    </row>
    <row r="76" spans="1:6" ht="12.75">
      <c r="A76" s="245">
        <v>310</v>
      </c>
      <c r="B76" s="245" t="s">
        <v>46</v>
      </c>
      <c r="C76" s="116">
        <f>C77+C80</f>
        <v>3332882</v>
      </c>
      <c r="D76" s="243">
        <f>D77+D80</f>
        <v>3195788</v>
      </c>
      <c r="E76" s="244">
        <f>E77+E80</f>
        <v>3210488</v>
      </c>
      <c r="F76" s="244">
        <f>F77+F80</f>
        <v>3210428</v>
      </c>
    </row>
    <row r="77" spans="1:6" ht="12.75">
      <c r="A77" s="245">
        <v>311</v>
      </c>
      <c r="B77" s="245" t="s">
        <v>79</v>
      </c>
      <c r="C77" s="116">
        <f>SUM(C78:C79)</f>
        <v>465</v>
      </c>
      <c r="D77" s="243">
        <f>SUM(D78:D79)</f>
        <v>0</v>
      </c>
      <c r="E77" s="116">
        <f>SUM(E78:E79)</f>
        <v>0</v>
      </c>
      <c r="F77" s="116">
        <f>SUM(F78:F79)</f>
        <v>0</v>
      </c>
    </row>
    <row r="78" spans="1:6" ht="12.75">
      <c r="A78" s="123">
        <v>311</v>
      </c>
      <c r="B78" s="123" t="s">
        <v>27</v>
      </c>
      <c r="C78" s="122">
        <v>0</v>
      </c>
      <c r="D78" s="124">
        <v>0</v>
      </c>
      <c r="E78" s="122">
        <v>0</v>
      </c>
      <c r="F78" s="122">
        <v>0</v>
      </c>
    </row>
    <row r="79" spans="1:6" ht="12.75">
      <c r="A79" s="123">
        <v>311</v>
      </c>
      <c r="B79" s="123" t="s">
        <v>557</v>
      </c>
      <c r="C79" s="122">
        <v>465</v>
      </c>
      <c r="D79" s="124">
        <v>0</v>
      </c>
      <c r="E79" s="122">
        <v>0</v>
      </c>
      <c r="F79" s="122">
        <v>0</v>
      </c>
    </row>
    <row r="80" spans="1:6" ht="12.75">
      <c r="A80" s="246">
        <v>312</v>
      </c>
      <c r="B80" s="246" t="s">
        <v>78</v>
      </c>
      <c r="C80" s="117">
        <f>C81+C104+C106</f>
        <v>3332417</v>
      </c>
      <c r="D80" s="124">
        <f>D81+D104+D106</f>
        <v>3195788</v>
      </c>
      <c r="E80" s="117">
        <f>E81+E104+E106</f>
        <v>3210488</v>
      </c>
      <c r="F80" s="117">
        <f>F81+F104+F106</f>
        <v>3210428</v>
      </c>
    </row>
    <row r="81" spans="1:6" ht="12.75">
      <c r="A81" s="120">
        <v>312001</v>
      </c>
      <c r="B81" s="120" t="s">
        <v>9</v>
      </c>
      <c r="C81" s="115">
        <f>SUM(C82:C103)</f>
        <v>3299617</v>
      </c>
      <c r="D81" s="121">
        <f>SUM(D82:D103)</f>
        <v>3173888</v>
      </c>
      <c r="E81" s="115">
        <f>SUM(E82:E103)</f>
        <v>3188588</v>
      </c>
      <c r="F81" s="115">
        <f>SUM(F82:F103)</f>
        <v>3188528</v>
      </c>
    </row>
    <row r="82" spans="1:6" ht="12.75">
      <c r="A82" s="92">
        <v>312001</v>
      </c>
      <c r="B82" s="92" t="s">
        <v>588</v>
      </c>
      <c r="C82" s="93">
        <v>685825</v>
      </c>
      <c r="D82" s="94">
        <f>3840*128</f>
        <v>491520</v>
      </c>
      <c r="E82" s="93">
        <f>3840*128</f>
        <v>491520</v>
      </c>
      <c r="F82" s="93">
        <f>3840*128</f>
        <v>491520</v>
      </c>
    </row>
    <row r="83" spans="1:6" ht="12.75">
      <c r="A83" s="92">
        <v>312001</v>
      </c>
      <c r="B83" s="92" t="s">
        <v>52</v>
      </c>
      <c r="C83" s="93">
        <v>25358</v>
      </c>
      <c r="D83" s="94">
        <f>2111*12</f>
        <v>25332</v>
      </c>
      <c r="E83" s="93">
        <f>D83</f>
        <v>25332</v>
      </c>
      <c r="F83" s="93">
        <f>E83</f>
        <v>25332</v>
      </c>
    </row>
    <row r="84" spans="1:6" ht="12.75">
      <c r="A84" s="92">
        <v>312001</v>
      </c>
      <c r="B84" s="92" t="s">
        <v>53</v>
      </c>
      <c r="C84" s="93">
        <v>7200</v>
      </c>
      <c r="D84" s="94">
        <v>5200</v>
      </c>
      <c r="E84" s="93">
        <v>5200</v>
      </c>
      <c r="F84" s="93">
        <v>5200</v>
      </c>
    </row>
    <row r="85" spans="1:6" ht="12.75">
      <c r="A85" s="92">
        <v>312001</v>
      </c>
      <c r="B85" s="92" t="s">
        <v>54</v>
      </c>
      <c r="C85" s="93">
        <v>40400</v>
      </c>
      <c r="D85" s="94">
        <v>51635</v>
      </c>
      <c r="E85" s="93">
        <f>D85</f>
        <v>51635</v>
      </c>
      <c r="F85" s="93">
        <f>E85</f>
        <v>51635</v>
      </c>
    </row>
    <row r="86" spans="1:6" ht="12.75">
      <c r="A86" s="92">
        <v>312001</v>
      </c>
      <c r="B86" s="92" t="s">
        <v>453</v>
      </c>
      <c r="C86" s="93">
        <v>5608</v>
      </c>
      <c r="D86" s="94">
        <v>5578</v>
      </c>
      <c r="E86" s="93">
        <f>D86</f>
        <v>5578</v>
      </c>
      <c r="F86" s="93">
        <f>E86</f>
        <v>5578</v>
      </c>
    </row>
    <row r="87" spans="1:6" ht="12.75">
      <c r="A87" s="92">
        <v>312001</v>
      </c>
      <c r="B87" s="92" t="s">
        <v>55</v>
      </c>
      <c r="C87" s="93">
        <v>43300</v>
      </c>
      <c r="D87" s="94">
        <v>45100</v>
      </c>
      <c r="E87" s="93">
        <f aca="true" t="shared" si="6" ref="E87:E92">D87</f>
        <v>45100</v>
      </c>
      <c r="F87" s="93">
        <f aca="true" t="shared" si="7" ref="F87:F92">E87</f>
        <v>45100</v>
      </c>
    </row>
    <row r="88" spans="1:6" ht="12.75">
      <c r="A88" s="92">
        <v>312001</v>
      </c>
      <c r="B88" s="92" t="s">
        <v>61</v>
      </c>
      <c r="C88" s="93">
        <v>880</v>
      </c>
      <c r="D88" s="94">
        <v>860</v>
      </c>
      <c r="E88" s="93">
        <f t="shared" si="6"/>
        <v>860</v>
      </c>
      <c r="F88" s="93">
        <f t="shared" si="7"/>
        <v>860</v>
      </c>
    </row>
    <row r="89" spans="1:6" ht="12.75">
      <c r="A89" s="92">
        <v>312001</v>
      </c>
      <c r="B89" s="92" t="s">
        <v>56</v>
      </c>
      <c r="C89" s="93">
        <v>14603</v>
      </c>
      <c r="D89" s="94">
        <f>C89</f>
        <v>14603</v>
      </c>
      <c r="E89" s="93">
        <f t="shared" si="6"/>
        <v>14603</v>
      </c>
      <c r="F89" s="93">
        <f t="shared" si="7"/>
        <v>14603</v>
      </c>
    </row>
    <row r="90" spans="1:6" ht="12.75">
      <c r="A90" s="92">
        <v>312001</v>
      </c>
      <c r="B90" s="92" t="s">
        <v>414</v>
      </c>
      <c r="C90" s="93">
        <v>1750</v>
      </c>
      <c r="D90" s="94">
        <v>1700</v>
      </c>
      <c r="E90" s="93">
        <f t="shared" si="6"/>
        <v>1700</v>
      </c>
      <c r="F90" s="93">
        <f t="shared" si="7"/>
        <v>1700</v>
      </c>
    </row>
    <row r="91" spans="1:6" ht="12.75">
      <c r="A91" s="92">
        <v>312001</v>
      </c>
      <c r="B91" s="92" t="s">
        <v>57</v>
      </c>
      <c r="C91" s="93">
        <v>2316130</v>
      </c>
      <c r="D91" s="94">
        <v>2423666</v>
      </c>
      <c r="E91" s="93">
        <f t="shared" si="6"/>
        <v>2423666</v>
      </c>
      <c r="F91" s="93">
        <f t="shared" si="7"/>
        <v>2423666</v>
      </c>
    </row>
    <row r="92" spans="1:6" ht="12.75">
      <c r="A92" s="92">
        <v>312001</v>
      </c>
      <c r="B92" s="92" t="s">
        <v>431</v>
      </c>
      <c r="C92" s="93">
        <v>21021</v>
      </c>
      <c r="D92" s="94">
        <v>21756</v>
      </c>
      <c r="E92" s="93">
        <f t="shared" si="6"/>
        <v>21756</v>
      </c>
      <c r="F92" s="93">
        <f t="shared" si="7"/>
        <v>21756</v>
      </c>
    </row>
    <row r="93" spans="1:6" ht="12.75">
      <c r="A93" s="92">
        <v>312001</v>
      </c>
      <c r="B93" s="92" t="s">
        <v>440</v>
      </c>
      <c r="C93" s="93">
        <v>10000</v>
      </c>
      <c r="D93" s="94">
        <f>25390/2+5</f>
        <v>12700</v>
      </c>
      <c r="E93" s="93">
        <v>25390</v>
      </c>
      <c r="F93" s="93">
        <v>25330</v>
      </c>
    </row>
    <row r="94" spans="1:6" ht="12.75">
      <c r="A94" s="92">
        <v>312001</v>
      </c>
      <c r="B94" s="92" t="s">
        <v>73</v>
      </c>
      <c r="C94" s="93">
        <v>37000</v>
      </c>
      <c r="D94" s="94">
        <v>38000</v>
      </c>
      <c r="E94" s="93">
        <v>40000</v>
      </c>
      <c r="F94" s="93">
        <v>40000</v>
      </c>
    </row>
    <row r="95" spans="1:6" ht="12.75">
      <c r="A95" s="92">
        <v>312001</v>
      </c>
      <c r="B95" s="92" t="s">
        <v>74</v>
      </c>
      <c r="C95" s="93">
        <v>900</v>
      </c>
      <c r="D95" s="94">
        <v>910</v>
      </c>
      <c r="E95" s="93">
        <v>920</v>
      </c>
      <c r="F95" s="93">
        <v>920</v>
      </c>
    </row>
    <row r="96" spans="1:6" ht="12.75">
      <c r="A96" s="92">
        <v>312001</v>
      </c>
      <c r="B96" s="92" t="s">
        <v>456</v>
      </c>
      <c r="C96" s="93">
        <v>0</v>
      </c>
      <c r="D96" s="94">
        <v>0</v>
      </c>
      <c r="E96" s="93">
        <v>0</v>
      </c>
      <c r="F96" s="93">
        <v>0</v>
      </c>
    </row>
    <row r="97" spans="1:6" ht="12.75">
      <c r="A97" s="92">
        <v>312001</v>
      </c>
      <c r="B97" s="92" t="s">
        <v>558</v>
      </c>
      <c r="C97" s="93">
        <v>16000</v>
      </c>
      <c r="D97" s="94">
        <v>0</v>
      </c>
      <c r="E97" s="93">
        <v>0</v>
      </c>
      <c r="F97" s="93">
        <v>0</v>
      </c>
    </row>
    <row r="98" spans="1:6" ht="12.75">
      <c r="A98" s="92">
        <v>312001</v>
      </c>
      <c r="B98" s="92" t="s">
        <v>560</v>
      </c>
      <c r="C98" s="93">
        <v>2750</v>
      </c>
      <c r="D98" s="94">
        <v>0</v>
      </c>
      <c r="E98" s="93">
        <v>0</v>
      </c>
      <c r="F98" s="93">
        <v>0</v>
      </c>
    </row>
    <row r="99" spans="1:6" ht="12.75">
      <c r="A99" s="92">
        <v>312001</v>
      </c>
      <c r="B99" s="92" t="s">
        <v>477</v>
      </c>
      <c r="C99" s="93">
        <v>0</v>
      </c>
      <c r="D99" s="94">
        <v>0</v>
      </c>
      <c r="E99" s="93">
        <v>0</v>
      </c>
      <c r="F99" s="93">
        <v>0</v>
      </c>
    </row>
    <row r="100" spans="1:6" ht="12.75">
      <c r="A100" s="92">
        <v>312001</v>
      </c>
      <c r="B100" s="92" t="s">
        <v>559</v>
      </c>
      <c r="C100" s="93">
        <v>11583</v>
      </c>
      <c r="D100" s="94">
        <v>0</v>
      </c>
      <c r="E100" s="93">
        <v>0</v>
      </c>
      <c r="F100" s="93">
        <v>0</v>
      </c>
    </row>
    <row r="101" spans="1:6" ht="12.75">
      <c r="A101" s="92">
        <v>312001</v>
      </c>
      <c r="B101" s="92" t="s">
        <v>478</v>
      </c>
      <c r="C101" s="93">
        <v>7133</v>
      </c>
      <c r="D101" s="94">
        <v>0</v>
      </c>
      <c r="E101" s="93">
        <v>0</v>
      </c>
      <c r="F101" s="93">
        <v>0</v>
      </c>
    </row>
    <row r="102" spans="1:6" ht="12.75">
      <c r="A102" s="92">
        <v>312001</v>
      </c>
      <c r="B102" s="92" t="s">
        <v>481</v>
      </c>
      <c r="C102" s="93">
        <v>0</v>
      </c>
      <c r="D102" s="94">
        <v>0</v>
      </c>
      <c r="E102" s="93">
        <v>0</v>
      </c>
      <c r="F102" s="93">
        <v>0</v>
      </c>
    </row>
    <row r="103" spans="1:6" ht="12.75">
      <c r="A103" s="92">
        <v>312001</v>
      </c>
      <c r="B103" s="92" t="s">
        <v>482</v>
      </c>
      <c r="C103" s="93">
        <v>52176</v>
      </c>
      <c r="D103" s="94">
        <f>184*16*12</f>
        <v>35328</v>
      </c>
      <c r="E103" s="93">
        <f>D103</f>
        <v>35328</v>
      </c>
      <c r="F103" s="93">
        <f>E103</f>
        <v>35328</v>
      </c>
    </row>
    <row r="104" spans="1:6" ht="12.75">
      <c r="A104" s="247">
        <v>312007</v>
      </c>
      <c r="B104" s="247" t="s">
        <v>479</v>
      </c>
      <c r="C104" s="125">
        <f>SUM(C105:C105)</f>
        <v>32800</v>
      </c>
      <c r="D104" s="248">
        <f>SUM(D105:D105)</f>
        <v>21900</v>
      </c>
      <c r="E104" s="125">
        <f>SUM(E105:E105)</f>
        <v>21900</v>
      </c>
      <c r="F104" s="125">
        <f>SUM(F105:F105)</f>
        <v>21900</v>
      </c>
    </row>
    <row r="105" spans="1:6" ht="12.75">
      <c r="A105" s="92">
        <v>312007</v>
      </c>
      <c r="B105" s="92" t="s">
        <v>480</v>
      </c>
      <c r="C105" s="115">
        <v>32800</v>
      </c>
      <c r="D105" s="121">
        <v>21900</v>
      </c>
      <c r="E105" s="115">
        <f>D105</f>
        <v>21900</v>
      </c>
      <c r="F105" s="115">
        <f>E105</f>
        <v>21900</v>
      </c>
    </row>
    <row r="106" spans="1:6" ht="13.5" thickBot="1">
      <c r="A106" s="120">
        <v>312008</v>
      </c>
      <c r="B106" s="120" t="s">
        <v>109</v>
      </c>
      <c r="C106" s="115">
        <v>0</v>
      </c>
      <c r="D106" s="121">
        <v>0</v>
      </c>
      <c r="E106" s="115">
        <v>0</v>
      </c>
      <c r="F106" s="115">
        <v>0</v>
      </c>
    </row>
    <row r="107" spans="1:6" s="43" customFormat="1" ht="15.75" thickBot="1">
      <c r="A107" s="249"/>
      <c r="B107" s="250" t="s">
        <v>10</v>
      </c>
      <c r="C107" s="126">
        <f>C3+C18+C75</f>
        <v>9837167</v>
      </c>
      <c r="D107" s="251">
        <f>D3+D18+D75</f>
        <v>9913274</v>
      </c>
      <c r="E107" s="252">
        <f>E3+E18+E75</f>
        <v>9988973</v>
      </c>
      <c r="F107" s="252">
        <f>F3+F18+F75</f>
        <v>10138630</v>
      </c>
    </row>
    <row r="108" spans="1:6" s="43" customFormat="1" ht="15">
      <c r="A108" s="44"/>
      <c r="B108" s="44"/>
      <c r="C108" s="45"/>
      <c r="D108" s="46"/>
      <c r="E108" s="46"/>
      <c r="F108" s="47"/>
    </row>
    <row r="109" spans="1:6" s="43" customFormat="1" ht="15">
      <c r="A109" s="44"/>
      <c r="B109" s="44"/>
      <c r="C109" s="45"/>
      <c r="D109" s="46"/>
      <c r="E109" s="46"/>
      <c r="F109" s="47"/>
    </row>
    <row r="110" spans="3:6" ht="12.75">
      <c r="C110" s="48"/>
      <c r="D110" s="49"/>
      <c r="E110" s="49"/>
      <c r="F110" s="50"/>
    </row>
    <row r="111" spans="3:6" ht="12.75">
      <c r="C111" s="79" t="s">
        <v>62</v>
      </c>
      <c r="D111" s="129" t="s">
        <v>436</v>
      </c>
      <c r="E111" s="130" t="s">
        <v>62</v>
      </c>
      <c r="F111" s="130" t="s">
        <v>62</v>
      </c>
    </row>
    <row r="112" spans="1:6" ht="12.75">
      <c r="A112" s="51"/>
      <c r="B112" s="52"/>
      <c r="C112" s="20" t="str">
        <f>C2</f>
        <v>2011*</v>
      </c>
      <c r="D112" s="131">
        <f>D2</f>
        <v>2012</v>
      </c>
      <c r="E112" s="20">
        <f>E2</f>
        <v>2013</v>
      </c>
      <c r="F112" s="20">
        <f>F2</f>
        <v>2014</v>
      </c>
    </row>
    <row r="113" spans="2:6" ht="12.75">
      <c r="B113" s="52"/>
      <c r="C113" s="53"/>
      <c r="D113" s="54"/>
      <c r="E113" s="54"/>
      <c r="F113" s="55"/>
    </row>
    <row r="114" spans="1:6" ht="12.75">
      <c r="A114" s="2" t="s">
        <v>63</v>
      </c>
      <c r="B114" s="215"/>
      <c r="C114" s="118">
        <f>C116+C119</f>
        <v>436106</v>
      </c>
      <c r="D114" s="118">
        <f>D116+D119</f>
        <v>582519</v>
      </c>
      <c r="E114" s="118">
        <f>E116+E119</f>
        <v>582519</v>
      </c>
      <c r="F114" s="118">
        <f>F116+F119</f>
        <v>582519</v>
      </c>
    </row>
    <row r="115" spans="1:6" ht="12.75">
      <c r="A115" s="1"/>
      <c r="B115" s="216"/>
      <c r="D115" s="42"/>
      <c r="E115" s="28"/>
      <c r="F115" s="457"/>
    </row>
    <row r="116" spans="1:6" ht="12.75">
      <c r="A116" s="205" t="s">
        <v>280</v>
      </c>
      <c r="B116" s="206"/>
      <c r="C116" s="118">
        <f>C117</f>
        <v>265551</v>
      </c>
      <c r="D116" s="207">
        <f>D117</f>
        <v>411527</v>
      </c>
      <c r="E116" s="208">
        <f>E117</f>
        <v>411527</v>
      </c>
      <c r="F116" s="209">
        <f>F117</f>
        <v>411527</v>
      </c>
    </row>
    <row r="117" spans="1:6" ht="12.75">
      <c r="A117" s="1"/>
      <c r="B117" s="3" t="s">
        <v>589</v>
      </c>
      <c r="C117" s="127">
        <v>265551</v>
      </c>
      <c r="D117" s="210">
        <v>411527</v>
      </c>
      <c r="E117" s="211">
        <f>D117</f>
        <v>411527</v>
      </c>
      <c r="F117" s="211">
        <f>E117</f>
        <v>411527</v>
      </c>
    </row>
    <row r="118" spans="1:6" ht="12.75">
      <c r="A118" s="1"/>
      <c r="B118" s="206"/>
      <c r="C118" s="56"/>
      <c r="D118" s="57"/>
      <c r="E118" s="458"/>
      <c r="F118" s="458"/>
    </row>
    <row r="119" spans="1:6" ht="12.75">
      <c r="A119" s="215" t="s">
        <v>521</v>
      </c>
      <c r="B119" s="1"/>
      <c r="C119" s="118">
        <f>SUM(C120:C136)</f>
        <v>170555</v>
      </c>
      <c r="D119" s="207">
        <f>SUM(D120:D136)</f>
        <v>170992</v>
      </c>
      <c r="E119" s="118">
        <f>SUM(E120:E136)</f>
        <v>170992</v>
      </c>
      <c r="F119" s="118">
        <f>SUM(F120:F136)</f>
        <v>170992</v>
      </c>
    </row>
    <row r="120" spans="1:6" ht="12.75">
      <c r="A120" s="215"/>
      <c r="B120" s="3" t="s">
        <v>67</v>
      </c>
      <c r="C120" s="128">
        <v>8413</v>
      </c>
      <c r="D120" s="214">
        <v>8413</v>
      </c>
      <c r="E120" s="459">
        <f aca="true" t="shared" si="8" ref="E120:F136">D120</f>
        <v>8413</v>
      </c>
      <c r="F120" s="115">
        <f t="shared" si="8"/>
        <v>8413</v>
      </c>
    </row>
    <row r="121" spans="1:6" ht="12.75">
      <c r="A121" s="215"/>
      <c r="B121" s="3" t="s">
        <v>66</v>
      </c>
      <c r="C121" s="128">
        <v>9464</v>
      </c>
      <c r="D121" s="214">
        <v>11305</v>
      </c>
      <c r="E121" s="459">
        <f t="shared" si="8"/>
        <v>11305</v>
      </c>
      <c r="F121" s="115">
        <f t="shared" si="8"/>
        <v>11305</v>
      </c>
    </row>
    <row r="122" spans="1:6" ht="12.75">
      <c r="A122" s="215"/>
      <c r="B122" s="3" t="s">
        <v>65</v>
      </c>
      <c r="C122" s="128">
        <v>15380</v>
      </c>
      <c r="D122" s="214">
        <v>15643</v>
      </c>
      <c r="E122" s="459">
        <f t="shared" si="8"/>
        <v>15643</v>
      </c>
      <c r="F122" s="115">
        <f t="shared" si="8"/>
        <v>15643</v>
      </c>
    </row>
    <row r="123" spans="1:6" ht="12.75">
      <c r="A123" s="215"/>
      <c r="B123" s="3" t="s">
        <v>68</v>
      </c>
      <c r="C123" s="128">
        <v>6047</v>
      </c>
      <c r="D123" s="214">
        <v>6178</v>
      </c>
      <c r="E123" s="459">
        <f t="shared" si="8"/>
        <v>6178</v>
      </c>
      <c r="F123" s="115">
        <f t="shared" si="8"/>
        <v>6178</v>
      </c>
    </row>
    <row r="124" spans="1:6" ht="12.75">
      <c r="A124" s="215"/>
      <c r="B124" s="3" t="s">
        <v>522</v>
      </c>
      <c r="C124" s="128">
        <v>9727</v>
      </c>
      <c r="D124" s="214">
        <v>4647</v>
      </c>
      <c r="E124" s="459">
        <f t="shared" si="8"/>
        <v>4647</v>
      </c>
      <c r="F124" s="115">
        <f t="shared" si="8"/>
        <v>4647</v>
      </c>
    </row>
    <row r="125" spans="1:6" ht="12.75">
      <c r="A125" s="215"/>
      <c r="B125" s="217" t="s">
        <v>509</v>
      </c>
      <c r="C125" s="128">
        <v>8300</v>
      </c>
      <c r="D125" s="214">
        <v>8000</v>
      </c>
      <c r="E125" s="459">
        <f t="shared" si="8"/>
        <v>8000</v>
      </c>
      <c r="F125" s="115">
        <f t="shared" si="8"/>
        <v>8000</v>
      </c>
    </row>
    <row r="126" spans="1:6" ht="12.75">
      <c r="A126" s="215"/>
      <c r="B126" s="217" t="s">
        <v>510</v>
      </c>
      <c r="C126" s="128">
        <v>33000</v>
      </c>
      <c r="D126" s="214">
        <v>33000</v>
      </c>
      <c r="E126" s="459">
        <f t="shared" si="8"/>
        <v>33000</v>
      </c>
      <c r="F126" s="115">
        <f t="shared" si="8"/>
        <v>33000</v>
      </c>
    </row>
    <row r="127" spans="1:6" ht="12.75">
      <c r="A127" s="215"/>
      <c r="B127" s="3" t="s">
        <v>525</v>
      </c>
      <c r="C127" s="128">
        <v>4614</v>
      </c>
      <c r="D127" s="214">
        <v>4614</v>
      </c>
      <c r="E127" s="459">
        <f t="shared" si="8"/>
        <v>4614</v>
      </c>
      <c r="F127" s="115">
        <f t="shared" si="8"/>
        <v>4614</v>
      </c>
    </row>
    <row r="128" spans="1:6" ht="12.75">
      <c r="A128" s="215"/>
      <c r="B128" s="217" t="s">
        <v>455</v>
      </c>
      <c r="C128" s="128">
        <v>4200</v>
      </c>
      <c r="D128" s="214">
        <v>4100</v>
      </c>
      <c r="E128" s="459">
        <f t="shared" si="8"/>
        <v>4100</v>
      </c>
      <c r="F128" s="115">
        <f t="shared" si="8"/>
        <v>4100</v>
      </c>
    </row>
    <row r="129" spans="1:6" ht="12.75">
      <c r="A129" s="215"/>
      <c r="B129" s="3" t="s">
        <v>526</v>
      </c>
      <c r="C129" s="128">
        <v>5079</v>
      </c>
      <c r="D129" s="214">
        <v>5079</v>
      </c>
      <c r="E129" s="459">
        <f t="shared" si="8"/>
        <v>5079</v>
      </c>
      <c r="F129" s="115">
        <f t="shared" si="8"/>
        <v>5079</v>
      </c>
    </row>
    <row r="130" spans="1:6" ht="12.75">
      <c r="A130" s="215"/>
      <c r="B130" s="217" t="s">
        <v>523</v>
      </c>
      <c r="C130" s="128">
        <v>5000</v>
      </c>
      <c r="D130" s="214">
        <v>4200</v>
      </c>
      <c r="E130" s="459">
        <f t="shared" si="8"/>
        <v>4200</v>
      </c>
      <c r="F130" s="115">
        <f t="shared" si="8"/>
        <v>4200</v>
      </c>
    </row>
    <row r="131" spans="1:6" ht="12.75">
      <c r="A131" s="215"/>
      <c r="B131" s="217" t="s">
        <v>524</v>
      </c>
      <c r="C131" s="128">
        <v>10000</v>
      </c>
      <c r="D131" s="214">
        <v>10000</v>
      </c>
      <c r="E131" s="459">
        <f t="shared" si="8"/>
        <v>10000</v>
      </c>
      <c r="F131" s="115">
        <f t="shared" si="8"/>
        <v>10000</v>
      </c>
    </row>
    <row r="132" spans="1:6" ht="12.75">
      <c r="A132" s="215"/>
      <c r="B132" s="3" t="s">
        <v>69</v>
      </c>
      <c r="C132" s="128">
        <v>8616</v>
      </c>
      <c r="D132" s="214">
        <v>11720</v>
      </c>
      <c r="E132" s="459">
        <f t="shared" si="8"/>
        <v>11720</v>
      </c>
      <c r="F132" s="115">
        <f t="shared" si="8"/>
        <v>11720</v>
      </c>
    </row>
    <row r="133" spans="1:6" ht="12.75">
      <c r="A133" s="1"/>
      <c r="B133" s="3" t="s">
        <v>84</v>
      </c>
      <c r="C133" s="128">
        <v>4190</v>
      </c>
      <c r="D133" s="214">
        <v>4580</v>
      </c>
      <c r="E133" s="459">
        <f t="shared" si="8"/>
        <v>4580</v>
      </c>
      <c r="F133" s="115">
        <f t="shared" si="8"/>
        <v>4580</v>
      </c>
    </row>
    <row r="134" spans="1:6" ht="12.75">
      <c r="A134" s="1"/>
      <c r="B134" s="3" t="s">
        <v>105</v>
      </c>
      <c r="C134" s="128">
        <v>3680</v>
      </c>
      <c r="D134" s="214">
        <v>3840</v>
      </c>
      <c r="E134" s="459">
        <f t="shared" si="8"/>
        <v>3840</v>
      </c>
      <c r="F134" s="115">
        <f t="shared" si="8"/>
        <v>3840</v>
      </c>
    </row>
    <row r="135" spans="1:6" ht="12.75">
      <c r="A135" s="1"/>
      <c r="B135" s="3" t="s">
        <v>70</v>
      </c>
      <c r="C135" s="128">
        <v>20490</v>
      </c>
      <c r="D135" s="214">
        <v>20460</v>
      </c>
      <c r="E135" s="459">
        <f t="shared" si="8"/>
        <v>20460</v>
      </c>
      <c r="F135" s="115">
        <f t="shared" si="8"/>
        <v>20460</v>
      </c>
    </row>
    <row r="136" spans="1:6" ht="12.75">
      <c r="A136" s="1"/>
      <c r="B136" s="3" t="s">
        <v>452</v>
      </c>
      <c r="C136" s="128">
        <v>14355</v>
      </c>
      <c r="D136" s="214">
        <v>15213</v>
      </c>
      <c r="E136" s="459">
        <f t="shared" si="8"/>
        <v>15213</v>
      </c>
      <c r="F136" s="115">
        <f t="shared" si="8"/>
        <v>15213</v>
      </c>
    </row>
    <row r="138" ht="12.75">
      <c r="B138" s="1" t="s">
        <v>535</v>
      </c>
    </row>
  </sheetData>
  <sheetProtection formatCells="0"/>
  <printOptions/>
  <pageMargins left="0.7874015748031497" right="0.5511811023622047" top="0.84" bottom="0.984251968503937" header="0.5118110236220472" footer="0.5118110236220472"/>
  <pageSetup horizontalDpi="300" verticalDpi="300" orientation="portrait" paperSize="9" r:id="rId1"/>
  <headerFooter alignWithMargins="0">
    <oddHeader>&amp;C&amp;"Arial,Tučné"&amp;14Bežné príjmy v €</oddHeader>
    <oddFooter>&amp;CStránka &amp;P</oddFoot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IV16384"/>
    </sheetView>
  </sheetViews>
  <sheetFormatPr defaultColWidth="26.375" defaultRowHeight="12.75"/>
  <cols>
    <col min="1" max="1" width="6.75390625" style="29" bestFit="1" customWidth="1"/>
    <col min="2" max="2" width="44.00390625" style="29" customWidth="1"/>
    <col min="3" max="3" width="10.75390625" style="59" customWidth="1"/>
    <col min="4" max="4" width="10.75390625" style="29" customWidth="1"/>
    <col min="5" max="5" width="10.75390625" style="59" customWidth="1"/>
    <col min="6" max="8" width="10.75390625" style="29" customWidth="1"/>
    <col min="9" max="16384" width="26.375" style="29" customWidth="1"/>
  </cols>
  <sheetData>
    <row r="1" spans="3:6" ht="12.75">
      <c r="C1" s="79" t="s">
        <v>62</v>
      </c>
      <c r="D1" s="80" t="s">
        <v>436</v>
      </c>
      <c r="E1" s="79" t="s">
        <v>436</v>
      </c>
      <c r="F1" s="79" t="s">
        <v>436</v>
      </c>
    </row>
    <row r="2" spans="1:6" ht="12.75">
      <c r="A2" s="3" t="s">
        <v>0</v>
      </c>
      <c r="B2" s="133" t="s">
        <v>12</v>
      </c>
      <c r="C2" s="20" t="s">
        <v>534</v>
      </c>
      <c r="D2" s="27">
        <v>2012</v>
      </c>
      <c r="E2" s="20">
        <v>2013</v>
      </c>
      <c r="F2" s="20">
        <v>2014</v>
      </c>
    </row>
    <row r="3" spans="1:6" ht="12.75">
      <c r="A3" s="239">
        <v>200</v>
      </c>
      <c r="B3" s="239" t="s">
        <v>90</v>
      </c>
      <c r="C3" s="495">
        <f>SUM(C4:C8)</f>
        <v>109737</v>
      </c>
      <c r="D3" s="496">
        <f>SUM(D4:D8)</f>
        <v>301474</v>
      </c>
      <c r="E3" s="495">
        <f>SUM(E4:E8)</f>
        <v>3744</v>
      </c>
      <c r="F3" s="495">
        <f>SUM(F4:F8)</f>
        <v>3744</v>
      </c>
    </row>
    <row r="4" spans="1:6" ht="12.75">
      <c r="A4" s="120">
        <v>223001</v>
      </c>
      <c r="B4" s="503" t="s">
        <v>71</v>
      </c>
      <c r="C4" s="132">
        <v>0</v>
      </c>
      <c r="D4" s="201">
        <v>20000</v>
      </c>
      <c r="E4" s="202">
        <v>0</v>
      </c>
      <c r="F4" s="202">
        <v>0</v>
      </c>
    </row>
    <row r="5" spans="1:6" ht="12.75">
      <c r="A5" s="120">
        <v>231</v>
      </c>
      <c r="B5" s="503" t="s">
        <v>72</v>
      </c>
      <c r="C5" s="132">
        <v>4747</v>
      </c>
      <c r="D5" s="201">
        <f>(102+111+99)*12</f>
        <v>3744</v>
      </c>
      <c r="E5" s="202">
        <f>D5</f>
        <v>3744</v>
      </c>
      <c r="F5" s="202">
        <f>E5</f>
        <v>3744</v>
      </c>
    </row>
    <row r="6" spans="1:6" ht="12.75">
      <c r="A6" s="120">
        <v>231</v>
      </c>
      <c r="B6" s="503" t="s">
        <v>429</v>
      </c>
      <c r="C6" s="132">
        <v>99990</v>
      </c>
      <c r="D6" s="201">
        <f>(38200+41500)*0.9</f>
        <v>71730</v>
      </c>
      <c r="E6" s="202">
        <v>0</v>
      </c>
      <c r="F6" s="202">
        <v>0</v>
      </c>
    </row>
    <row r="7" spans="1:6" ht="12.75">
      <c r="A7" s="120">
        <v>231</v>
      </c>
      <c r="B7" s="503" t="s">
        <v>591</v>
      </c>
      <c r="C7" s="132">
        <v>0</v>
      </c>
      <c r="D7" s="201">
        <v>200000</v>
      </c>
      <c r="E7" s="202">
        <v>0</v>
      </c>
      <c r="F7" s="202">
        <v>0</v>
      </c>
    </row>
    <row r="8" spans="1:6" ht="12.75">
      <c r="A8" s="120">
        <v>231</v>
      </c>
      <c r="B8" s="503" t="s">
        <v>528</v>
      </c>
      <c r="C8" s="132">
        <v>5000</v>
      </c>
      <c r="D8" s="201">
        <v>6000</v>
      </c>
      <c r="E8" s="202">
        <v>0</v>
      </c>
      <c r="F8" s="202">
        <v>0</v>
      </c>
    </row>
    <row r="9" spans="1:6" ht="12.75">
      <c r="A9" s="239">
        <v>300</v>
      </c>
      <c r="B9" s="239" t="s">
        <v>45</v>
      </c>
      <c r="C9" s="495">
        <f>SUM(C10:C14)</f>
        <v>663707</v>
      </c>
      <c r="D9" s="496">
        <f>SUM(D10:D14)</f>
        <v>64880</v>
      </c>
      <c r="E9" s="495">
        <f>SUM(E10:E14)</f>
        <v>100000</v>
      </c>
      <c r="F9" s="495">
        <f>SUM(F10:F14)</f>
        <v>320000</v>
      </c>
    </row>
    <row r="10" spans="1:6" ht="12.75">
      <c r="A10" s="120">
        <v>322001</v>
      </c>
      <c r="B10" s="503" t="s">
        <v>448</v>
      </c>
      <c r="C10" s="132">
        <v>367050</v>
      </c>
      <c r="D10" s="201">
        <v>0</v>
      </c>
      <c r="E10" s="202">
        <v>0</v>
      </c>
      <c r="F10" s="202">
        <v>0</v>
      </c>
    </row>
    <row r="11" spans="1:6" ht="12.75">
      <c r="A11" s="120">
        <v>322001</v>
      </c>
      <c r="B11" s="503" t="s">
        <v>449</v>
      </c>
      <c r="C11" s="132">
        <v>0</v>
      </c>
      <c r="D11" s="201">
        <f>4880+60000</f>
        <v>64880</v>
      </c>
      <c r="E11" s="202">
        <v>100000</v>
      </c>
      <c r="F11" s="202">
        <v>0</v>
      </c>
    </row>
    <row r="12" spans="1:6" ht="12.75">
      <c r="A12" s="120">
        <v>322001</v>
      </c>
      <c r="B12" s="503" t="s">
        <v>585</v>
      </c>
      <c r="C12" s="132">
        <v>0</v>
      </c>
      <c r="D12" s="201">
        <v>0</v>
      </c>
      <c r="E12" s="202">
        <v>0</v>
      </c>
      <c r="F12" s="202">
        <f>300000+20000</f>
        <v>320000</v>
      </c>
    </row>
    <row r="13" spans="1:6" ht="12.75">
      <c r="A13" s="120">
        <v>322001</v>
      </c>
      <c r="B13" s="503" t="s">
        <v>457</v>
      </c>
      <c r="C13" s="132">
        <v>22600</v>
      </c>
      <c r="D13" s="201">
        <v>0</v>
      </c>
      <c r="E13" s="202">
        <v>0</v>
      </c>
      <c r="F13" s="202">
        <v>0</v>
      </c>
    </row>
    <row r="14" spans="1:6" ht="13.5" thickBot="1">
      <c r="A14" s="497">
        <v>322001</v>
      </c>
      <c r="B14" s="504" t="s">
        <v>433</v>
      </c>
      <c r="C14" s="134">
        <v>274057</v>
      </c>
      <c r="D14" s="199">
        <v>0</v>
      </c>
      <c r="E14" s="200">
        <v>0</v>
      </c>
      <c r="F14" s="200">
        <v>0</v>
      </c>
    </row>
    <row r="15" spans="1:6" ht="15.75" thickBot="1">
      <c r="A15" s="498"/>
      <c r="B15" s="499" t="s">
        <v>10</v>
      </c>
      <c r="C15" s="499">
        <f>C3+C9</f>
        <v>773444</v>
      </c>
      <c r="D15" s="500">
        <f>D3+D9</f>
        <v>366354</v>
      </c>
      <c r="E15" s="499">
        <f>E3+E9</f>
        <v>103744</v>
      </c>
      <c r="F15" s="499">
        <f>F3+F9</f>
        <v>323744</v>
      </c>
    </row>
    <row r="18" ht="12.75">
      <c r="B18" s="1" t="s">
        <v>535</v>
      </c>
    </row>
    <row r="19" ht="12.75">
      <c r="B19" s="58"/>
    </row>
  </sheetData>
  <sheetProtection formatCells="0"/>
  <printOptions/>
  <pageMargins left="0.7480314960629921" right="0.2755905511811024" top="0.984251968503937" bottom="0.984251968503937" header="0.5118110236220472" footer="0.5118110236220472"/>
  <pageSetup horizontalDpi="600" verticalDpi="600" orientation="portrait" paperSize="9" r:id="rId1"/>
  <headerFooter alignWithMargins="0">
    <oddHeader>&amp;C&amp;"Arial,Tučné"&amp;14Kapitálové príjmy v €</oddHeader>
    <oddFooter>&amp;CStránka &amp;P</oddFooter>
  </headerFooter>
</worksheet>
</file>

<file path=xl/worksheets/sheet6.xml><?xml version="1.0" encoding="utf-8"?>
<worksheet xmlns="http://schemas.openxmlformats.org/spreadsheetml/2006/main" xmlns:r="http://schemas.openxmlformats.org/officeDocument/2006/relationships">
  <dimension ref="A1:F15"/>
  <sheetViews>
    <sheetView zoomScalePageLayoutView="0" workbookViewId="0" topLeftCell="A1">
      <selection activeCell="A1" sqref="A1:IV16384"/>
    </sheetView>
  </sheetViews>
  <sheetFormatPr defaultColWidth="9.00390625" defaultRowHeight="12.75"/>
  <cols>
    <col min="1" max="1" width="6.75390625" style="29" bestFit="1" customWidth="1"/>
    <col min="2" max="2" width="43.625" style="29" customWidth="1"/>
    <col min="3" max="6" width="10.75390625" style="29" customWidth="1"/>
    <col min="7" max="7" width="7.75390625" style="29" bestFit="1" customWidth="1"/>
    <col min="8" max="16384" width="9.125" style="29" customWidth="1"/>
  </cols>
  <sheetData>
    <row r="1" spans="3:6" ht="12.75">
      <c r="C1" s="79" t="s">
        <v>62</v>
      </c>
      <c r="D1" s="80" t="s">
        <v>436</v>
      </c>
      <c r="E1" s="79" t="s">
        <v>436</v>
      </c>
      <c r="F1" s="79" t="s">
        <v>436</v>
      </c>
    </row>
    <row r="2" spans="1:6" ht="12.75">
      <c r="A2" s="3" t="s">
        <v>0</v>
      </c>
      <c r="B2" s="133" t="s">
        <v>12</v>
      </c>
      <c r="C2" s="20" t="s">
        <v>534</v>
      </c>
      <c r="D2" s="27">
        <v>2012</v>
      </c>
      <c r="E2" s="20">
        <v>2013</v>
      </c>
      <c r="F2" s="20">
        <v>2014</v>
      </c>
    </row>
    <row r="3" spans="1:6" ht="12.75">
      <c r="A3" s="239">
        <v>400</v>
      </c>
      <c r="B3" s="501" t="s">
        <v>1338</v>
      </c>
      <c r="C3" s="495">
        <f>SUM(C4:C9)</f>
        <v>1629819</v>
      </c>
      <c r="D3" s="496">
        <f>SUM(D4:D9)</f>
        <v>702662</v>
      </c>
      <c r="E3" s="495">
        <f>SUM(E4:E9)</f>
        <v>107600</v>
      </c>
      <c r="F3" s="495">
        <f>SUM(F4:F9)</f>
        <v>162375</v>
      </c>
    </row>
    <row r="4" spans="1:6" ht="12.75">
      <c r="A4" s="120">
        <v>411009</v>
      </c>
      <c r="B4" s="504" t="s">
        <v>111</v>
      </c>
      <c r="C4" s="134">
        <v>82985</v>
      </c>
      <c r="D4" s="199">
        <v>116179</v>
      </c>
      <c r="E4" s="200">
        <v>107600</v>
      </c>
      <c r="F4" s="200">
        <v>40000</v>
      </c>
    </row>
    <row r="5" spans="1:6" ht="12.75">
      <c r="A5" s="120">
        <v>411009</v>
      </c>
      <c r="B5" s="503" t="s">
        <v>104</v>
      </c>
      <c r="C5" s="132">
        <v>61408</v>
      </c>
      <c r="D5" s="201">
        <v>0</v>
      </c>
      <c r="E5" s="202">
        <v>0</v>
      </c>
      <c r="F5" s="202">
        <v>0</v>
      </c>
    </row>
    <row r="6" spans="1:6" ht="12.75">
      <c r="A6" s="120">
        <v>453</v>
      </c>
      <c r="B6" s="503" t="s">
        <v>561</v>
      </c>
      <c r="C6" s="132">
        <v>202746</v>
      </c>
      <c r="D6" s="201">
        <v>0</v>
      </c>
      <c r="E6" s="202">
        <v>0</v>
      </c>
      <c r="F6" s="202">
        <v>0</v>
      </c>
    </row>
    <row r="7" spans="1:6" ht="12.75">
      <c r="A7" s="120">
        <v>453</v>
      </c>
      <c r="B7" s="503" t="s">
        <v>484</v>
      </c>
      <c r="C7" s="134">
        <v>149513</v>
      </c>
      <c r="D7" s="199">
        <v>0</v>
      </c>
      <c r="E7" s="200">
        <v>0</v>
      </c>
      <c r="F7" s="200">
        <v>0</v>
      </c>
    </row>
    <row r="8" spans="1:6" ht="12.75">
      <c r="A8" s="120">
        <v>453</v>
      </c>
      <c r="B8" s="503" t="s">
        <v>562</v>
      </c>
      <c r="C8" s="132">
        <v>59671</v>
      </c>
      <c r="D8" s="201">
        <v>0</v>
      </c>
      <c r="E8" s="202">
        <v>0</v>
      </c>
      <c r="F8" s="202">
        <v>0</v>
      </c>
    </row>
    <row r="9" spans="1:6" ht="12.75">
      <c r="A9" s="120">
        <v>454001</v>
      </c>
      <c r="B9" s="505" t="s">
        <v>112</v>
      </c>
      <c r="C9" s="132">
        <v>1073496</v>
      </c>
      <c r="D9" s="201">
        <v>586483</v>
      </c>
      <c r="E9" s="202">
        <v>0</v>
      </c>
      <c r="F9" s="202">
        <v>122375</v>
      </c>
    </row>
    <row r="10" spans="1:6" ht="12.75">
      <c r="A10" s="239">
        <v>500</v>
      </c>
      <c r="B10" s="502" t="s">
        <v>1339</v>
      </c>
      <c r="C10" s="495">
        <f>SUM(C11:C12)</f>
        <v>400000</v>
      </c>
      <c r="D10" s="496">
        <f>SUM(D11:D12)</f>
        <v>435120</v>
      </c>
      <c r="E10" s="495">
        <f>SUM(E11:E12)</f>
        <v>360000</v>
      </c>
      <c r="F10" s="495">
        <f>SUM(F11:F12)</f>
        <v>540000</v>
      </c>
    </row>
    <row r="11" spans="1:6" ht="12.75">
      <c r="A11" s="120">
        <v>514001</v>
      </c>
      <c r="B11" s="504" t="s">
        <v>450</v>
      </c>
      <c r="C11" s="134">
        <v>400000</v>
      </c>
      <c r="D11" s="199">
        <f>440000-4880</f>
        <v>435120</v>
      </c>
      <c r="E11" s="200">
        <v>0</v>
      </c>
      <c r="F11" s="200">
        <v>0</v>
      </c>
    </row>
    <row r="12" spans="1:6" ht="13.5" thickBot="1">
      <c r="A12" s="497">
        <v>514001</v>
      </c>
      <c r="B12" s="504" t="s">
        <v>584</v>
      </c>
      <c r="C12" s="134">
        <v>0</v>
      </c>
      <c r="D12" s="199">
        <v>0</v>
      </c>
      <c r="E12" s="200">
        <v>360000</v>
      </c>
      <c r="F12" s="200">
        <v>540000</v>
      </c>
    </row>
    <row r="13" spans="1:6" ht="15.75" thickBot="1">
      <c r="A13" s="498"/>
      <c r="B13" s="499" t="s">
        <v>10</v>
      </c>
      <c r="C13" s="499">
        <f>C3+C10</f>
        <v>2029819</v>
      </c>
      <c r="D13" s="500">
        <f>D3+D10</f>
        <v>1137782</v>
      </c>
      <c r="E13" s="499">
        <f>E3+E10</f>
        <v>467600</v>
      </c>
      <c r="F13" s="499">
        <f>F3+F10</f>
        <v>702375</v>
      </c>
    </row>
    <row r="15" spans="2:4" ht="12.75">
      <c r="B15" s="1" t="s">
        <v>535</v>
      </c>
      <c r="D15" s="59"/>
    </row>
  </sheetData>
  <sheetProtection formatCells="0"/>
  <printOptions/>
  <pageMargins left="0.7480314960629921" right="0.35433070866141736" top="0.984251968503937" bottom="0.984251968503937" header="0.5118110236220472" footer="0.5118110236220472"/>
  <pageSetup horizontalDpi="600" verticalDpi="600" orientation="portrait" paperSize="9" r:id="rId1"/>
  <headerFooter alignWithMargins="0">
    <oddHeader>&amp;C&amp;"Arial,Tučné"&amp;14Finančné príjmy v €</oddHeader>
    <oddFooter>&amp;CStránka &amp;P</oddFooter>
  </headerFooter>
</worksheet>
</file>

<file path=xl/worksheets/sheet7.xml><?xml version="1.0" encoding="utf-8"?>
<worksheet xmlns="http://schemas.openxmlformats.org/spreadsheetml/2006/main" xmlns:r="http://schemas.openxmlformats.org/officeDocument/2006/relationships">
  <dimension ref="A1:T313"/>
  <sheetViews>
    <sheetView zoomScalePageLayoutView="0" workbookViewId="0" topLeftCell="A1">
      <pane xSplit="2" ySplit="2" topLeftCell="C190" activePane="bottomRight" state="frozen"/>
      <selection pane="topLeft" activeCell="A1" sqref="A1"/>
      <selection pane="topRight" activeCell="C1" sqref="C1"/>
      <selection pane="bottomLeft" activeCell="A3" sqref="A3"/>
      <selection pane="bottomRight" activeCell="H208" sqref="H208"/>
    </sheetView>
  </sheetViews>
  <sheetFormatPr defaultColWidth="9.00390625" defaultRowHeight="12.75"/>
  <cols>
    <col min="1" max="1" width="11.25390625" style="60" customWidth="1"/>
    <col min="2" max="2" width="39.75390625" style="60" customWidth="1"/>
    <col min="3" max="10" width="10.75390625" style="60" customWidth="1"/>
    <col min="11" max="11" width="11.125" style="60" customWidth="1"/>
    <col min="12" max="12" width="39.75390625" style="60" customWidth="1"/>
    <col min="13" max="20" width="10.75390625" style="60" customWidth="1"/>
    <col min="21" max="16384" width="9.125" style="60" customWidth="1"/>
  </cols>
  <sheetData>
    <row r="1" spans="1:20" ht="17.25" customHeight="1">
      <c r="A1" s="524" t="s">
        <v>430</v>
      </c>
      <c r="B1" s="525"/>
      <c r="C1" s="135" t="s">
        <v>10</v>
      </c>
      <c r="D1" s="521" t="s">
        <v>563</v>
      </c>
      <c r="E1" s="522"/>
      <c r="F1" s="523"/>
      <c r="G1" s="135" t="s">
        <v>10</v>
      </c>
      <c r="H1" s="521" t="s">
        <v>437</v>
      </c>
      <c r="I1" s="522"/>
      <c r="J1" s="523"/>
      <c r="K1" s="524" t="s">
        <v>430</v>
      </c>
      <c r="L1" s="525"/>
      <c r="M1" s="135" t="s">
        <v>10</v>
      </c>
      <c r="N1" s="521" t="s">
        <v>460</v>
      </c>
      <c r="O1" s="522"/>
      <c r="P1" s="523"/>
      <c r="Q1" s="135" t="s">
        <v>10</v>
      </c>
      <c r="R1" s="521" t="s">
        <v>537</v>
      </c>
      <c r="S1" s="522"/>
      <c r="T1" s="523"/>
    </row>
    <row r="2" spans="1:20" ht="24.75" thickBot="1">
      <c r="A2" s="526"/>
      <c r="B2" s="527"/>
      <c r="C2" s="137" t="s">
        <v>435</v>
      </c>
      <c r="D2" s="138" t="s">
        <v>113</v>
      </c>
      <c r="E2" s="139" t="s">
        <v>114</v>
      </c>
      <c r="F2" s="140" t="s">
        <v>404</v>
      </c>
      <c r="G2" s="137" t="s">
        <v>438</v>
      </c>
      <c r="H2" s="138" t="s">
        <v>113</v>
      </c>
      <c r="I2" s="139" t="s">
        <v>114</v>
      </c>
      <c r="J2" s="140" t="s">
        <v>404</v>
      </c>
      <c r="K2" s="526"/>
      <c r="L2" s="527"/>
      <c r="M2" s="137" t="s">
        <v>527</v>
      </c>
      <c r="N2" s="138" t="s">
        <v>113</v>
      </c>
      <c r="O2" s="139" t="s">
        <v>114</v>
      </c>
      <c r="P2" s="140" t="s">
        <v>404</v>
      </c>
      <c r="Q2" s="137" t="s">
        <v>536</v>
      </c>
      <c r="R2" s="138" t="s">
        <v>113</v>
      </c>
      <c r="S2" s="139" t="s">
        <v>114</v>
      </c>
      <c r="T2" s="140" t="s">
        <v>404</v>
      </c>
    </row>
    <row r="3" spans="1:20" ht="12.75">
      <c r="A3" s="61"/>
      <c r="B3" s="62"/>
      <c r="C3" s="63"/>
      <c r="D3" s="64"/>
      <c r="E3" s="65"/>
      <c r="F3" s="66"/>
      <c r="G3" s="63"/>
      <c r="H3" s="64"/>
      <c r="I3" s="65"/>
      <c r="J3" s="67"/>
      <c r="K3" s="61"/>
      <c r="L3" s="62"/>
      <c r="M3" s="63"/>
      <c r="N3" s="64"/>
      <c r="O3" s="65"/>
      <c r="P3" s="67"/>
      <c r="Q3" s="63"/>
      <c r="R3" s="64"/>
      <c r="S3" s="65"/>
      <c r="T3" s="67"/>
    </row>
    <row r="4" spans="1:20" ht="12.75">
      <c r="A4" s="181" t="s">
        <v>115</v>
      </c>
      <c r="B4" s="182"/>
      <c r="C4" s="183">
        <f aca="true" t="shared" si="0" ref="C4:J4">C7+C28+C38+C52+C58+C91+C75+C116+C119+C153+C183+C201+C211+C231+C240+C243</f>
        <v>13076536</v>
      </c>
      <c r="D4" s="184">
        <f t="shared" si="0"/>
        <v>10613159</v>
      </c>
      <c r="E4" s="185">
        <f t="shared" si="0"/>
        <v>2253525</v>
      </c>
      <c r="F4" s="186">
        <f t="shared" si="0"/>
        <v>209852</v>
      </c>
      <c r="G4" s="221">
        <f t="shared" si="0"/>
        <v>11999928.885932125</v>
      </c>
      <c r="H4" s="222">
        <f t="shared" si="0"/>
        <v>10240538.885932125</v>
      </c>
      <c r="I4" s="223">
        <f t="shared" si="0"/>
        <v>1601547</v>
      </c>
      <c r="J4" s="224">
        <f t="shared" si="0"/>
        <v>157843</v>
      </c>
      <c r="K4" s="181" t="s">
        <v>115</v>
      </c>
      <c r="L4" s="182"/>
      <c r="M4" s="221">
        <f aca="true" t="shared" si="1" ref="M4:T4">M7+M28+M38+M52+M58+M91+M75+M116+M119+M153+M183+M201+M211+M231+M240+M243</f>
        <v>11142836</v>
      </c>
      <c r="N4" s="222">
        <f t="shared" si="1"/>
        <v>10329812</v>
      </c>
      <c r="O4" s="223">
        <f t="shared" si="1"/>
        <v>638444</v>
      </c>
      <c r="P4" s="224">
        <f t="shared" si="1"/>
        <v>174580</v>
      </c>
      <c r="Q4" s="221">
        <f t="shared" si="1"/>
        <v>11747268</v>
      </c>
      <c r="R4" s="222">
        <f t="shared" si="1"/>
        <v>10541303</v>
      </c>
      <c r="S4" s="223">
        <f t="shared" si="1"/>
        <v>1008598</v>
      </c>
      <c r="T4" s="224">
        <f t="shared" si="1"/>
        <v>197367</v>
      </c>
    </row>
    <row r="5" spans="1:20" ht="13.5" thickBot="1">
      <c r="A5" s="187"/>
      <c r="B5" s="188"/>
      <c r="C5" s="189"/>
      <c r="D5" s="190"/>
      <c r="E5" s="191"/>
      <c r="F5" s="192"/>
      <c r="G5" s="68"/>
      <c r="H5" s="69"/>
      <c r="I5" s="70"/>
      <c r="J5" s="71"/>
      <c r="K5" s="187"/>
      <c r="L5" s="188"/>
      <c r="M5" s="189"/>
      <c r="N5" s="190"/>
      <c r="O5" s="191"/>
      <c r="P5" s="236"/>
      <c r="Q5" s="189"/>
      <c r="R5" s="190"/>
      <c r="S5" s="191"/>
      <c r="T5" s="236"/>
    </row>
    <row r="6" spans="1:20" ht="13.5" thickBot="1">
      <c r="A6" s="193" t="s">
        <v>116</v>
      </c>
      <c r="B6" s="194"/>
      <c r="C6" s="195"/>
      <c r="D6" s="196"/>
      <c r="E6" s="197"/>
      <c r="F6" s="198"/>
      <c r="G6" s="72"/>
      <c r="H6" s="74"/>
      <c r="I6" s="73"/>
      <c r="J6" s="75"/>
      <c r="K6" s="193" t="s">
        <v>116</v>
      </c>
      <c r="L6" s="194"/>
      <c r="M6" s="195"/>
      <c r="N6" s="237"/>
      <c r="O6" s="197"/>
      <c r="P6" s="238"/>
      <c r="Q6" s="195"/>
      <c r="R6" s="237"/>
      <c r="S6" s="197"/>
      <c r="T6" s="238"/>
    </row>
    <row r="7" spans="1:20" s="76" customFormat="1" ht="12.75">
      <c r="A7" s="145" t="s">
        <v>117</v>
      </c>
      <c r="B7" s="146"/>
      <c r="C7" s="147">
        <f>D7+E7+F7</f>
        <v>118668</v>
      </c>
      <c r="D7" s="148">
        <f>D8+D14+D18+D19+D20+D24+D25</f>
        <v>75443</v>
      </c>
      <c r="E7" s="149">
        <f>E8+E14+E18+E19+E20+E24+E25</f>
        <v>43225</v>
      </c>
      <c r="F7" s="150">
        <f>F8+F14+F18+F19+F20+F24+F25</f>
        <v>0</v>
      </c>
      <c r="G7" s="213">
        <f>H7+I7+J7</f>
        <v>93512</v>
      </c>
      <c r="H7" s="173">
        <f>H8+H14+H18+H19+H20+H24+H25</f>
        <v>78612</v>
      </c>
      <c r="I7" s="174">
        <f>I8+I14+I18+I19+I20+I24+I25</f>
        <v>14900</v>
      </c>
      <c r="J7" s="161">
        <f>J8+J14+J18+J19+J20+J24+J25</f>
        <v>0</v>
      </c>
      <c r="K7" s="145" t="str">
        <f>A7</f>
        <v>Program 1:   Plánovanie, manažment a kontrola</v>
      </c>
      <c r="L7" s="146"/>
      <c r="M7" s="147">
        <f>N7+O7+P7</f>
        <v>76180</v>
      </c>
      <c r="N7" s="148">
        <f>N8+N14+N18+N19+N20+N24+N25</f>
        <v>71180</v>
      </c>
      <c r="O7" s="149">
        <f>O8+O14+O18+O19+O20+O24+O25</f>
        <v>5000</v>
      </c>
      <c r="P7" s="150">
        <f>P8+P14+P18+P19+P20+P24+P25</f>
        <v>0</v>
      </c>
      <c r="Q7" s="213">
        <f aca="true" t="shared" si="2" ref="Q7:Q35">R7+S7+T7</f>
        <v>75630</v>
      </c>
      <c r="R7" s="173">
        <f>R8+R14+R18+R19+R20+R24+R25</f>
        <v>70630</v>
      </c>
      <c r="S7" s="174">
        <f>S8+S14+S18+S19+S20+S24+S25</f>
        <v>5000</v>
      </c>
      <c r="T7" s="161">
        <f>T8+T14+T18+T19+T20+T24+T25</f>
        <v>0</v>
      </c>
    </row>
    <row r="8" spans="1:20" ht="12.75">
      <c r="A8" s="90" t="s">
        <v>118</v>
      </c>
      <c r="B8" s="91" t="s">
        <v>119</v>
      </c>
      <c r="C8" s="99">
        <f>D8+E8+F8</f>
        <v>23000</v>
      </c>
      <c r="D8" s="100">
        <f>D9+D12+D13</f>
        <v>23000</v>
      </c>
      <c r="E8" s="101">
        <f>E9+E12+E13</f>
        <v>0</v>
      </c>
      <c r="F8" s="141">
        <f>F9+F12+F13</f>
        <v>0</v>
      </c>
      <c r="G8" s="218">
        <f>H8+I8+J8</f>
        <v>21500</v>
      </c>
      <c r="H8" s="225">
        <f>H9+H12+H13</f>
        <v>21500</v>
      </c>
      <c r="I8" s="226">
        <f>I9+I12+I13</f>
        <v>0</v>
      </c>
      <c r="J8" s="227">
        <f>J9+J12+J13</f>
        <v>0</v>
      </c>
      <c r="K8" s="90" t="str">
        <f aca="true" t="shared" si="3" ref="K8:K69">A8</f>
        <v>Podprog 1.1</v>
      </c>
      <c r="L8" s="91" t="str">
        <f>B8</f>
        <v>Manažment</v>
      </c>
      <c r="M8" s="99">
        <f>N8+O8+P8</f>
        <v>21800</v>
      </c>
      <c r="N8" s="100">
        <f>N9+N12+N13</f>
        <v>21800</v>
      </c>
      <c r="O8" s="101">
        <f>O9+O12+O13</f>
        <v>0</v>
      </c>
      <c r="P8" s="141">
        <f>P9+P12+P13</f>
        <v>0</v>
      </c>
      <c r="Q8" s="85">
        <f t="shared" si="2"/>
        <v>22100</v>
      </c>
      <c r="R8" s="100">
        <f>R9+R12+R13</f>
        <v>22100</v>
      </c>
      <c r="S8" s="101">
        <f>S9+S12+S13</f>
        <v>0</v>
      </c>
      <c r="T8" s="141">
        <f>T9+T12+T13</f>
        <v>0</v>
      </c>
    </row>
    <row r="9" spans="1:20" ht="12.75">
      <c r="A9" s="95" t="s">
        <v>311</v>
      </c>
      <c r="B9" s="96" t="s">
        <v>120</v>
      </c>
      <c r="C9" s="84">
        <f>D9+E9+F9</f>
        <v>7500</v>
      </c>
      <c r="D9" s="81">
        <f>D10+D11</f>
        <v>7500</v>
      </c>
      <c r="E9" s="82">
        <f>E10+E11</f>
        <v>0</v>
      </c>
      <c r="F9" s="98">
        <f>F10+F11</f>
        <v>0</v>
      </c>
      <c r="G9" s="97">
        <f>H9+I9+J9</f>
        <v>6000</v>
      </c>
      <c r="H9" s="81">
        <f>H10+H11</f>
        <v>6000</v>
      </c>
      <c r="I9" s="82">
        <f>I10+I11</f>
        <v>0</v>
      </c>
      <c r="J9" s="98">
        <f>J10+J11</f>
        <v>0</v>
      </c>
      <c r="K9" s="95" t="str">
        <f t="shared" si="3"/>
        <v>Prvok 1.1.1</v>
      </c>
      <c r="L9" s="96" t="str">
        <f aca="true" t="shared" si="4" ref="L9:L71">B9</f>
        <v>Výkon funkcie primátora mesta</v>
      </c>
      <c r="M9" s="84">
        <f>N9+O9+P9</f>
        <v>6000</v>
      </c>
      <c r="N9" s="81">
        <f>N10+N11</f>
        <v>6000</v>
      </c>
      <c r="O9" s="82">
        <f>O10+O11</f>
        <v>0</v>
      </c>
      <c r="P9" s="98">
        <f>P10+P11</f>
        <v>0</v>
      </c>
      <c r="Q9" s="97">
        <f t="shared" si="2"/>
        <v>6000</v>
      </c>
      <c r="R9" s="81">
        <f>R10+R11</f>
        <v>6000</v>
      </c>
      <c r="S9" s="82">
        <f>S10+S11</f>
        <v>0</v>
      </c>
      <c r="T9" s="98">
        <f>T10+T11</f>
        <v>0</v>
      </c>
    </row>
    <row r="10" spans="1:20" s="77" customFormat="1" ht="9.75">
      <c r="A10" s="142" t="s">
        <v>390</v>
      </c>
      <c r="B10" s="143" t="s">
        <v>511</v>
      </c>
      <c r="C10" s="111">
        <f>D10+E10+F10</f>
        <v>7500</v>
      </c>
      <c r="D10" s="112">
        <v>7500</v>
      </c>
      <c r="E10" s="109">
        <v>0</v>
      </c>
      <c r="F10" s="144">
        <v>0</v>
      </c>
      <c r="G10" s="111">
        <f>H10+I10+J10</f>
        <v>6000</v>
      </c>
      <c r="H10" s="112">
        <v>6000</v>
      </c>
      <c r="I10" s="109">
        <v>0</v>
      </c>
      <c r="J10" s="113">
        <v>0</v>
      </c>
      <c r="K10" s="142" t="s">
        <v>390</v>
      </c>
      <c r="L10" s="143" t="s">
        <v>511</v>
      </c>
      <c r="M10" s="111">
        <f>N10+O10+P10</f>
        <v>6000</v>
      </c>
      <c r="N10" s="112">
        <v>6000</v>
      </c>
      <c r="O10" s="109">
        <v>0</v>
      </c>
      <c r="P10" s="113">
        <v>0</v>
      </c>
      <c r="Q10" s="111">
        <f t="shared" si="2"/>
        <v>6000</v>
      </c>
      <c r="R10" s="112">
        <v>6000</v>
      </c>
      <c r="S10" s="109">
        <v>0</v>
      </c>
      <c r="T10" s="113">
        <v>0</v>
      </c>
    </row>
    <row r="11" spans="1:20" s="77" customFormat="1" ht="9.75">
      <c r="A11" s="142" t="s">
        <v>390</v>
      </c>
      <c r="B11" s="143" t="s">
        <v>512</v>
      </c>
      <c r="C11" s="111">
        <f>D11+E11+F11</f>
        <v>0</v>
      </c>
      <c r="D11" s="112">
        <v>0</v>
      </c>
      <c r="E11" s="109">
        <v>0</v>
      </c>
      <c r="F11" s="144">
        <v>0</v>
      </c>
      <c r="G11" s="111">
        <f>H11+I11+J11</f>
        <v>0</v>
      </c>
      <c r="H11" s="112">
        <f>30000*0.3-9000</f>
        <v>0</v>
      </c>
      <c r="I11" s="109">
        <v>0</v>
      </c>
      <c r="J11" s="113">
        <v>0</v>
      </c>
      <c r="K11" s="142" t="s">
        <v>390</v>
      </c>
      <c r="L11" s="143" t="s">
        <v>512</v>
      </c>
      <c r="M11" s="111">
        <f>N11+O11+P11</f>
        <v>0</v>
      </c>
      <c r="N11" s="112">
        <v>0</v>
      </c>
      <c r="O11" s="109">
        <v>0</v>
      </c>
      <c r="P11" s="113">
        <v>0</v>
      </c>
      <c r="Q11" s="111">
        <f t="shared" si="2"/>
        <v>0</v>
      </c>
      <c r="R11" s="112">
        <v>0</v>
      </c>
      <c r="S11" s="109">
        <v>0</v>
      </c>
      <c r="T11" s="113">
        <v>0</v>
      </c>
    </row>
    <row r="12" spans="1:20" ht="12.75">
      <c r="A12" s="95" t="s">
        <v>312</v>
      </c>
      <c r="B12" s="96" t="s">
        <v>121</v>
      </c>
      <c r="C12" s="84">
        <f aca="true" t="shared" si="5" ref="C12:C82">D12+E12+F12</f>
        <v>0</v>
      </c>
      <c r="D12" s="81">
        <v>0</v>
      </c>
      <c r="E12" s="82">
        <v>0</v>
      </c>
      <c r="F12" s="83">
        <v>0</v>
      </c>
      <c r="G12" s="97">
        <f aca="true" t="shared" si="6" ref="G12:G82">H12+I12+J12</f>
        <v>0</v>
      </c>
      <c r="H12" s="81">
        <v>0</v>
      </c>
      <c r="I12" s="82">
        <v>0</v>
      </c>
      <c r="J12" s="98">
        <v>0</v>
      </c>
      <c r="K12" s="95" t="str">
        <f t="shared" si="3"/>
        <v>Prvok 1.1.2</v>
      </c>
      <c r="L12" s="96" t="str">
        <f t="shared" si="4"/>
        <v>Výkon funkcie prednostu</v>
      </c>
      <c r="M12" s="84">
        <f aca="true" t="shared" si="7" ref="M12:M50">N12+O12+P12</f>
        <v>0</v>
      </c>
      <c r="N12" s="81">
        <v>0</v>
      </c>
      <c r="O12" s="82">
        <v>0</v>
      </c>
      <c r="P12" s="83">
        <v>0</v>
      </c>
      <c r="Q12" s="97">
        <f t="shared" si="2"/>
        <v>0</v>
      </c>
      <c r="R12" s="81">
        <v>0</v>
      </c>
      <c r="S12" s="82">
        <v>0</v>
      </c>
      <c r="T12" s="98">
        <v>0</v>
      </c>
    </row>
    <row r="13" spans="1:20" ht="12.75">
      <c r="A13" s="95" t="s">
        <v>313</v>
      </c>
      <c r="B13" s="96" t="s">
        <v>122</v>
      </c>
      <c r="C13" s="84">
        <f t="shared" si="5"/>
        <v>15500</v>
      </c>
      <c r="D13" s="81">
        <v>15500</v>
      </c>
      <c r="E13" s="82">
        <v>0</v>
      </c>
      <c r="F13" s="83">
        <v>0</v>
      </c>
      <c r="G13" s="97">
        <f t="shared" si="6"/>
        <v>15500</v>
      </c>
      <c r="H13" s="81">
        <v>15500</v>
      </c>
      <c r="I13" s="82">
        <v>0</v>
      </c>
      <c r="J13" s="98">
        <v>0</v>
      </c>
      <c r="K13" s="95" t="str">
        <f t="shared" si="3"/>
        <v>Prvok 1.1.3</v>
      </c>
      <c r="L13" s="96" t="str">
        <f t="shared" si="4"/>
        <v>Výkon funkcie poslancov a členov komisií</v>
      </c>
      <c r="M13" s="84">
        <f t="shared" si="7"/>
        <v>15800</v>
      </c>
      <c r="N13" s="81">
        <v>15800</v>
      </c>
      <c r="O13" s="82">
        <v>0</v>
      </c>
      <c r="P13" s="83">
        <v>0</v>
      </c>
      <c r="Q13" s="97">
        <f t="shared" si="2"/>
        <v>16100</v>
      </c>
      <c r="R13" s="81">
        <v>16100</v>
      </c>
      <c r="S13" s="82">
        <v>0</v>
      </c>
      <c r="T13" s="98">
        <v>0</v>
      </c>
    </row>
    <row r="14" spans="1:20" ht="12.75">
      <c r="A14" s="90" t="s">
        <v>123</v>
      </c>
      <c r="B14" s="91" t="s">
        <v>124</v>
      </c>
      <c r="C14" s="99">
        <f t="shared" si="5"/>
        <v>71225</v>
      </c>
      <c r="D14" s="100">
        <f>SUM(D15:D17)</f>
        <v>28000</v>
      </c>
      <c r="E14" s="101">
        <f>SUM(E15:E17)</f>
        <v>43225</v>
      </c>
      <c r="F14" s="102">
        <f>SUM(F15:F17)</f>
        <v>0</v>
      </c>
      <c r="G14" s="85">
        <f t="shared" si="6"/>
        <v>51782</v>
      </c>
      <c r="H14" s="103">
        <f>SUM(H15:H17)</f>
        <v>36882</v>
      </c>
      <c r="I14" s="104">
        <f>SUM(I15:I17)</f>
        <v>14900</v>
      </c>
      <c r="J14" s="105">
        <f>SUM(J15:J17)</f>
        <v>0</v>
      </c>
      <c r="K14" s="90" t="str">
        <f t="shared" si="3"/>
        <v>Podprog 1.2</v>
      </c>
      <c r="L14" s="91" t="str">
        <f t="shared" si="4"/>
        <v>Plánovanie</v>
      </c>
      <c r="M14" s="99">
        <f t="shared" si="7"/>
        <v>31000</v>
      </c>
      <c r="N14" s="100">
        <f>SUM(N15:N17)</f>
        <v>26000</v>
      </c>
      <c r="O14" s="101">
        <f>SUM(O15:O17)</f>
        <v>5000</v>
      </c>
      <c r="P14" s="102">
        <f>SUM(P15:P17)</f>
        <v>0</v>
      </c>
      <c r="Q14" s="85">
        <f t="shared" si="2"/>
        <v>30000</v>
      </c>
      <c r="R14" s="103">
        <f>SUM(R15:R17)</f>
        <v>25000</v>
      </c>
      <c r="S14" s="104">
        <f>SUM(S15:S17)</f>
        <v>5000</v>
      </c>
      <c r="T14" s="105">
        <f>SUM(T15:T17)</f>
        <v>0</v>
      </c>
    </row>
    <row r="15" spans="1:20" ht="12.75">
      <c r="A15" s="95" t="s">
        <v>314</v>
      </c>
      <c r="B15" s="96" t="s">
        <v>125</v>
      </c>
      <c r="C15" s="84">
        <f t="shared" si="5"/>
        <v>3000</v>
      </c>
      <c r="D15" s="81">
        <v>3000</v>
      </c>
      <c r="E15" s="82">
        <v>0</v>
      </c>
      <c r="F15" s="83">
        <v>0</v>
      </c>
      <c r="G15" s="97">
        <f t="shared" si="6"/>
        <v>3000</v>
      </c>
      <c r="H15" s="81">
        <v>3000</v>
      </c>
      <c r="I15" s="82">
        <v>0</v>
      </c>
      <c r="J15" s="98">
        <v>0</v>
      </c>
      <c r="K15" s="95" t="str">
        <f t="shared" si="3"/>
        <v>Prvok 1.2.1</v>
      </c>
      <c r="L15" s="96" t="str">
        <f t="shared" si="4"/>
        <v>Strategické plánovanie</v>
      </c>
      <c r="M15" s="84">
        <f t="shared" si="7"/>
        <v>1000</v>
      </c>
      <c r="N15" s="81">
        <v>1000</v>
      </c>
      <c r="O15" s="82">
        <v>0</v>
      </c>
      <c r="P15" s="83">
        <v>0</v>
      </c>
      <c r="Q15" s="97">
        <f t="shared" si="2"/>
        <v>0</v>
      </c>
      <c r="R15" s="81">
        <v>0</v>
      </c>
      <c r="S15" s="82">
        <v>0</v>
      </c>
      <c r="T15" s="98">
        <v>0</v>
      </c>
    </row>
    <row r="16" spans="1:20" ht="12.75">
      <c r="A16" s="95" t="s">
        <v>315</v>
      </c>
      <c r="B16" s="96" t="s">
        <v>126</v>
      </c>
      <c r="C16" s="84">
        <f t="shared" si="5"/>
        <v>36500</v>
      </c>
      <c r="D16" s="81">
        <v>0</v>
      </c>
      <c r="E16" s="82">
        <v>36500</v>
      </c>
      <c r="F16" s="83">
        <v>0</v>
      </c>
      <c r="G16" s="97">
        <f t="shared" si="6"/>
        <v>13000</v>
      </c>
      <c r="H16" s="81">
        <v>0</v>
      </c>
      <c r="I16" s="82">
        <v>13000</v>
      </c>
      <c r="J16" s="98">
        <v>0</v>
      </c>
      <c r="K16" s="95" t="str">
        <f t="shared" si="3"/>
        <v>Prvok 1.2.2</v>
      </c>
      <c r="L16" s="96" t="str">
        <f t="shared" si="4"/>
        <v>Územné plánovanie</v>
      </c>
      <c r="M16" s="84">
        <f t="shared" si="7"/>
        <v>5000</v>
      </c>
      <c r="N16" s="81">
        <v>0</v>
      </c>
      <c r="O16" s="82">
        <v>5000</v>
      </c>
      <c r="P16" s="83">
        <v>0</v>
      </c>
      <c r="Q16" s="97">
        <f t="shared" si="2"/>
        <v>5000</v>
      </c>
      <c r="R16" s="81">
        <v>0</v>
      </c>
      <c r="S16" s="82">
        <v>5000</v>
      </c>
      <c r="T16" s="98">
        <v>0</v>
      </c>
    </row>
    <row r="17" spans="1:20" ht="12.75">
      <c r="A17" s="95" t="s">
        <v>316</v>
      </c>
      <c r="B17" s="96" t="s">
        <v>127</v>
      </c>
      <c r="C17" s="84">
        <f t="shared" si="5"/>
        <v>31725</v>
      </c>
      <c r="D17" s="81">
        <v>25000</v>
      </c>
      <c r="E17" s="82">
        <v>6725</v>
      </c>
      <c r="F17" s="83">
        <v>0</v>
      </c>
      <c r="G17" s="97">
        <f t="shared" si="6"/>
        <v>35782</v>
      </c>
      <c r="H17" s="81">
        <f>10000+17382+6500</f>
        <v>33882</v>
      </c>
      <c r="I17" s="82">
        <f>1900</f>
        <v>1900</v>
      </c>
      <c r="J17" s="98">
        <v>0</v>
      </c>
      <c r="K17" s="95" t="str">
        <f t="shared" si="3"/>
        <v>Prvok 1.2.3</v>
      </c>
      <c r="L17" s="96" t="str">
        <f t="shared" si="4"/>
        <v>Príprava žiadostí o dotácie</v>
      </c>
      <c r="M17" s="84">
        <f t="shared" si="7"/>
        <v>25000</v>
      </c>
      <c r="N17" s="81">
        <v>25000</v>
      </c>
      <c r="O17" s="82">
        <v>0</v>
      </c>
      <c r="P17" s="83">
        <v>0</v>
      </c>
      <c r="Q17" s="97">
        <f t="shared" si="2"/>
        <v>25000</v>
      </c>
      <c r="R17" s="81">
        <v>25000</v>
      </c>
      <c r="S17" s="82">
        <v>0</v>
      </c>
      <c r="T17" s="98">
        <v>0</v>
      </c>
    </row>
    <row r="18" spans="1:20" ht="12.75">
      <c r="A18" s="90" t="s">
        <v>128</v>
      </c>
      <c r="B18" s="91" t="s">
        <v>129</v>
      </c>
      <c r="C18" s="85">
        <f t="shared" si="5"/>
        <v>0</v>
      </c>
      <c r="D18" s="86">
        <v>0</v>
      </c>
      <c r="E18" s="87">
        <v>0</v>
      </c>
      <c r="F18" s="88">
        <v>0</v>
      </c>
      <c r="G18" s="85">
        <f t="shared" si="6"/>
        <v>0</v>
      </c>
      <c r="H18" s="86">
        <v>0</v>
      </c>
      <c r="I18" s="87">
        <v>0</v>
      </c>
      <c r="J18" s="89">
        <v>0</v>
      </c>
      <c r="K18" s="90" t="str">
        <f t="shared" si="3"/>
        <v>Podprog 1.3</v>
      </c>
      <c r="L18" s="91" t="str">
        <f t="shared" si="4"/>
        <v>Kontrolná činnosť</v>
      </c>
      <c r="M18" s="85">
        <f t="shared" si="7"/>
        <v>0</v>
      </c>
      <c r="N18" s="86">
        <v>0</v>
      </c>
      <c r="O18" s="87">
        <v>0</v>
      </c>
      <c r="P18" s="88">
        <v>0</v>
      </c>
      <c r="Q18" s="85">
        <f t="shared" si="2"/>
        <v>0</v>
      </c>
      <c r="R18" s="86">
        <v>0</v>
      </c>
      <c r="S18" s="87">
        <v>0</v>
      </c>
      <c r="T18" s="89">
        <v>0</v>
      </c>
    </row>
    <row r="19" spans="1:20" ht="12.75">
      <c r="A19" s="90" t="s">
        <v>130</v>
      </c>
      <c r="B19" s="91" t="s">
        <v>131</v>
      </c>
      <c r="C19" s="85">
        <f t="shared" si="5"/>
        <v>1000</v>
      </c>
      <c r="D19" s="86">
        <v>1000</v>
      </c>
      <c r="E19" s="87">
        <v>0</v>
      </c>
      <c r="F19" s="88">
        <v>0</v>
      </c>
      <c r="G19" s="85">
        <f t="shared" si="6"/>
        <v>1000</v>
      </c>
      <c r="H19" s="86">
        <v>1000</v>
      </c>
      <c r="I19" s="87">
        <v>0</v>
      </c>
      <c r="J19" s="89">
        <v>0</v>
      </c>
      <c r="K19" s="90" t="str">
        <f t="shared" si="3"/>
        <v>Podprog 1.4</v>
      </c>
      <c r="L19" s="91" t="str">
        <f t="shared" si="4"/>
        <v>Daňová politika</v>
      </c>
      <c r="M19" s="85">
        <f t="shared" si="7"/>
        <v>1000</v>
      </c>
      <c r="N19" s="86">
        <v>1000</v>
      </c>
      <c r="O19" s="87">
        <v>0</v>
      </c>
      <c r="P19" s="88">
        <v>0</v>
      </c>
      <c r="Q19" s="85">
        <f t="shared" si="2"/>
        <v>1000</v>
      </c>
      <c r="R19" s="86">
        <v>1000</v>
      </c>
      <c r="S19" s="87">
        <v>0</v>
      </c>
      <c r="T19" s="89">
        <v>0</v>
      </c>
    </row>
    <row r="20" spans="1:20" ht="12.75">
      <c r="A20" s="90" t="s">
        <v>132</v>
      </c>
      <c r="B20" s="91" t="s">
        <v>133</v>
      </c>
      <c r="C20" s="99">
        <f t="shared" si="5"/>
        <v>2880</v>
      </c>
      <c r="D20" s="100">
        <f>SUM(D21:D23)</f>
        <v>2880</v>
      </c>
      <c r="E20" s="101">
        <f>SUM(E21:E23)</f>
        <v>0</v>
      </c>
      <c r="F20" s="102">
        <f>SUM(F21:F23)</f>
        <v>0</v>
      </c>
      <c r="G20" s="85">
        <f t="shared" si="6"/>
        <v>2880</v>
      </c>
      <c r="H20" s="103">
        <f>SUM(H21:H23)</f>
        <v>2880</v>
      </c>
      <c r="I20" s="104">
        <f>SUM(I21:I23)</f>
        <v>0</v>
      </c>
      <c r="J20" s="105">
        <f>SUM(J21:J23)</f>
        <v>0</v>
      </c>
      <c r="K20" s="90" t="str">
        <f t="shared" si="3"/>
        <v>Podprog 1.5</v>
      </c>
      <c r="L20" s="91" t="str">
        <f t="shared" si="4"/>
        <v>Rozpočtová politika a účtovníctvo</v>
      </c>
      <c r="M20" s="99">
        <f t="shared" si="7"/>
        <v>2880</v>
      </c>
      <c r="N20" s="100">
        <f>SUM(N21:N23)</f>
        <v>2880</v>
      </c>
      <c r="O20" s="101">
        <f>SUM(O21:O23)</f>
        <v>0</v>
      </c>
      <c r="P20" s="102">
        <f>SUM(P21:P23)</f>
        <v>0</v>
      </c>
      <c r="Q20" s="85">
        <f t="shared" si="2"/>
        <v>2880</v>
      </c>
      <c r="R20" s="103">
        <f>SUM(R21:R23)</f>
        <v>2880</v>
      </c>
      <c r="S20" s="104">
        <f>SUM(S21:S23)</f>
        <v>0</v>
      </c>
      <c r="T20" s="105">
        <f>SUM(T21:T23)</f>
        <v>0</v>
      </c>
    </row>
    <row r="21" spans="1:20" ht="12.75">
      <c r="A21" s="95" t="s">
        <v>317</v>
      </c>
      <c r="B21" s="96" t="s">
        <v>134</v>
      </c>
      <c r="C21" s="84">
        <f t="shared" si="5"/>
        <v>0</v>
      </c>
      <c r="D21" s="81">
        <v>0</v>
      </c>
      <c r="E21" s="82">
        <v>0</v>
      </c>
      <c r="F21" s="83">
        <v>0</v>
      </c>
      <c r="G21" s="97">
        <f t="shared" si="6"/>
        <v>0</v>
      </c>
      <c r="H21" s="81">
        <v>0</v>
      </c>
      <c r="I21" s="82">
        <v>0</v>
      </c>
      <c r="J21" s="98">
        <v>0</v>
      </c>
      <c r="K21" s="95" t="str">
        <f t="shared" si="3"/>
        <v>Prvok 1.5.1</v>
      </c>
      <c r="L21" s="96" t="str">
        <f t="shared" si="4"/>
        <v>Rozpočtová politika  </v>
      </c>
      <c r="M21" s="84">
        <f t="shared" si="7"/>
        <v>0</v>
      </c>
      <c r="N21" s="81">
        <v>0</v>
      </c>
      <c r="O21" s="82">
        <v>0</v>
      </c>
      <c r="P21" s="83">
        <v>0</v>
      </c>
      <c r="Q21" s="97">
        <f t="shared" si="2"/>
        <v>0</v>
      </c>
      <c r="R21" s="81">
        <v>0</v>
      </c>
      <c r="S21" s="82">
        <v>0</v>
      </c>
      <c r="T21" s="98">
        <v>0</v>
      </c>
    </row>
    <row r="22" spans="1:20" ht="12.75">
      <c r="A22" s="95" t="s">
        <v>318</v>
      </c>
      <c r="B22" s="96" t="s">
        <v>135</v>
      </c>
      <c r="C22" s="84">
        <f t="shared" si="5"/>
        <v>2880</v>
      </c>
      <c r="D22" s="81">
        <v>2880</v>
      </c>
      <c r="E22" s="82">
        <v>0</v>
      </c>
      <c r="F22" s="83">
        <v>0</v>
      </c>
      <c r="G22" s="97">
        <f t="shared" si="6"/>
        <v>2880</v>
      </c>
      <c r="H22" s="81">
        <v>2880</v>
      </c>
      <c r="I22" s="82">
        <v>0</v>
      </c>
      <c r="J22" s="98">
        <v>0</v>
      </c>
      <c r="K22" s="95" t="str">
        <f t="shared" si="3"/>
        <v>Prvok 1.5.2</v>
      </c>
      <c r="L22" s="96" t="str">
        <f t="shared" si="4"/>
        <v>Audit</v>
      </c>
      <c r="M22" s="84">
        <f t="shared" si="7"/>
        <v>2880</v>
      </c>
      <c r="N22" s="81">
        <v>2880</v>
      </c>
      <c r="O22" s="82">
        <v>0</v>
      </c>
      <c r="P22" s="98">
        <v>0</v>
      </c>
      <c r="Q22" s="97">
        <f t="shared" si="2"/>
        <v>2880</v>
      </c>
      <c r="R22" s="81">
        <v>2880</v>
      </c>
      <c r="S22" s="82">
        <v>0</v>
      </c>
      <c r="T22" s="98">
        <v>0</v>
      </c>
    </row>
    <row r="23" spans="1:20" ht="12.75">
      <c r="A23" s="95" t="s">
        <v>319</v>
      </c>
      <c r="B23" s="96" t="s">
        <v>136</v>
      </c>
      <c r="C23" s="84">
        <f t="shared" si="5"/>
        <v>0</v>
      </c>
      <c r="D23" s="81">
        <v>0</v>
      </c>
      <c r="E23" s="82">
        <v>0</v>
      </c>
      <c r="F23" s="83">
        <v>0</v>
      </c>
      <c r="G23" s="97">
        <f t="shared" si="6"/>
        <v>0</v>
      </c>
      <c r="H23" s="81">
        <v>0</v>
      </c>
      <c r="I23" s="82">
        <v>0</v>
      </c>
      <c r="J23" s="98">
        <v>0</v>
      </c>
      <c r="K23" s="95" t="str">
        <f t="shared" si="3"/>
        <v>Prvok 1.5.3</v>
      </c>
      <c r="L23" s="96" t="str">
        <f t="shared" si="4"/>
        <v>Účtovníctvo</v>
      </c>
      <c r="M23" s="84">
        <f t="shared" si="7"/>
        <v>0</v>
      </c>
      <c r="N23" s="81">
        <v>0</v>
      </c>
      <c r="O23" s="82">
        <v>0</v>
      </c>
      <c r="P23" s="83">
        <v>0</v>
      </c>
      <c r="Q23" s="97">
        <f t="shared" si="2"/>
        <v>0</v>
      </c>
      <c r="R23" s="81">
        <v>0</v>
      </c>
      <c r="S23" s="82">
        <v>0</v>
      </c>
      <c r="T23" s="98">
        <v>0</v>
      </c>
    </row>
    <row r="24" spans="1:20" ht="12.75">
      <c r="A24" s="90" t="s">
        <v>137</v>
      </c>
      <c r="B24" s="91" t="s">
        <v>138</v>
      </c>
      <c r="C24" s="85">
        <f t="shared" si="5"/>
        <v>7263</v>
      </c>
      <c r="D24" s="86">
        <v>7263</v>
      </c>
      <c r="E24" s="87">
        <v>0</v>
      </c>
      <c r="F24" s="88">
        <v>0</v>
      </c>
      <c r="G24" s="85">
        <f t="shared" si="6"/>
        <v>7350</v>
      </c>
      <c r="H24" s="86">
        <v>7350</v>
      </c>
      <c r="I24" s="87"/>
      <c r="J24" s="89"/>
      <c r="K24" s="90" t="str">
        <f t="shared" si="3"/>
        <v>Podprog 1.6</v>
      </c>
      <c r="L24" s="91" t="str">
        <f t="shared" si="4"/>
        <v>Členstvo v samosprávnych organizáciách</v>
      </c>
      <c r="M24" s="85">
        <f t="shared" si="7"/>
        <v>7500</v>
      </c>
      <c r="N24" s="86">
        <v>7500</v>
      </c>
      <c r="O24" s="87">
        <v>0</v>
      </c>
      <c r="P24" s="88">
        <v>0</v>
      </c>
      <c r="Q24" s="85">
        <f t="shared" si="2"/>
        <v>7650</v>
      </c>
      <c r="R24" s="86">
        <v>7650</v>
      </c>
      <c r="S24" s="87">
        <v>0</v>
      </c>
      <c r="T24" s="89">
        <v>0</v>
      </c>
    </row>
    <row r="25" spans="1:20" ht="12.75">
      <c r="A25" s="90" t="s">
        <v>139</v>
      </c>
      <c r="B25" s="91" t="s">
        <v>140</v>
      </c>
      <c r="C25" s="99">
        <f t="shared" si="5"/>
        <v>13300</v>
      </c>
      <c r="D25" s="100">
        <f>D26+D27</f>
        <v>13300</v>
      </c>
      <c r="E25" s="101">
        <f>E26+E27</f>
        <v>0</v>
      </c>
      <c r="F25" s="102">
        <f>F26+F27</f>
        <v>0</v>
      </c>
      <c r="G25" s="85">
        <f t="shared" si="6"/>
        <v>9000</v>
      </c>
      <c r="H25" s="103">
        <f>H26+H27</f>
        <v>9000</v>
      </c>
      <c r="I25" s="104">
        <f>I26+I27</f>
        <v>0</v>
      </c>
      <c r="J25" s="105">
        <f>J26+J27</f>
        <v>0</v>
      </c>
      <c r="K25" s="90" t="str">
        <f t="shared" si="3"/>
        <v>Podprog 1.7</v>
      </c>
      <c r="L25" s="91" t="str">
        <f t="shared" si="4"/>
        <v>Rozvíjanie vzťahov s partnerskými mestami</v>
      </c>
      <c r="M25" s="99">
        <f t="shared" si="7"/>
        <v>12000</v>
      </c>
      <c r="N25" s="100">
        <f>N26+N27</f>
        <v>12000</v>
      </c>
      <c r="O25" s="101">
        <f>O26+O27</f>
        <v>0</v>
      </c>
      <c r="P25" s="102">
        <f>P26+P27</f>
        <v>0</v>
      </c>
      <c r="Q25" s="85">
        <f t="shared" si="2"/>
        <v>12000</v>
      </c>
      <c r="R25" s="103">
        <f>R26+R27</f>
        <v>12000</v>
      </c>
      <c r="S25" s="104">
        <f>S26+S27</f>
        <v>0</v>
      </c>
      <c r="T25" s="105">
        <f>T26+T27</f>
        <v>0</v>
      </c>
    </row>
    <row r="26" spans="1:20" ht="12.75">
      <c r="A26" s="95" t="s">
        <v>320</v>
      </c>
      <c r="B26" s="96" t="s">
        <v>141</v>
      </c>
      <c r="C26" s="84">
        <f t="shared" si="5"/>
        <v>4300</v>
      </c>
      <c r="D26" s="81">
        <v>4300</v>
      </c>
      <c r="E26" s="82">
        <v>0</v>
      </c>
      <c r="F26" s="83">
        <v>0</v>
      </c>
      <c r="G26" s="97">
        <f t="shared" si="6"/>
        <v>4000</v>
      </c>
      <c r="H26" s="81">
        <v>4000</v>
      </c>
      <c r="I26" s="82">
        <v>0</v>
      </c>
      <c r="J26" s="98">
        <v>0</v>
      </c>
      <c r="K26" s="95" t="str">
        <f t="shared" si="3"/>
        <v>Prvok 1.7.1</v>
      </c>
      <c r="L26" s="96" t="str">
        <f t="shared" si="4"/>
        <v>Vzťahy s domácimi "kráľovskými" mestami</v>
      </c>
      <c r="M26" s="84">
        <f t="shared" si="7"/>
        <v>4000</v>
      </c>
      <c r="N26" s="81">
        <v>4000</v>
      </c>
      <c r="O26" s="82">
        <v>0</v>
      </c>
      <c r="P26" s="83">
        <v>0</v>
      </c>
      <c r="Q26" s="97">
        <f t="shared" si="2"/>
        <v>4000</v>
      </c>
      <c r="R26" s="81">
        <v>4000</v>
      </c>
      <c r="S26" s="82">
        <v>0</v>
      </c>
      <c r="T26" s="98">
        <v>0</v>
      </c>
    </row>
    <row r="27" spans="1:20" ht="13.5" thickBot="1">
      <c r="A27" s="95" t="s">
        <v>321</v>
      </c>
      <c r="B27" s="96" t="s">
        <v>142</v>
      </c>
      <c r="C27" s="84">
        <f t="shared" si="5"/>
        <v>9000</v>
      </c>
      <c r="D27" s="81">
        <v>9000</v>
      </c>
      <c r="E27" s="82">
        <v>0</v>
      </c>
      <c r="F27" s="83">
        <v>0</v>
      </c>
      <c r="G27" s="97">
        <f t="shared" si="6"/>
        <v>5000</v>
      </c>
      <c r="H27" s="178">
        <f>8000-3000</f>
        <v>5000</v>
      </c>
      <c r="I27" s="179">
        <v>0</v>
      </c>
      <c r="J27" s="255">
        <v>0</v>
      </c>
      <c r="K27" s="95" t="str">
        <f t="shared" si="3"/>
        <v>Prvok 1.7.2</v>
      </c>
      <c r="L27" s="96" t="str">
        <f t="shared" si="4"/>
        <v>Vzťahy so zahraničnými partnerskými mestami</v>
      </c>
      <c r="M27" s="84">
        <f t="shared" si="7"/>
        <v>8000</v>
      </c>
      <c r="N27" s="81">
        <v>8000</v>
      </c>
      <c r="O27" s="82">
        <v>0</v>
      </c>
      <c r="P27" s="83">
        <v>0</v>
      </c>
      <c r="Q27" s="97">
        <f t="shared" si="2"/>
        <v>8000</v>
      </c>
      <c r="R27" s="81">
        <v>8000</v>
      </c>
      <c r="S27" s="82">
        <v>0</v>
      </c>
      <c r="T27" s="98">
        <v>0</v>
      </c>
    </row>
    <row r="28" spans="1:20" s="76" customFormat="1" ht="12.75">
      <c r="A28" s="145" t="s">
        <v>143</v>
      </c>
      <c r="B28" s="146"/>
      <c r="C28" s="147">
        <f t="shared" si="5"/>
        <v>133094</v>
      </c>
      <c r="D28" s="148">
        <f>D29+D36+D37</f>
        <v>133094</v>
      </c>
      <c r="E28" s="149">
        <f>E29+E36+E37</f>
        <v>0</v>
      </c>
      <c r="F28" s="150">
        <f>F29+F36+F37</f>
        <v>0</v>
      </c>
      <c r="G28" s="213">
        <f t="shared" si="6"/>
        <v>144594</v>
      </c>
      <c r="H28" s="148">
        <f>H29+H36+H37</f>
        <v>144594</v>
      </c>
      <c r="I28" s="149">
        <f>I29+I36+I37</f>
        <v>0</v>
      </c>
      <c r="J28" s="161">
        <f>J29+J36+J37</f>
        <v>0</v>
      </c>
      <c r="K28" s="145" t="str">
        <f t="shared" si="3"/>
        <v>Program 2:   Propagácia a marketing</v>
      </c>
      <c r="L28" s="146"/>
      <c r="M28" s="147">
        <f t="shared" si="7"/>
        <v>134194</v>
      </c>
      <c r="N28" s="148">
        <f>N29+N36+N37</f>
        <v>134194</v>
      </c>
      <c r="O28" s="149">
        <f>O29+O36+O37</f>
        <v>0</v>
      </c>
      <c r="P28" s="150">
        <f>P29+P36+P37</f>
        <v>0</v>
      </c>
      <c r="Q28" s="213">
        <f t="shared" si="2"/>
        <v>136794</v>
      </c>
      <c r="R28" s="148">
        <f>R29+R36+R37</f>
        <v>136794</v>
      </c>
      <c r="S28" s="149">
        <f>S29+S36+S37</f>
        <v>0</v>
      </c>
      <c r="T28" s="161">
        <f>T29+T36+T37</f>
        <v>0</v>
      </c>
    </row>
    <row r="29" spans="1:20" ht="12.75">
      <c r="A29" s="90" t="s">
        <v>144</v>
      </c>
      <c r="B29" s="91" t="s">
        <v>145</v>
      </c>
      <c r="C29" s="99">
        <f t="shared" si="5"/>
        <v>131764</v>
      </c>
      <c r="D29" s="100">
        <f>SUM(D30:D35)</f>
        <v>131764</v>
      </c>
      <c r="E29" s="101">
        <f>SUM(E30:E35)</f>
        <v>0</v>
      </c>
      <c r="F29" s="102">
        <f>SUM(F30:F35)</f>
        <v>0</v>
      </c>
      <c r="G29" s="218">
        <f t="shared" si="6"/>
        <v>143264</v>
      </c>
      <c r="H29" s="219">
        <f>SUM(H30:H35)</f>
        <v>143264</v>
      </c>
      <c r="I29" s="220">
        <f>SUM(I30:I35)</f>
        <v>0</v>
      </c>
      <c r="J29" s="162">
        <f>SUM(J30:J35)</f>
        <v>0</v>
      </c>
      <c r="K29" s="90" t="str">
        <f t="shared" si="3"/>
        <v>Podprog 2.1</v>
      </c>
      <c r="L29" s="91" t="str">
        <f t="shared" si="4"/>
        <v>Šírenie informácií o meste</v>
      </c>
      <c r="M29" s="99">
        <f t="shared" si="7"/>
        <v>132864</v>
      </c>
      <c r="N29" s="100">
        <f>SUM(N30:N35)</f>
        <v>132864</v>
      </c>
      <c r="O29" s="101">
        <f>SUM(O30:O35)</f>
        <v>0</v>
      </c>
      <c r="P29" s="102">
        <f>SUM(P30:P35)</f>
        <v>0</v>
      </c>
      <c r="Q29" s="85">
        <f t="shared" si="2"/>
        <v>135464</v>
      </c>
      <c r="R29" s="103">
        <f>SUM(R30:R35)</f>
        <v>135464</v>
      </c>
      <c r="S29" s="104">
        <f>SUM(S30:S35)</f>
        <v>0</v>
      </c>
      <c r="T29" s="105">
        <f>SUM(T30:T35)</f>
        <v>0</v>
      </c>
    </row>
    <row r="30" spans="1:20" ht="12.75">
      <c r="A30" s="95" t="s">
        <v>322</v>
      </c>
      <c r="B30" s="96" t="s">
        <v>146</v>
      </c>
      <c r="C30" s="84">
        <f t="shared" si="5"/>
        <v>664</v>
      </c>
      <c r="D30" s="81">
        <v>664</v>
      </c>
      <c r="E30" s="82">
        <v>0</v>
      </c>
      <c r="F30" s="83">
        <v>0</v>
      </c>
      <c r="G30" s="97">
        <f t="shared" si="6"/>
        <v>664</v>
      </c>
      <c r="H30" s="81">
        <v>664</v>
      </c>
      <c r="I30" s="82">
        <v>0</v>
      </c>
      <c r="J30" s="98">
        <v>0</v>
      </c>
      <c r="K30" s="95" t="str">
        <f t="shared" si="3"/>
        <v>Prvok 2.1.1</v>
      </c>
      <c r="L30" s="96" t="str">
        <f t="shared" si="4"/>
        <v>Web stránka mesta</v>
      </c>
      <c r="M30" s="84">
        <f t="shared" si="7"/>
        <v>664</v>
      </c>
      <c r="N30" s="81">
        <v>664</v>
      </c>
      <c r="O30" s="82">
        <v>0</v>
      </c>
      <c r="P30" s="83">
        <v>0</v>
      </c>
      <c r="Q30" s="97">
        <f t="shared" si="2"/>
        <v>664</v>
      </c>
      <c r="R30" s="81">
        <v>664</v>
      </c>
      <c r="S30" s="82">
        <v>0</v>
      </c>
      <c r="T30" s="98">
        <v>0</v>
      </c>
    </row>
    <row r="31" spans="1:20" ht="12.75">
      <c r="A31" s="95" t="s">
        <v>323</v>
      </c>
      <c r="B31" s="96" t="s">
        <v>391</v>
      </c>
      <c r="C31" s="84">
        <f t="shared" si="5"/>
        <v>8000</v>
      </c>
      <c r="D31" s="81">
        <v>8000</v>
      </c>
      <c r="E31" s="82">
        <v>0</v>
      </c>
      <c r="F31" s="83">
        <v>0</v>
      </c>
      <c r="G31" s="97">
        <f t="shared" si="6"/>
        <v>9000</v>
      </c>
      <c r="H31" s="81">
        <v>9000</v>
      </c>
      <c r="I31" s="82">
        <v>0</v>
      </c>
      <c r="J31" s="98">
        <v>0</v>
      </c>
      <c r="K31" s="95" t="str">
        <f t="shared" si="3"/>
        <v>Prvok 2.1.2</v>
      </c>
      <c r="L31" s="96" t="str">
        <f t="shared" si="4"/>
        <v>Mestské promo-materiály a propagačné služby</v>
      </c>
      <c r="M31" s="84">
        <f t="shared" si="7"/>
        <v>8500</v>
      </c>
      <c r="N31" s="81">
        <v>8500</v>
      </c>
      <c r="O31" s="82">
        <v>0</v>
      </c>
      <c r="P31" s="83">
        <v>0</v>
      </c>
      <c r="Q31" s="97">
        <f t="shared" si="2"/>
        <v>9000</v>
      </c>
      <c r="R31" s="81">
        <v>9000</v>
      </c>
      <c r="S31" s="82">
        <v>0</v>
      </c>
      <c r="T31" s="98">
        <v>0</v>
      </c>
    </row>
    <row r="32" spans="1:20" ht="12.75">
      <c r="A32" s="95" t="s">
        <v>324</v>
      </c>
      <c r="B32" s="96" t="s">
        <v>147</v>
      </c>
      <c r="C32" s="84">
        <f t="shared" si="5"/>
        <v>15000</v>
      </c>
      <c r="D32" s="81">
        <v>15000</v>
      </c>
      <c r="E32" s="82">
        <v>0</v>
      </c>
      <c r="F32" s="83">
        <v>0</v>
      </c>
      <c r="G32" s="97">
        <f t="shared" si="6"/>
        <v>15000</v>
      </c>
      <c r="H32" s="81">
        <v>15000</v>
      </c>
      <c r="I32" s="82">
        <v>0</v>
      </c>
      <c r="J32" s="98">
        <v>0</v>
      </c>
      <c r="K32" s="95" t="str">
        <f t="shared" si="3"/>
        <v>Prvok 2.1.3</v>
      </c>
      <c r="L32" s="96" t="str">
        <f t="shared" si="4"/>
        <v>Kežmarská informačná agentúra</v>
      </c>
      <c r="M32" s="84">
        <f t="shared" si="7"/>
        <v>15000</v>
      </c>
      <c r="N32" s="81">
        <v>15000</v>
      </c>
      <c r="O32" s="82">
        <v>0</v>
      </c>
      <c r="P32" s="83">
        <v>0</v>
      </c>
      <c r="Q32" s="97">
        <f t="shared" si="2"/>
        <v>15000</v>
      </c>
      <c r="R32" s="81">
        <v>15000</v>
      </c>
      <c r="S32" s="82">
        <v>0</v>
      </c>
      <c r="T32" s="98">
        <v>0</v>
      </c>
    </row>
    <row r="33" spans="1:20" ht="12.75">
      <c r="A33" s="95" t="s">
        <v>325</v>
      </c>
      <c r="B33" s="96" t="s">
        <v>28</v>
      </c>
      <c r="C33" s="84">
        <f t="shared" si="5"/>
        <v>80000</v>
      </c>
      <c r="D33" s="81">
        <v>80000</v>
      </c>
      <c r="E33" s="82">
        <v>0</v>
      </c>
      <c r="F33" s="83">
        <v>0</v>
      </c>
      <c r="G33" s="97">
        <f t="shared" si="6"/>
        <v>80000</v>
      </c>
      <c r="H33" s="81">
        <v>80000</v>
      </c>
      <c r="I33" s="82">
        <v>0</v>
      </c>
      <c r="J33" s="98">
        <v>0</v>
      </c>
      <c r="K33" s="95" t="str">
        <f t="shared" si="3"/>
        <v>Prvok 2.1.4</v>
      </c>
      <c r="L33" s="96" t="str">
        <f t="shared" si="4"/>
        <v>Kežmarská televízia</v>
      </c>
      <c r="M33" s="84">
        <f t="shared" si="7"/>
        <v>81600</v>
      </c>
      <c r="N33" s="81">
        <f>H33+1600</f>
        <v>81600</v>
      </c>
      <c r="O33" s="82">
        <v>0</v>
      </c>
      <c r="P33" s="83">
        <v>0</v>
      </c>
      <c r="Q33" s="97">
        <f t="shared" si="2"/>
        <v>83200</v>
      </c>
      <c r="R33" s="81">
        <f>N33+1600</f>
        <v>83200</v>
      </c>
      <c r="S33" s="82">
        <v>0</v>
      </c>
      <c r="T33" s="98">
        <v>0</v>
      </c>
    </row>
    <row r="34" spans="1:20" ht="12.75">
      <c r="A34" s="95" t="s">
        <v>326</v>
      </c>
      <c r="B34" s="96" t="s">
        <v>148</v>
      </c>
      <c r="C34" s="84">
        <f t="shared" si="5"/>
        <v>26100</v>
      </c>
      <c r="D34" s="81">
        <v>26100</v>
      </c>
      <c r="E34" s="82">
        <v>0</v>
      </c>
      <c r="F34" s="83">
        <v>0</v>
      </c>
      <c r="G34" s="97">
        <f t="shared" si="6"/>
        <v>26600</v>
      </c>
      <c r="H34" s="81">
        <v>26600</v>
      </c>
      <c r="I34" s="82">
        <v>0</v>
      </c>
      <c r="J34" s="98">
        <v>0</v>
      </c>
      <c r="K34" s="95" t="str">
        <f t="shared" si="3"/>
        <v>Prvok 2.1.5</v>
      </c>
      <c r="L34" s="96" t="str">
        <f t="shared" si="4"/>
        <v>Kežmarské noviny</v>
      </c>
      <c r="M34" s="84">
        <f t="shared" si="7"/>
        <v>27100</v>
      </c>
      <c r="N34" s="81">
        <f>H34+500</f>
        <v>27100</v>
      </c>
      <c r="O34" s="82">
        <v>0</v>
      </c>
      <c r="P34" s="83">
        <v>0</v>
      </c>
      <c r="Q34" s="97">
        <f t="shared" si="2"/>
        <v>27600</v>
      </c>
      <c r="R34" s="81">
        <f>N34+500</f>
        <v>27600</v>
      </c>
      <c r="S34" s="82">
        <v>0</v>
      </c>
      <c r="T34" s="98">
        <v>0</v>
      </c>
    </row>
    <row r="35" spans="1:20" ht="12.75">
      <c r="A35" s="95" t="s">
        <v>327</v>
      </c>
      <c r="B35" s="96" t="s">
        <v>149</v>
      </c>
      <c r="C35" s="84">
        <f t="shared" si="5"/>
        <v>2000</v>
      </c>
      <c r="D35" s="81">
        <v>2000</v>
      </c>
      <c r="E35" s="82">
        <v>0</v>
      </c>
      <c r="F35" s="83">
        <v>0</v>
      </c>
      <c r="G35" s="97">
        <f t="shared" si="6"/>
        <v>12000</v>
      </c>
      <c r="H35" s="81">
        <v>12000</v>
      </c>
      <c r="I35" s="82">
        <v>0</v>
      </c>
      <c r="J35" s="98">
        <v>0</v>
      </c>
      <c r="K35" s="95" t="str">
        <f t="shared" si="3"/>
        <v>Prvok 2.1.6</v>
      </c>
      <c r="L35" s="96" t="str">
        <f t="shared" si="4"/>
        <v>Monografia mesta</v>
      </c>
      <c r="M35" s="84">
        <f t="shared" si="7"/>
        <v>0</v>
      </c>
      <c r="N35" s="81">
        <v>0</v>
      </c>
      <c r="O35" s="82">
        <v>0</v>
      </c>
      <c r="P35" s="83">
        <v>0</v>
      </c>
      <c r="Q35" s="97">
        <f t="shared" si="2"/>
        <v>0</v>
      </c>
      <c r="R35" s="81">
        <v>0</v>
      </c>
      <c r="S35" s="82">
        <v>0</v>
      </c>
      <c r="T35" s="98">
        <v>0</v>
      </c>
    </row>
    <row r="36" spans="1:20" ht="12.75">
      <c r="A36" s="90" t="s">
        <v>150</v>
      </c>
      <c r="B36" s="91" t="s">
        <v>151</v>
      </c>
      <c r="C36" s="85">
        <f t="shared" si="5"/>
        <v>1330</v>
      </c>
      <c r="D36" s="86">
        <v>1330</v>
      </c>
      <c r="E36" s="87">
        <v>0</v>
      </c>
      <c r="F36" s="88">
        <v>0</v>
      </c>
      <c r="G36" s="85">
        <f t="shared" si="6"/>
        <v>1330</v>
      </c>
      <c r="H36" s="86">
        <v>1330</v>
      </c>
      <c r="I36" s="87">
        <v>0</v>
      </c>
      <c r="J36" s="89">
        <v>0</v>
      </c>
      <c r="K36" s="90" t="str">
        <f t="shared" si="3"/>
        <v>Podprog 2.3</v>
      </c>
      <c r="L36" s="91" t="str">
        <f t="shared" si="4"/>
        <v>Kronika mesta</v>
      </c>
      <c r="M36" s="85">
        <f t="shared" si="7"/>
        <v>1330</v>
      </c>
      <c r="N36" s="86">
        <v>1330</v>
      </c>
      <c r="O36" s="87">
        <v>0</v>
      </c>
      <c r="P36" s="88">
        <v>0</v>
      </c>
      <c r="Q36" s="85">
        <f aca="true" t="shared" si="8" ref="Q36:Q81">R36+S36+T36</f>
        <v>1330</v>
      </c>
      <c r="R36" s="86">
        <v>1330</v>
      </c>
      <c r="S36" s="87">
        <v>0</v>
      </c>
      <c r="T36" s="89">
        <v>0</v>
      </c>
    </row>
    <row r="37" spans="1:20" ht="13.5" thickBot="1">
      <c r="A37" s="90" t="s">
        <v>152</v>
      </c>
      <c r="B37" s="91" t="s">
        <v>454</v>
      </c>
      <c r="C37" s="85">
        <f t="shared" si="5"/>
        <v>0</v>
      </c>
      <c r="D37" s="86">
        <v>0</v>
      </c>
      <c r="E37" s="87">
        <v>0</v>
      </c>
      <c r="F37" s="88">
        <v>0</v>
      </c>
      <c r="G37" s="85">
        <f t="shared" si="6"/>
        <v>0</v>
      </c>
      <c r="H37" s="86">
        <v>0</v>
      </c>
      <c r="I37" s="87">
        <v>0</v>
      </c>
      <c r="J37" s="89">
        <v>0</v>
      </c>
      <c r="K37" s="90" t="str">
        <f t="shared" si="3"/>
        <v>Podprog 2.4</v>
      </c>
      <c r="L37" s="91" t="str">
        <f t="shared" si="4"/>
        <v>Grantový systém na podporu CR</v>
      </c>
      <c r="M37" s="85">
        <f t="shared" si="7"/>
        <v>0</v>
      </c>
      <c r="N37" s="86">
        <v>0</v>
      </c>
      <c r="O37" s="87">
        <v>0</v>
      </c>
      <c r="P37" s="88">
        <v>0</v>
      </c>
      <c r="Q37" s="85">
        <f t="shared" si="8"/>
        <v>0</v>
      </c>
      <c r="R37" s="86">
        <v>0</v>
      </c>
      <c r="S37" s="87">
        <v>0</v>
      </c>
      <c r="T37" s="89">
        <v>0</v>
      </c>
    </row>
    <row r="38" spans="1:20" ht="12.75">
      <c r="A38" s="145" t="s">
        <v>153</v>
      </c>
      <c r="B38" s="146"/>
      <c r="C38" s="147">
        <f t="shared" si="5"/>
        <v>265618</v>
      </c>
      <c r="D38" s="148">
        <f>D39+D40+D41+D42</f>
        <v>221130</v>
      </c>
      <c r="E38" s="149">
        <f>E39+E40+E41+E42</f>
        <v>44488</v>
      </c>
      <c r="F38" s="150">
        <f>F39+F40+F41+F42</f>
        <v>0</v>
      </c>
      <c r="G38" s="213">
        <f t="shared" si="6"/>
        <v>422756</v>
      </c>
      <c r="H38" s="173">
        <f>H39+H40+H41+H42</f>
        <v>243580</v>
      </c>
      <c r="I38" s="174">
        <f>I39+I40+I41+I42</f>
        <v>179176</v>
      </c>
      <c r="J38" s="161">
        <f>J39+J40+J41+J42</f>
        <v>0</v>
      </c>
      <c r="K38" s="145" t="str">
        <f t="shared" si="3"/>
        <v>Program 3:   Interné služby</v>
      </c>
      <c r="L38" s="146"/>
      <c r="M38" s="147">
        <f t="shared" si="7"/>
        <v>277902</v>
      </c>
      <c r="N38" s="148">
        <f>N39+N40+N41+N42</f>
        <v>257010</v>
      </c>
      <c r="O38" s="149">
        <f>O39+O40+O41+O42</f>
        <v>20892</v>
      </c>
      <c r="P38" s="150">
        <f>P39+P40+P41+P42</f>
        <v>0</v>
      </c>
      <c r="Q38" s="213">
        <f t="shared" si="8"/>
        <v>271028</v>
      </c>
      <c r="R38" s="173">
        <f>R39+R40+R41+R42</f>
        <v>261540</v>
      </c>
      <c r="S38" s="174">
        <f>S39+S40+S41+S42</f>
        <v>9488</v>
      </c>
      <c r="T38" s="161">
        <f>T39+T40+T41+T42</f>
        <v>0</v>
      </c>
    </row>
    <row r="39" spans="1:20" ht="12.75">
      <c r="A39" s="90" t="s">
        <v>154</v>
      </c>
      <c r="B39" s="91" t="s">
        <v>155</v>
      </c>
      <c r="C39" s="85">
        <f t="shared" si="5"/>
        <v>1330</v>
      </c>
      <c r="D39" s="86">
        <v>1330</v>
      </c>
      <c r="E39" s="87">
        <v>0</v>
      </c>
      <c r="F39" s="88">
        <v>0</v>
      </c>
      <c r="G39" s="85">
        <f t="shared" si="6"/>
        <v>1330</v>
      </c>
      <c r="H39" s="86">
        <v>1330</v>
      </c>
      <c r="I39" s="87">
        <v>0</v>
      </c>
      <c r="J39" s="89">
        <v>0</v>
      </c>
      <c r="K39" s="90" t="str">
        <f t="shared" si="3"/>
        <v>Podprog 3.1</v>
      </c>
      <c r="L39" s="91" t="str">
        <f t="shared" si="4"/>
        <v>Regenerácia zamestnancov MsÚ </v>
      </c>
      <c r="M39" s="85">
        <f t="shared" si="7"/>
        <v>1360</v>
      </c>
      <c r="N39" s="86">
        <f>H39+30</f>
        <v>1360</v>
      </c>
      <c r="O39" s="87">
        <v>0</v>
      </c>
      <c r="P39" s="88">
        <v>0</v>
      </c>
      <c r="Q39" s="85">
        <f t="shared" si="8"/>
        <v>1390</v>
      </c>
      <c r="R39" s="86">
        <f>N39+30</f>
        <v>1390</v>
      </c>
      <c r="S39" s="87">
        <v>0</v>
      </c>
      <c r="T39" s="89">
        <v>0</v>
      </c>
    </row>
    <row r="40" spans="1:20" ht="12.75">
      <c r="A40" s="90" t="s">
        <v>156</v>
      </c>
      <c r="B40" s="91" t="s">
        <v>60</v>
      </c>
      <c r="C40" s="85">
        <f t="shared" si="5"/>
        <v>20000</v>
      </c>
      <c r="D40" s="86">
        <v>20000</v>
      </c>
      <c r="E40" s="87">
        <v>0</v>
      </c>
      <c r="F40" s="88">
        <v>0</v>
      </c>
      <c r="G40" s="85">
        <f t="shared" si="6"/>
        <v>20000</v>
      </c>
      <c r="H40" s="86">
        <v>20000</v>
      </c>
      <c r="I40" s="87">
        <v>0</v>
      </c>
      <c r="J40" s="89">
        <v>0</v>
      </c>
      <c r="K40" s="90" t="str">
        <f t="shared" si="3"/>
        <v>Podprog 3.2</v>
      </c>
      <c r="L40" s="91" t="str">
        <f t="shared" si="4"/>
        <v>Právne služby</v>
      </c>
      <c r="M40" s="85">
        <f t="shared" si="7"/>
        <v>20400</v>
      </c>
      <c r="N40" s="86">
        <v>20400</v>
      </c>
      <c r="O40" s="87">
        <v>0</v>
      </c>
      <c r="P40" s="88">
        <v>0</v>
      </c>
      <c r="Q40" s="85">
        <f t="shared" si="8"/>
        <v>20800</v>
      </c>
      <c r="R40" s="86">
        <v>20800</v>
      </c>
      <c r="S40" s="87">
        <v>0</v>
      </c>
      <c r="T40" s="89">
        <v>0</v>
      </c>
    </row>
    <row r="41" spans="1:20" ht="12.75">
      <c r="A41" s="90" t="s">
        <v>157</v>
      </c>
      <c r="B41" s="91" t="s">
        <v>158</v>
      </c>
      <c r="C41" s="85">
        <f t="shared" si="5"/>
        <v>29800</v>
      </c>
      <c r="D41" s="86">
        <v>29800</v>
      </c>
      <c r="E41" s="87">
        <v>0</v>
      </c>
      <c r="F41" s="88">
        <v>0</v>
      </c>
      <c r="G41" s="85">
        <f t="shared" si="6"/>
        <v>41750</v>
      </c>
      <c r="H41" s="86">
        <f>52000-500-500-50-2000-7500+1300-1000</f>
        <v>41750</v>
      </c>
      <c r="I41" s="87">
        <v>0</v>
      </c>
      <c r="J41" s="89">
        <v>0</v>
      </c>
      <c r="K41" s="90" t="str">
        <f t="shared" si="3"/>
        <v>Podprog 3.3</v>
      </c>
      <c r="L41" s="91" t="str">
        <f t="shared" si="4"/>
        <v>Interné informačné služby</v>
      </c>
      <c r="M41" s="85">
        <f t="shared" si="7"/>
        <v>43250</v>
      </c>
      <c r="N41" s="86">
        <f>H41+1500</f>
        <v>43250</v>
      </c>
      <c r="O41" s="87">
        <v>0</v>
      </c>
      <c r="P41" s="88">
        <v>0</v>
      </c>
      <c r="Q41" s="85">
        <f t="shared" si="8"/>
        <v>47350</v>
      </c>
      <c r="R41" s="86">
        <f>N41+4100</f>
        <v>47350</v>
      </c>
      <c r="S41" s="87">
        <v>0</v>
      </c>
      <c r="T41" s="89">
        <v>0</v>
      </c>
    </row>
    <row r="42" spans="1:20" ht="12.75">
      <c r="A42" s="90" t="s">
        <v>159</v>
      </c>
      <c r="B42" s="91" t="s">
        <v>160</v>
      </c>
      <c r="C42" s="99">
        <f t="shared" si="5"/>
        <v>214488</v>
      </c>
      <c r="D42" s="86">
        <f>SUM(D43:D45)+D50+D51</f>
        <v>170000</v>
      </c>
      <c r="E42" s="87">
        <f>SUM(E43:E45)+E50+E51</f>
        <v>44488</v>
      </c>
      <c r="F42" s="88">
        <f>SUM(F43:F45)+F50+F51</f>
        <v>0</v>
      </c>
      <c r="G42" s="85">
        <f t="shared" si="6"/>
        <v>359676</v>
      </c>
      <c r="H42" s="86">
        <f>SUM(H43:H45)+H50+H51</f>
        <v>180500</v>
      </c>
      <c r="I42" s="87">
        <f>SUM(I43:I45)+I50+I51</f>
        <v>179176</v>
      </c>
      <c r="J42" s="89">
        <f>SUM(J43:J45)+J50+J51</f>
        <v>0</v>
      </c>
      <c r="K42" s="90" t="str">
        <f t="shared" si="3"/>
        <v>Podprog 3.4</v>
      </c>
      <c r="L42" s="91" t="str">
        <f t="shared" si="4"/>
        <v>Správa, údržba a zveľaďovanie majetku mesta</v>
      </c>
      <c r="M42" s="99">
        <f t="shared" si="7"/>
        <v>212892</v>
      </c>
      <c r="N42" s="86">
        <f>SUM(N43:N45)+N50+N51</f>
        <v>192000</v>
      </c>
      <c r="O42" s="87">
        <f>SUM(O43:O45)+O50+O51</f>
        <v>20892</v>
      </c>
      <c r="P42" s="88">
        <f>SUM(P43:P45)+P50+P51</f>
        <v>0</v>
      </c>
      <c r="Q42" s="85">
        <f t="shared" si="8"/>
        <v>201488</v>
      </c>
      <c r="R42" s="86">
        <f>SUM(R43:R45)+R50+R51</f>
        <v>192000</v>
      </c>
      <c r="S42" s="87">
        <f>SUM(S43:S45)+S50+S51</f>
        <v>9488</v>
      </c>
      <c r="T42" s="89">
        <f>SUM(T43:T45)+T50+T51</f>
        <v>0</v>
      </c>
    </row>
    <row r="43" spans="1:20" ht="12.75">
      <c r="A43" s="95" t="s">
        <v>328</v>
      </c>
      <c r="B43" s="96" t="s">
        <v>161</v>
      </c>
      <c r="C43" s="84">
        <f t="shared" si="5"/>
        <v>0</v>
      </c>
      <c r="D43" s="81">
        <v>0</v>
      </c>
      <c r="E43" s="82">
        <v>0</v>
      </c>
      <c r="F43" s="83">
        <v>0</v>
      </c>
      <c r="G43" s="97">
        <f t="shared" si="6"/>
        <v>0</v>
      </c>
      <c r="H43" s="81">
        <v>0</v>
      </c>
      <c r="I43" s="82">
        <v>0</v>
      </c>
      <c r="J43" s="98">
        <v>0</v>
      </c>
      <c r="K43" s="95" t="str">
        <f t="shared" si="3"/>
        <v>Prvok 3.4.1</v>
      </c>
      <c r="L43" s="96" t="str">
        <f t="shared" si="4"/>
        <v>Evidencia hnuteľného majetku mesta</v>
      </c>
      <c r="M43" s="84">
        <f t="shared" si="7"/>
        <v>0</v>
      </c>
      <c r="N43" s="81">
        <v>0</v>
      </c>
      <c r="O43" s="82">
        <v>0</v>
      </c>
      <c r="P43" s="83">
        <v>0</v>
      </c>
      <c r="Q43" s="97">
        <f t="shared" si="8"/>
        <v>0</v>
      </c>
      <c r="R43" s="81">
        <v>0</v>
      </c>
      <c r="S43" s="82">
        <v>0</v>
      </c>
      <c r="T43" s="98">
        <v>0</v>
      </c>
    </row>
    <row r="44" spans="1:20" ht="12.75">
      <c r="A44" s="95" t="s">
        <v>329</v>
      </c>
      <c r="B44" s="96" t="s">
        <v>162</v>
      </c>
      <c r="C44" s="84">
        <f t="shared" si="5"/>
        <v>121000</v>
      </c>
      <c r="D44" s="81">
        <v>121000</v>
      </c>
      <c r="E44" s="82">
        <v>0</v>
      </c>
      <c r="F44" s="83">
        <v>0</v>
      </c>
      <c r="G44" s="97">
        <f t="shared" si="6"/>
        <v>131500</v>
      </c>
      <c r="H44" s="81">
        <f>130000+1500</f>
        <v>131500</v>
      </c>
      <c r="I44" s="82">
        <v>0</v>
      </c>
      <c r="J44" s="98">
        <v>0</v>
      </c>
      <c r="K44" s="95" t="str">
        <f t="shared" si="3"/>
        <v>Prvok 3.4.2</v>
      </c>
      <c r="L44" s="96" t="str">
        <f t="shared" si="4"/>
        <v>Správa a údržba nehnuteľného majetku mesta</v>
      </c>
      <c r="M44" s="84">
        <f t="shared" si="7"/>
        <v>143000</v>
      </c>
      <c r="N44" s="81">
        <v>143000</v>
      </c>
      <c r="O44" s="82">
        <v>0</v>
      </c>
      <c r="P44" s="83">
        <v>0</v>
      </c>
      <c r="Q44" s="97">
        <f t="shared" si="8"/>
        <v>143000</v>
      </c>
      <c r="R44" s="81">
        <v>143000</v>
      </c>
      <c r="S44" s="82">
        <v>0</v>
      </c>
      <c r="T44" s="98">
        <v>0</v>
      </c>
    </row>
    <row r="45" spans="1:20" ht="12.75">
      <c r="A45" s="95" t="s">
        <v>330</v>
      </c>
      <c r="B45" s="96" t="s">
        <v>421</v>
      </c>
      <c r="C45" s="97">
        <f t="shared" si="5"/>
        <v>49488</v>
      </c>
      <c r="D45" s="81">
        <f>SUM(D46:D49)</f>
        <v>5000</v>
      </c>
      <c r="E45" s="82">
        <f>SUM(E46:E49)</f>
        <v>44488</v>
      </c>
      <c r="F45" s="98">
        <f>SUM(F46:F49)</f>
        <v>0</v>
      </c>
      <c r="G45" s="97">
        <f t="shared" si="6"/>
        <v>114176</v>
      </c>
      <c r="H45" s="81">
        <f>SUM(H46:H49)</f>
        <v>5000</v>
      </c>
      <c r="I45" s="82">
        <f>SUM(I46:I49)</f>
        <v>109176</v>
      </c>
      <c r="J45" s="98">
        <f>SUM(J46:J49)</f>
        <v>0</v>
      </c>
      <c r="K45" s="95" t="str">
        <f t="shared" si="3"/>
        <v>Prvok 3.4.3</v>
      </c>
      <c r="L45" s="96" t="str">
        <f t="shared" si="4"/>
        <v>Zveľaďovanie nehnuteľností majetku mesta</v>
      </c>
      <c r="M45" s="84">
        <f t="shared" si="7"/>
        <v>14488</v>
      </c>
      <c r="N45" s="81">
        <f>SUM(N46:N49)</f>
        <v>5000</v>
      </c>
      <c r="O45" s="82">
        <f>SUM(O46:O49)</f>
        <v>9488</v>
      </c>
      <c r="P45" s="98">
        <f>SUM(P46:P49)</f>
        <v>0</v>
      </c>
      <c r="Q45" s="97">
        <f t="shared" si="8"/>
        <v>14488</v>
      </c>
      <c r="R45" s="81">
        <f>SUM(R46:R49)</f>
        <v>5000</v>
      </c>
      <c r="S45" s="82">
        <f>SUM(S46:S49)</f>
        <v>9488</v>
      </c>
      <c r="T45" s="98">
        <f>SUM(T46:T49)</f>
        <v>0</v>
      </c>
    </row>
    <row r="46" spans="1:20" s="77" customFormat="1" ht="9.75">
      <c r="A46" s="142" t="s">
        <v>390</v>
      </c>
      <c r="B46" s="143" t="s">
        <v>445</v>
      </c>
      <c r="C46" s="111">
        <f t="shared" si="5"/>
        <v>35000</v>
      </c>
      <c r="D46" s="112">
        <v>0</v>
      </c>
      <c r="E46" s="109">
        <v>35000</v>
      </c>
      <c r="F46" s="144">
        <v>0</v>
      </c>
      <c r="G46" s="111">
        <f t="shared" si="6"/>
        <v>20000</v>
      </c>
      <c r="H46" s="112">
        <v>0</v>
      </c>
      <c r="I46" s="109">
        <v>20000</v>
      </c>
      <c r="J46" s="113">
        <v>0</v>
      </c>
      <c r="K46" s="142" t="str">
        <f aca="true" t="shared" si="9" ref="K46:L49">A46</f>
        <v> - v tom</v>
      </c>
      <c r="L46" s="143" t="str">
        <f t="shared" si="9"/>
        <v>Nákup pozemkov</v>
      </c>
      <c r="M46" s="111">
        <f t="shared" si="7"/>
        <v>0</v>
      </c>
      <c r="N46" s="160">
        <v>0</v>
      </c>
      <c r="O46" s="467">
        <v>0</v>
      </c>
      <c r="P46" s="468">
        <v>0</v>
      </c>
      <c r="Q46" s="111">
        <f t="shared" si="8"/>
        <v>0</v>
      </c>
      <c r="R46" s="160">
        <v>0</v>
      </c>
      <c r="S46" s="467">
        <v>0</v>
      </c>
      <c r="T46" s="469">
        <v>0</v>
      </c>
    </row>
    <row r="47" spans="1:20" s="77" customFormat="1" ht="9.75">
      <c r="A47" s="142" t="s">
        <v>390</v>
      </c>
      <c r="B47" s="143" t="s">
        <v>459</v>
      </c>
      <c r="C47" s="111">
        <f t="shared" si="5"/>
        <v>9488</v>
      </c>
      <c r="D47" s="112">
        <v>0</v>
      </c>
      <c r="E47" s="109">
        <v>9488</v>
      </c>
      <c r="F47" s="144">
        <v>0</v>
      </c>
      <c r="G47" s="111">
        <f t="shared" si="6"/>
        <v>9488</v>
      </c>
      <c r="H47" s="112">
        <v>0</v>
      </c>
      <c r="I47" s="109">
        <v>9488</v>
      </c>
      <c r="J47" s="113">
        <v>0</v>
      </c>
      <c r="K47" s="142" t="str">
        <f t="shared" si="9"/>
        <v> - v tom</v>
      </c>
      <c r="L47" s="143" t="str">
        <f t="shared" si="9"/>
        <v>Technické zhodnotenie budovy Združenia Región Tatry</v>
      </c>
      <c r="M47" s="111">
        <f t="shared" si="7"/>
        <v>9488</v>
      </c>
      <c r="N47" s="160">
        <v>0</v>
      </c>
      <c r="O47" s="467">
        <v>9488</v>
      </c>
      <c r="P47" s="468">
        <v>0</v>
      </c>
      <c r="Q47" s="111">
        <f t="shared" si="8"/>
        <v>9488</v>
      </c>
      <c r="R47" s="160">
        <v>0</v>
      </c>
      <c r="S47" s="467">
        <v>9488</v>
      </c>
      <c r="T47" s="469">
        <v>0</v>
      </c>
    </row>
    <row r="48" spans="1:20" s="77" customFormat="1" ht="9.75">
      <c r="A48" s="142" t="s">
        <v>390</v>
      </c>
      <c r="B48" s="143" t="s">
        <v>1349</v>
      </c>
      <c r="C48" s="111">
        <f>D48+E48+F48</f>
        <v>0</v>
      </c>
      <c r="D48" s="112">
        <v>0</v>
      </c>
      <c r="E48" s="109">
        <v>0</v>
      </c>
      <c r="F48" s="144">
        <v>0</v>
      </c>
      <c r="G48" s="111">
        <f>H48+I48+J48</f>
        <v>79688</v>
      </c>
      <c r="H48" s="112">
        <v>0</v>
      </c>
      <c r="I48" s="109">
        <v>79688</v>
      </c>
      <c r="J48" s="113">
        <v>0</v>
      </c>
      <c r="K48" s="142" t="str">
        <f>A48</f>
        <v> - v tom</v>
      </c>
      <c r="L48" s="143" t="str">
        <f>B48</f>
        <v>Vysporiadanie haly v areáli Technických služieb, s.r.o. Kežmarok</v>
      </c>
      <c r="M48" s="111">
        <f>N48+O48+P48</f>
        <v>0</v>
      </c>
      <c r="N48" s="160">
        <v>0</v>
      </c>
      <c r="O48" s="467">
        <v>0</v>
      </c>
      <c r="P48" s="468">
        <v>0</v>
      </c>
      <c r="Q48" s="111">
        <f>R48+S48+T48</f>
        <v>0</v>
      </c>
      <c r="R48" s="160">
        <v>0</v>
      </c>
      <c r="S48" s="467">
        <v>0</v>
      </c>
      <c r="T48" s="469">
        <v>0</v>
      </c>
    </row>
    <row r="49" spans="1:20" s="77" customFormat="1" ht="9.75">
      <c r="A49" s="142" t="s">
        <v>390</v>
      </c>
      <c r="B49" s="143" t="s">
        <v>441</v>
      </c>
      <c r="C49" s="111">
        <f t="shared" si="5"/>
        <v>5000</v>
      </c>
      <c r="D49" s="112">
        <v>5000</v>
      </c>
      <c r="E49" s="109">
        <v>0</v>
      </c>
      <c r="F49" s="144">
        <v>0</v>
      </c>
      <c r="G49" s="111">
        <f t="shared" si="6"/>
        <v>5000</v>
      </c>
      <c r="H49" s="112">
        <v>5000</v>
      </c>
      <c r="I49" s="109">
        <v>0</v>
      </c>
      <c r="J49" s="113">
        <v>0</v>
      </c>
      <c r="K49" s="142" t="str">
        <f t="shared" si="9"/>
        <v> - v tom</v>
      </c>
      <c r="L49" s="143" t="str">
        <f t="shared" si="9"/>
        <v>Príprava stavieb - zamerania, štúdie</v>
      </c>
      <c r="M49" s="111">
        <f t="shared" si="7"/>
        <v>5000</v>
      </c>
      <c r="N49" s="160">
        <v>5000</v>
      </c>
      <c r="O49" s="467">
        <v>0</v>
      </c>
      <c r="P49" s="468">
        <v>0</v>
      </c>
      <c r="Q49" s="111">
        <f t="shared" si="8"/>
        <v>5000</v>
      </c>
      <c r="R49" s="160">
        <v>5000</v>
      </c>
      <c r="S49" s="467">
        <v>0</v>
      </c>
      <c r="T49" s="469">
        <v>0</v>
      </c>
    </row>
    <row r="50" spans="1:20" ht="12.75">
      <c r="A50" s="95" t="s">
        <v>461</v>
      </c>
      <c r="B50" s="96" t="s">
        <v>462</v>
      </c>
      <c r="C50" s="84">
        <f t="shared" si="5"/>
        <v>44000</v>
      </c>
      <c r="D50" s="81">
        <v>44000</v>
      </c>
      <c r="E50" s="82">
        <v>0</v>
      </c>
      <c r="F50" s="83">
        <v>0</v>
      </c>
      <c r="G50" s="97">
        <f>H50+I50+J50</f>
        <v>44000</v>
      </c>
      <c r="H50" s="81">
        <v>44000</v>
      </c>
      <c r="I50" s="82">
        <v>0</v>
      </c>
      <c r="J50" s="98">
        <v>0</v>
      </c>
      <c r="K50" s="95" t="str">
        <f t="shared" si="3"/>
        <v>Prvok 3.4.4</v>
      </c>
      <c r="L50" s="96" t="str">
        <f t="shared" si="4"/>
        <v>Správa areálu bývalých kasární</v>
      </c>
      <c r="M50" s="84">
        <f t="shared" si="7"/>
        <v>44000</v>
      </c>
      <c r="N50" s="470">
        <v>44000</v>
      </c>
      <c r="O50" s="471">
        <v>0</v>
      </c>
      <c r="P50" s="472">
        <v>0</v>
      </c>
      <c r="Q50" s="97">
        <f t="shared" si="8"/>
        <v>44000</v>
      </c>
      <c r="R50" s="470">
        <v>44000</v>
      </c>
      <c r="S50" s="471">
        <v>0</v>
      </c>
      <c r="T50" s="473">
        <v>0</v>
      </c>
    </row>
    <row r="51" spans="1:20" ht="13.5" thickBot="1">
      <c r="A51" s="151" t="s">
        <v>514</v>
      </c>
      <c r="B51" s="152" t="s">
        <v>515</v>
      </c>
      <c r="C51" s="84">
        <f>D51+E51+F51</f>
        <v>0</v>
      </c>
      <c r="D51" s="81">
        <v>0</v>
      </c>
      <c r="E51" s="82">
        <v>0</v>
      </c>
      <c r="F51" s="83">
        <v>0</v>
      </c>
      <c r="G51" s="97">
        <f>H51+I51+J51</f>
        <v>70000</v>
      </c>
      <c r="H51" s="81">
        <v>0</v>
      </c>
      <c r="I51" s="82">
        <v>70000</v>
      </c>
      <c r="J51" s="98">
        <v>0</v>
      </c>
      <c r="K51" s="95" t="str">
        <f>A51</f>
        <v>Projekt 3.4.5</v>
      </c>
      <c r="L51" s="96" t="str">
        <f>B51</f>
        <v>Revitalizácia centrálnej zóny mesta Kežmarok</v>
      </c>
      <c r="M51" s="84">
        <f>N51+O51+P51</f>
        <v>11404</v>
      </c>
      <c r="N51" s="81">
        <v>0</v>
      </c>
      <c r="O51" s="82">
        <v>11404</v>
      </c>
      <c r="P51" s="83">
        <v>0</v>
      </c>
      <c r="Q51" s="97">
        <f>R51+S51+T51</f>
        <v>0</v>
      </c>
      <c r="R51" s="81">
        <v>0</v>
      </c>
      <c r="S51" s="82">
        <v>0</v>
      </c>
      <c r="T51" s="98">
        <v>0</v>
      </c>
    </row>
    <row r="52" spans="1:20" ht="12.75">
      <c r="A52" s="145" t="s">
        <v>163</v>
      </c>
      <c r="B52" s="146"/>
      <c r="C52" s="147">
        <f t="shared" si="5"/>
        <v>181608</v>
      </c>
      <c r="D52" s="148">
        <f>SUM(D53:D57)</f>
        <v>181608</v>
      </c>
      <c r="E52" s="149">
        <f>SUM(E53:E57)</f>
        <v>0</v>
      </c>
      <c r="F52" s="150">
        <f>SUM(F53:F57)</f>
        <v>0</v>
      </c>
      <c r="G52" s="213">
        <f t="shared" si="6"/>
        <v>192813</v>
      </c>
      <c r="H52" s="173">
        <f>SUM(H53:H57)</f>
        <v>190313</v>
      </c>
      <c r="I52" s="174">
        <f>SUM(I53:I57)</f>
        <v>2500</v>
      </c>
      <c r="J52" s="161">
        <f>SUM(J53:J57)</f>
        <v>0</v>
      </c>
      <c r="K52" s="145" t="str">
        <f t="shared" si="3"/>
        <v>Program 4: Služby občanom</v>
      </c>
      <c r="L52" s="146"/>
      <c r="M52" s="147">
        <f aca="true" t="shared" si="10" ref="M52:M65">N52+O52+P52</f>
        <v>193213</v>
      </c>
      <c r="N52" s="148">
        <f>SUM(N53:N57)</f>
        <v>193213</v>
      </c>
      <c r="O52" s="149">
        <f>SUM(O53:O57)</f>
        <v>0</v>
      </c>
      <c r="P52" s="150">
        <f>SUM(P53:P57)</f>
        <v>0</v>
      </c>
      <c r="Q52" s="213">
        <f t="shared" si="8"/>
        <v>193613</v>
      </c>
      <c r="R52" s="173">
        <f>SUM(R53:R57)</f>
        <v>193613</v>
      </c>
      <c r="S52" s="174">
        <f>SUM(S53:S57)</f>
        <v>0</v>
      </c>
      <c r="T52" s="161">
        <f>SUM(T53:T57)</f>
        <v>0</v>
      </c>
    </row>
    <row r="53" spans="1:20" ht="12.75">
      <c r="A53" s="90" t="s">
        <v>164</v>
      </c>
      <c r="B53" s="91" t="s">
        <v>13</v>
      </c>
      <c r="C53" s="85">
        <f t="shared" si="5"/>
        <v>18000</v>
      </c>
      <c r="D53" s="86">
        <v>18000</v>
      </c>
      <c r="E53" s="87">
        <v>0</v>
      </c>
      <c r="F53" s="88">
        <v>0</v>
      </c>
      <c r="G53" s="85">
        <f t="shared" si="6"/>
        <v>18000</v>
      </c>
      <c r="H53" s="86">
        <v>18000</v>
      </c>
      <c r="I53" s="87">
        <v>0</v>
      </c>
      <c r="J53" s="89">
        <v>0</v>
      </c>
      <c r="K53" s="90" t="str">
        <f t="shared" si="3"/>
        <v>Podprog 4.1 </v>
      </c>
      <c r="L53" s="91" t="str">
        <f t="shared" si="4"/>
        <v>Verejné WC</v>
      </c>
      <c r="M53" s="85">
        <f t="shared" si="10"/>
        <v>18350</v>
      </c>
      <c r="N53" s="86">
        <v>18350</v>
      </c>
      <c r="O53" s="87">
        <v>0</v>
      </c>
      <c r="P53" s="88">
        <v>0</v>
      </c>
      <c r="Q53" s="85">
        <f t="shared" si="8"/>
        <v>18700</v>
      </c>
      <c r="R53" s="86">
        <v>18700</v>
      </c>
      <c r="S53" s="87">
        <v>0</v>
      </c>
      <c r="T53" s="89">
        <v>0</v>
      </c>
    </row>
    <row r="54" spans="1:20" ht="12.75">
      <c r="A54" s="90" t="s">
        <v>165</v>
      </c>
      <c r="B54" s="91" t="s">
        <v>15</v>
      </c>
      <c r="C54" s="85">
        <f t="shared" si="5"/>
        <v>105500</v>
      </c>
      <c r="D54" s="86">
        <v>105500</v>
      </c>
      <c r="E54" s="87">
        <v>0</v>
      </c>
      <c r="F54" s="88">
        <v>0</v>
      </c>
      <c r="G54" s="85">
        <f t="shared" si="6"/>
        <v>105500</v>
      </c>
      <c r="H54" s="86">
        <v>105500</v>
      </c>
      <c r="I54" s="87">
        <v>0</v>
      </c>
      <c r="J54" s="89">
        <v>0</v>
      </c>
      <c r="K54" s="90" t="str">
        <f t="shared" si="3"/>
        <v>Podprog 4.2</v>
      </c>
      <c r="L54" s="91" t="str">
        <f t="shared" si="4"/>
        <v>Stavebný úrad</v>
      </c>
      <c r="M54" s="85">
        <f t="shared" si="10"/>
        <v>105500</v>
      </c>
      <c r="N54" s="86">
        <f>H54</f>
        <v>105500</v>
      </c>
      <c r="O54" s="87">
        <v>0</v>
      </c>
      <c r="P54" s="88">
        <v>0</v>
      </c>
      <c r="Q54" s="85">
        <f t="shared" si="8"/>
        <v>105500</v>
      </c>
      <c r="R54" s="86">
        <f>N54</f>
        <v>105500</v>
      </c>
      <c r="S54" s="87">
        <v>0</v>
      </c>
      <c r="T54" s="89">
        <v>0</v>
      </c>
    </row>
    <row r="55" spans="1:20" ht="12.75">
      <c r="A55" s="90" t="s">
        <v>166</v>
      </c>
      <c r="B55" s="91" t="s">
        <v>167</v>
      </c>
      <c r="C55" s="85">
        <f t="shared" si="5"/>
        <v>49400</v>
      </c>
      <c r="D55" s="86">
        <v>49400</v>
      </c>
      <c r="E55" s="87">
        <v>0</v>
      </c>
      <c r="F55" s="88">
        <v>0</v>
      </c>
      <c r="G55" s="85">
        <f t="shared" si="6"/>
        <v>60635</v>
      </c>
      <c r="H55" s="86">
        <f>Bežné!D85+Bežné!D43-I55</f>
        <v>58135</v>
      </c>
      <c r="I55" s="87">
        <v>2500</v>
      </c>
      <c r="J55" s="89">
        <v>0</v>
      </c>
      <c r="K55" s="90" t="str">
        <f t="shared" si="3"/>
        <v>Podprog 4.3</v>
      </c>
      <c r="L55" s="91" t="str">
        <f t="shared" si="4"/>
        <v>Matrika, Osvedčovanie listín a podpisov a evidencia obyvateľov </v>
      </c>
      <c r="M55" s="85">
        <f t="shared" si="10"/>
        <v>60635</v>
      </c>
      <c r="N55" s="86">
        <f>Bežné!E85+Bežné!E43</f>
        <v>60635</v>
      </c>
      <c r="O55" s="87">
        <v>0</v>
      </c>
      <c r="P55" s="88">
        <v>0</v>
      </c>
      <c r="Q55" s="85">
        <f t="shared" si="8"/>
        <v>60635</v>
      </c>
      <c r="R55" s="86">
        <f>Bežné!F85+Bežné!F43</f>
        <v>60635</v>
      </c>
      <c r="S55" s="87">
        <v>0</v>
      </c>
      <c r="T55" s="89">
        <v>0</v>
      </c>
    </row>
    <row r="56" spans="1:20" ht="12.75">
      <c r="A56" s="90" t="s">
        <v>168</v>
      </c>
      <c r="B56" s="91" t="s">
        <v>20</v>
      </c>
      <c r="C56" s="85">
        <f t="shared" si="5"/>
        <v>3100</v>
      </c>
      <c r="D56" s="86">
        <v>3100</v>
      </c>
      <c r="E56" s="87">
        <v>0</v>
      </c>
      <c r="F56" s="88">
        <v>0</v>
      </c>
      <c r="G56" s="85">
        <f t="shared" si="6"/>
        <v>3100</v>
      </c>
      <c r="H56" s="86">
        <v>3100</v>
      </c>
      <c r="I56" s="87">
        <v>0</v>
      </c>
      <c r="J56" s="89">
        <v>0</v>
      </c>
      <c r="K56" s="90" t="str">
        <f t="shared" si="3"/>
        <v>Podprog 4.4 </v>
      </c>
      <c r="L56" s="91" t="str">
        <f t="shared" si="4"/>
        <v>Občianske obrady</v>
      </c>
      <c r="M56" s="85">
        <f t="shared" si="10"/>
        <v>3150</v>
      </c>
      <c r="N56" s="86">
        <v>3150</v>
      </c>
      <c r="O56" s="87">
        <v>0</v>
      </c>
      <c r="P56" s="88">
        <v>0</v>
      </c>
      <c r="Q56" s="85">
        <f t="shared" si="8"/>
        <v>3200</v>
      </c>
      <c r="R56" s="86">
        <v>3200</v>
      </c>
      <c r="S56" s="87">
        <v>0</v>
      </c>
      <c r="T56" s="89">
        <v>0</v>
      </c>
    </row>
    <row r="57" spans="1:20" ht="13.5" thickBot="1">
      <c r="A57" s="90" t="s">
        <v>407</v>
      </c>
      <c r="B57" s="91" t="s">
        <v>408</v>
      </c>
      <c r="C57" s="85">
        <f t="shared" si="5"/>
        <v>5608</v>
      </c>
      <c r="D57" s="86">
        <v>5608</v>
      </c>
      <c r="E57" s="87">
        <v>0</v>
      </c>
      <c r="F57" s="88">
        <v>0</v>
      </c>
      <c r="G57" s="85">
        <f t="shared" si="6"/>
        <v>5578</v>
      </c>
      <c r="H57" s="86">
        <f>Bežné!D86</f>
        <v>5578</v>
      </c>
      <c r="I57" s="87">
        <v>0</v>
      </c>
      <c r="J57" s="89">
        <v>0</v>
      </c>
      <c r="K57" s="90" t="str">
        <f t="shared" si="3"/>
        <v>Podprog 4.5</v>
      </c>
      <c r="L57" s="91" t="str">
        <f t="shared" si="4"/>
        <v>Registrácia obyvateľstva</v>
      </c>
      <c r="M57" s="85">
        <f t="shared" si="10"/>
        <v>5578</v>
      </c>
      <c r="N57" s="86">
        <f>Bežné!E86</f>
        <v>5578</v>
      </c>
      <c r="O57" s="87">
        <v>0</v>
      </c>
      <c r="P57" s="88">
        <v>0</v>
      </c>
      <c r="Q57" s="85">
        <f t="shared" si="8"/>
        <v>5578</v>
      </c>
      <c r="R57" s="86">
        <f>Bežné!F86</f>
        <v>5578</v>
      </c>
      <c r="S57" s="87">
        <v>0</v>
      </c>
      <c r="T57" s="89">
        <v>0</v>
      </c>
    </row>
    <row r="58" spans="1:20" ht="12.75">
      <c r="A58" s="145" t="s">
        <v>169</v>
      </c>
      <c r="B58" s="146"/>
      <c r="C58" s="147">
        <f t="shared" si="5"/>
        <v>717052</v>
      </c>
      <c r="D58" s="148">
        <f>D59+D62+D63+D64+D69+D70+D71+D74</f>
        <v>674311</v>
      </c>
      <c r="E58" s="149">
        <f>E59+E62+E63+E64+E69+E70+E71+E74</f>
        <v>36600</v>
      </c>
      <c r="F58" s="154">
        <f>F59+F62+F63+F64+F69+F70+F71+F74</f>
        <v>6141</v>
      </c>
      <c r="G58" s="213">
        <f t="shared" si="6"/>
        <v>493000</v>
      </c>
      <c r="H58" s="148">
        <f>H59+H62+H63+H64+H69+H70+H71+H74</f>
        <v>457000</v>
      </c>
      <c r="I58" s="149">
        <f>I59+I62+I63+I64+I69+I70+I71+I74</f>
        <v>36000</v>
      </c>
      <c r="J58" s="154">
        <f>J59+J62+J63+J64+J69+J70+J71+J74</f>
        <v>0</v>
      </c>
      <c r="K58" s="145" t="str">
        <f t="shared" si="3"/>
        <v>Program 5:   Bezpečnosť, právo a poriadok</v>
      </c>
      <c r="L58" s="146"/>
      <c r="M58" s="147">
        <f t="shared" si="10"/>
        <v>472430</v>
      </c>
      <c r="N58" s="148">
        <f>N59+N62+N63+N64+N69+N70+N71+N74</f>
        <v>459430</v>
      </c>
      <c r="O58" s="149">
        <f>O59+O62+O63+O64+O69+O70+O71+O74</f>
        <v>13000</v>
      </c>
      <c r="P58" s="154">
        <f>P59+P62+P63+P64+P69+P70+P71+P74</f>
        <v>0</v>
      </c>
      <c r="Q58" s="213">
        <f t="shared" si="8"/>
        <v>479860</v>
      </c>
      <c r="R58" s="148">
        <f>R59+R62+R63+R64+R69+R70+R71+R74</f>
        <v>466860</v>
      </c>
      <c r="S58" s="149">
        <f>S59+S62+S63+S64+S69+S70+S71+S74</f>
        <v>13000</v>
      </c>
      <c r="T58" s="154">
        <f>T59+T62+T63+T64+T69+T70+T71+T74</f>
        <v>0</v>
      </c>
    </row>
    <row r="59" spans="1:20" ht="12.75">
      <c r="A59" s="90" t="s">
        <v>170</v>
      </c>
      <c r="B59" s="91" t="s">
        <v>171</v>
      </c>
      <c r="C59" s="99">
        <f t="shared" si="5"/>
        <v>349541</v>
      </c>
      <c r="D59" s="100">
        <f>SUM(D60:D61)</f>
        <v>333800</v>
      </c>
      <c r="E59" s="101">
        <f>SUM(E60:E61)</f>
        <v>9600</v>
      </c>
      <c r="F59" s="102">
        <f>SUM(F60:F61)</f>
        <v>6141</v>
      </c>
      <c r="G59" s="218">
        <f t="shared" si="6"/>
        <v>359800</v>
      </c>
      <c r="H59" s="219">
        <f>SUM(H60:H61)</f>
        <v>333800</v>
      </c>
      <c r="I59" s="220">
        <f>SUM(I60:I61)</f>
        <v>26000</v>
      </c>
      <c r="J59" s="162">
        <f>SUM(J60:J61)</f>
        <v>0</v>
      </c>
      <c r="K59" s="90" t="str">
        <f t="shared" si="3"/>
        <v>Podprog 5.1</v>
      </c>
      <c r="L59" s="91" t="str">
        <f t="shared" si="4"/>
        <v>Verejný poriadok a bezpečnosť</v>
      </c>
      <c r="M59" s="99">
        <f t="shared" si="10"/>
        <v>343500</v>
      </c>
      <c r="N59" s="100">
        <f>SUM(N60:N61)</f>
        <v>340500</v>
      </c>
      <c r="O59" s="101">
        <f>SUM(O60:O61)</f>
        <v>3000</v>
      </c>
      <c r="P59" s="102">
        <f>SUM(P60:P61)</f>
        <v>0</v>
      </c>
      <c r="Q59" s="85">
        <f t="shared" si="8"/>
        <v>350200</v>
      </c>
      <c r="R59" s="103">
        <f>SUM(R60:R61)</f>
        <v>347200</v>
      </c>
      <c r="S59" s="104">
        <f>SUM(S60:S61)</f>
        <v>3000</v>
      </c>
      <c r="T59" s="105">
        <f>SUM(T60:T61)</f>
        <v>0</v>
      </c>
    </row>
    <row r="60" spans="1:20" ht="12.75">
      <c r="A60" s="95" t="s">
        <v>331</v>
      </c>
      <c r="B60" s="96" t="s">
        <v>172</v>
      </c>
      <c r="C60" s="84">
        <f t="shared" si="5"/>
        <v>346541</v>
      </c>
      <c r="D60" s="81">
        <v>333800</v>
      </c>
      <c r="E60" s="82">
        <v>6600</v>
      </c>
      <c r="F60" s="83">
        <v>6141</v>
      </c>
      <c r="G60" s="97">
        <f t="shared" si="6"/>
        <v>359800</v>
      </c>
      <c r="H60" s="81">
        <f>353700-10000-9900</f>
        <v>333800</v>
      </c>
      <c r="I60" s="82">
        <v>26000</v>
      </c>
      <c r="J60" s="98">
        <v>0</v>
      </c>
      <c r="K60" s="95" t="str">
        <f t="shared" si="3"/>
        <v>Prvok 5.1.1</v>
      </c>
      <c r="L60" s="96" t="str">
        <f t="shared" si="4"/>
        <v>Hliadkovanie</v>
      </c>
      <c r="M60" s="84">
        <f t="shared" si="10"/>
        <v>340500</v>
      </c>
      <c r="N60" s="81">
        <f>H60+6700</f>
        <v>340500</v>
      </c>
      <c r="O60" s="82">
        <v>0</v>
      </c>
      <c r="P60" s="83">
        <v>0</v>
      </c>
      <c r="Q60" s="97">
        <f t="shared" si="8"/>
        <v>347200</v>
      </c>
      <c r="R60" s="81">
        <f>N60+6700</f>
        <v>347200</v>
      </c>
      <c r="S60" s="82">
        <v>0</v>
      </c>
      <c r="T60" s="98">
        <v>0</v>
      </c>
    </row>
    <row r="61" spans="1:20" ht="12.75">
      <c r="A61" s="95" t="s">
        <v>332</v>
      </c>
      <c r="B61" s="96" t="s">
        <v>173</v>
      </c>
      <c r="C61" s="84">
        <f t="shared" si="5"/>
        <v>3000</v>
      </c>
      <c r="D61" s="81">
        <v>0</v>
      </c>
      <c r="E61" s="82">
        <v>3000</v>
      </c>
      <c r="F61" s="83">
        <v>0</v>
      </c>
      <c r="G61" s="97">
        <f t="shared" si="6"/>
        <v>0</v>
      </c>
      <c r="H61" s="81">
        <v>0</v>
      </c>
      <c r="I61" s="82">
        <v>0</v>
      </c>
      <c r="J61" s="98">
        <v>0</v>
      </c>
      <c r="K61" s="95" t="str">
        <f t="shared" si="3"/>
        <v>Prvok 5.1.2</v>
      </c>
      <c r="L61" s="96" t="str">
        <f t="shared" si="4"/>
        <v>Kamerový systém</v>
      </c>
      <c r="M61" s="84">
        <f t="shared" si="10"/>
        <v>3000</v>
      </c>
      <c r="N61" s="81">
        <v>0</v>
      </c>
      <c r="O61" s="82">
        <v>3000</v>
      </c>
      <c r="P61" s="83">
        <v>0</v>
      </c>
      <c r="Q61" s="97">
        <f t="shared" si="8"/>
        <v>3000</v>
      </c>
      <c r="R61" s="81">
        <v>0</v>
      </c>
      <c r="S61" s="82">
        <v>3000</v>
      </c>
      <c r="T61" s="98">
        <v>0</v>
      </c>
    </row>
    <row r="62" spans="1:20" ht="12.75">
      <c r="A62" s="90" t="s">
        <v>174</v>
      </c>
      <c r="B62" s="91" t="s">
        <v>17</v>
      </c>
      <c r="C62" s="85">
        <f t="shared" si="5"/>
        <v>23500</v>
      </c>
      <c r="D62" s="86">
        <v>3500</v>
      </c>
      <c r="E62" s="87">
        <v>20000</v>
      </c>
      <c r="F62" s="88">
        <v>0</v>
      </c>
      <c r="G62" s="85">
        <f t="shared" si="6"/>
        <v>3500</v>
      </c>
      <c r="H62" s="86">
        <v>3500</v>
      </c>
      <c r="I62" s="87">
        <v>0</v>
      </c>
      <c r="J62" s="89">
        <v>0</v>
      </c>
      <c r="K62" s="90" t="str">
        <f t="shared" si="3"/>
        <v>Podprog 5.2</v>
      </c>
      <c r="L62" s="91" t="str">
        <f t="shared" si="4"/>
        <v>Civilná ochrana</v>
      </c>
      <c r="M62" s="85">
        <f t="shared" si="10"/>
        <v>3570</v>
      </c>
      <c r="N62" s="86">
        <v>3570</v>
      </c>
      <c r="O62" s="87">
        <v>0</v>
      </c>
      <c r="P62" s="88">
        <v>0</v>
      </c>
      <c r="Q62" s="85">
        <f t="shared" si="8"/>
        <v>3640</v>
      </c>
      <c r="R62" s="86">
        <v>3640</v>
      </c>
      <c r="S62" s="87">
        <v>0</v>
      </c>
      <c r="T62" s="89">
        <v>0</v>
      </c>
    </row>
    <row r="63" spans="1:20" ht="12.75">
      <c r="A63" s="90" t="s">
        <v>175</v>
      </c>
      <c r="B63" s="91" t="s">
        <v>176</v>
      </c>
      <c r="C63" s="85">
        <f t="shared" si="5"/>
        <v>2000</v>
      </c>
      <c r="D63" s="86">
        <v>2000</v>
      </c>
      <c r="E63" s="87">
        <v>0</v>
      </c>
      <c r="F63" s="88">
        <v>0</v>
      </c>
      <c r="G63" s="85">
        <f t="shared" si="6"/>
        <v>3000</v>
      </c>
      <c r="H63" s="86">
        <v>3000</v>
      </c>
      <c r="I63" s="87">
        <v>0</v>
      </c>
      <c r="J63" s="89">
        <v>0</v>
      </c>
      <c r="K63" s="90" t="str">
        <f t="shared" si="3"/>
        <v>Podprog 5.3</v>
      </c>
      <c r="L63" s="91" t="str">
        <f t="shared" si="4"/>
        <v>Protipožiarna ochrana</v>
      </c>
      <c r="M63" s="85">
        <f t="shared" si="10"/>
        <v>3060</v>
      </c>
      <c r="N63" s="86">
        <v>3060</v>
      </c>
      <c r="O63" s="87">
        <v>0</v>
      </c>
      <c r="P63" s="88">
        <v>0</v>
      </c>
      <c r="Q63" s="85">
        <f t="shared" si="8"/>
        <v>3120</v>
      </c>
      <c r="R63" s="86">
        <v>3120</v>
      </c>
      <c r="S63" s="87">
        <v>0</v>
      </c>
      <c r="T63" s="89">
        <v>0</v>
      </c>
    </row>
    <row r="64" spans="1:20" ht="12.75">
      <c r="A64" s="90" t="s">
        <v>177</v>
      </c>
      <c r="B64" s="91" t="s">
        <v>19</v>
      </c>
      <c r="C64" s="99">
        <f t="shared" si="5"/>
        <v>119250</v>
      </c>
      <c r="D64" s="100">
        <f>SUM(D65:D68)</f>
        <v>112250</v>
      </c>
      <c r="E64" s="101">
        <f>SUM(E65:E68)</f>
        <v>7000</v>
      </c>
      <c r="F64" s="102">
        <f>SUM(F65:F68)</f>
        <v>0</v>
      </c>
      <c r="G64" s="85">
        <f t="shared" si="6"/>
        <v>122000</v>
      </c>
      <c r="H64" s="103">
        <f>SUM(H66:H68)+H65</f>
        <v>112000</v>
      </c>
      <c r="I64" s="104">
        <f>SUM(I66:I68)+I65</f>
        <v>10000</v>
      </c>
      <c r="J64" s="105">
        <f>SUM(J66:J68)+J65</f>
        <v>0</v>
      </c>
      <c r="K64" s="90" t="str">
        <f t="shared" si="3"/>
        <v>Podprog 5.4</v>
      </c>
      <c r="L64" s="91" t="str">
        <f t="shared" si="4"/>
        <v>Verejné osvetlenie</v>
      </c>
      <c r="M64" s="99">
        <f t="shared" si="10"/>
        <v>117600</v>
      </c>
      <c r="N64" s="100">
        <f>SUM(N65:N68)</f>
        <v>107600</v>
      </c>
      <c r="O64" s="101">
        <f>SUM(O65:O68)</f>
        <v>10000</v>
      </c>
      <c r="P64" s="102">
        <f>SUM(P65:P68)</f>
        <v>0</v>
      </c>
      <c r="Q64" s="85">
        <f t="shared" si="8"/>
        <v>118200</v>
      </c>
      <c r="R64" s="103">
        <f>SUM(R66:R68)+R65</f>
        <v>108200</v>
      </c>
      <c r="S64" s="104">
        <f>SUM(S66:S68)+S65</f>
        <v>10000</v>
      </c>
      <c r="T64" s="105">
        <f>SUM(T66:T68)+T65</f>
        <v>0</v>
      </c>
    </row>
    <row r="65" spans="1:20" ht="12.75">
      <c r="A65" s="95" t="s">
        <v>333</v>
      </c>
      <c r="B65" s="96" t="s">
        <v>178</v>
      </c>
      <c r="C65" s="84">
        <f t="shared" si="5"/>
        <v>7000</v>
      </c>
      <c r="D65" s="81">
        <v>0</v>
      </c>
      <c r="E65" s="82">
        <v>7000</v>
      </c>
      <c r="F65" s="83">
        <v>0</v>
      </c>
      <c r="G65" s="97">
        <f t="shared" si="6"/>
        <v>10000</v>
      </c>
      <c r="H65" s="81">
        <v>0</v>
      </c>
      <c r="I65" s="82">
        <f>20000-10000</f>
        <v>10000</v>
      </c>
      <c r="J65" s="98">
        <v>0</v>
      </c>
      <c r="K65" s="95" t="str">
        <f t="shared" si="3"/>
        <v>Prvok 5.4.1</v>
      </c>
      <c r="L65" s="96" t="str">
        <f t="shared" si="4"/>
        <v>Rozširovanie VO</v>
      </c>
      <c r="M65" s="84">
        <f t="shared" si="10"/>
        <v>10000</v>
      </c>
      <c r="N65" s="81">
        <v>0</v>
      </c>
      <c r="O65" s="82">
        <v>10000</v>
      </c>
      <c r="P65" s="83">
        <v>0</v>
      </c>
      <c r="Q65" s="97">
        <f t="shared" si="8"/>
        <v>10000</v>
      </c>
      <c r="R65" s="81">
        <v>0</v>
      </c>
      <c r="S65" s="82">
        <v>10000</v>
      </c>
      <c r="T65" s="98">
        <v>0</v>
      </c>
    </row>
    <row r="66" spans="1:20" ht="12.75">
      <c r="A66" s="95" t="s">
        <v>334</v>
      </c>
      <c r="B66" s="96" t="s">
        <v>179</v>
      </c>
      <c r="C66" s="84">
        <f t="shared" si="5"/>
        <v>30000</v>
      </c>
      <c r="D66" s="81">
        <v>30000</v>
      </c>
      <c r="E66" s="82">
        <v>0</v>
      </c>
      <c r="F66" s="83">
        <v>0</v>
      </c>
      <c r="G66" s="97">
        <f t="shared" si="6"/>
        <v>30000</v>
      </c>
      <c r="H66" s="81">
        <v>30000</v>
      </c>
      <c r="I66" s="82">
        <v>0</v>
      </c>
      <c r="J66" s="98">
        <v>0</v>
      </c>
      <c r="K66" s="95" t="str">
        <f t="shared" si="3"/>
        <v>Prvok 5.4.2</v>
      </c>
      <c r="L66" s="96" t="str">
        <f t="shared" si="4"/>
        <v>Bežná údržba a oprava VO</v>
      </c>
      <c r="M66" s="84">
        <f aca="true" t="shared" si="11" ref="M66:M93">N66+O66+P66</f>
        <v>30600</v>
      </c>
      <c r="N66" s="81">
        <v>30600</v>
      </c>
      <c r="O66" s="82">
        <v>0</v>
      </c>
      <c r="P66" s="83">
        <v>0</v>
      </c>
      <c r="Q66" s="97">
        <f t="shared" si="8"/>
        <v>31200</v>
      </c>
      <c r="R66" s="81">
        <v>31200</v>
      </c>
      <c r="S66" s="82">
        <v>0</v>
      </c>
      <c r="T66" s="98">
        <v>0</v>
      </c>
    </row>
    <row r="67" spans="1:20" ht="12.75">
      <c r="A67" s="95" t="s">
        <v>335</v>
      </c>
      <c r="B67" s="96" t="s">
        <v>180</v>
      </c>
      <c r="C67" s="84">
        <f t="shared" si="5"/>
        <v>7000</v>
      </c>
      <c r="D67" s="81">
        <v>7000</v>
      </c>
      <c r="E67" s="82">
        <v>0</v>
      </c>
      <c r="F67" s="83">
        <v>0</v>
      </c>
      <c r="G67" s="97">
        <f t="shared" si="6"/>
        <v>4000</v>
      </c>
      <c r="H67" s="81">
        <v>4000</v>
      </c>
      <c r="I67" s="82">
        <v>0</v>
      </c>
      <c r="J67" s="98">
        <v>0</v>
      </c>
      <c r="K67" s="95" t="str">
        <f t="shared" si="3"/>
        <v>Prvok 5.4.3</v>
      </c>
      <c r="L67" s="96" t="str">
        <f t="shared" si="4"/>
        <v>Renovácia VO</v>
      </c>
      <c r="M67" s="84">
        <f t="shared" si="11"/>
        <v>4000</v>
      </c>
      <c r="N67" s="81">
        <v>4000</v>
      </c>
      <c r="O67" s="82">
        <v>0</v>
      </c>
      <c r="P67" s="83">
        <v>0</v>
      </c>
      <c r="Q67" s="97">
        <f t="shared" si="8"/>
        <v>4000</v>
      </c>
      <c r="R67" s="81">
        <v>4000</v>
      </c>
      <c r="S67" s="82">
        <v>0</v>
      </c>
      <c r="T67" s="98">
        <v>0</v>
      </c>
    </row>
    <row r="68" spans="1:20" ht="12.75">
      <c r="A68" s="95" t="s">
        <v>336</v>
      </c>
      <c r="B68" s="96" t="s">
        <v>181</v>
      </c>
      <c r="C68" s="84">
        <f t="shared" si="5"/>
        <v>75250</v>
      </c>
      <c r="D68" s="81">
        <v>75250</v>
      </c>
      <c r="E68" s="82">
        <v>0</v>
      </c>
      <c r="F68" s="83">
        <v>0</v>
      </c>
      <c r="G68" s="97">
        <f t="shared" si="6"/>
        <v>78000</v>
      </c>
      <c r="H68" s="81">
        <v>78000</v>
      </c>
      <c r="I68" s="82">
        <v>0</v>
      </c>
      <c r="J68" s="98">
        <v>0</v>
      </c>
      <c r="K68" s="95" t="str">
        <f t="shared" si="3"/>
        <v>Prvok 5.4.4</v>
      </c>
      <c r="L68" s="96" t="str">
        <f t="shared" si="4"/>
        <v>Prevádzka VO</v>
      </c>
      <c r="M68" s="84">
        <f t="shared" si="11"/>
        <v>73000</v>
      </c>
      <c r="N68" s="81">
        <v>73000</v>
      </c>
      <c r="O68" s="82">
        <v>0</v>
      </c>
      <c r="P68" s="83">
        <v>0</v>
      </c>
      <c r="Q68" s="97">
        <f t="shared" si="8"/>
        <v>73000</v>
      </c>
      <c r="R68" s="81">
        <v>73000</v>
      </c>
      <c r="S68" s="82">
        <v>0</v>
      </c>
      <c r="T68" s="98">
        <v>0</v>
      </c>
    </row>
    <row r="69" spans="1:20" ht="12.75">
      <c r="A69" s="90" t="s">
        <v>182</v>
      </c>
      <c r="B69" s="91" t="s">
        <v>564</v>
      </c>
      <c r="C69" s="85">
        <f t="shared" si="5"/>
        <v>1000</v>
      </c>
      <c r="D69" s="86">
        <v>1000</v>
      </c>
      <c r="E69" s="87">
        <v>0</v>
      </c>
      <c r="F69" s="88">
        <v>0</v>
      </c>
      <c r="G69" s="85">
        <f t="shared" si="6"/>
        <v>1000</v>
      </c>
      <c r="H69" s="86">
        <v>1000</v>
      </c>
      <c r="I69" s="87"/>
      <c r="J69" s="89"/>
      <c r="K69" s="90" t="str">
        <f t="shared" si="3"/>
        <v>Podprog 5.5</v>
      </c>
      <c r="L69" s="91" t="str">
        <f t="shared" si="4"/>
        <v>Starostlivosť o psov</v>
      </c>
      <c r="M69" s="85">
        <f t="shared" si="11"/>
        <v>1000</v>
      </c>
      <c r="N69" s="86">
        <v>1000</v>
      </c>
      <c r="O69" s="87">
        <v>0</v>
      </c>
      <c r="P69" s="88">
        <v>0</v>
      </c>
      <c r="Q69" s="85">
        <f t="shared" si="8"/>
        <v>1000</v>
      </c>
      <c r="R69" s="86">
        <v>1000</v>
      </c>
      <c r="S69" s="87">
        <v>0</v>
      </c>
      <c r="T69" s="89">
        <v>0</v>
      </c>
    </row>
    <row r="70" spans="1:20" ht="12.75">
      <c r="A70" s="90" t="s">
        <v>463</v>
      </c>
      <c r="B70" s="153" t="s">
        <v>464</v>
      </c>
      <c r="C70" s="114">
        <f>D70+E70+F70</f>
        <v>0</v>
      </c>
      <c r="D70" s="86">
        <v>0</v>
      </c>
      <c r="E70" s="87">
        <v>0</v>
      </c>
      <c r="F70" s="88">
        <v>0</v>
      </c>
      <c r="G70" s="114">
        <f>H70+I70+J70</f>
        <v>0</v>
      </c>
      <c r="H70" s="86">
        <v>0</v>
      </c>
      <c r="I70" s="87">
        <v>0</v>
      </c>
      <c r="J70" s="89">
        <v>0</v>
      </c>
      <c r="K70" s="90" t="str">
        <f>A70</f>
        <v>Podprog 5.7</v>
      </c>
      <c r="L70" s="153" t="str">
        <f t="shared" si="4"/>
        <v>Povodňové záchranné práce</v>
      </c>
      <c r="M70" s="114">
        <f>N70+O70+P70</f>
        <v>0</v>
      </c>
      <c r="N70" s="86">
        <v>0</v>
      </c>
      <c r="O70" s="87">
        <v>0</v>
      </c>
      <c r="P70" s="88">
        <v>0</v>
      </c>
      <c r="Q70" s="114">
        <f>R70+S70+T70</f>
        <v>0</v>
      </c>
      <c r="R70" s="86">
        <v>0</v>
      </c>
      <c r="S70" s="87">
        <v>0</v>
      </c>
      <c r="T70" s="89">
        <v>0</v>
      </c>
    </row>
    <row r="71" spans="1:20" ht="12.75">
      <c r="A71" s="90" t="s">
        <v>465</v>
      </c>
      <c r="B71" s="153" t="s">
        <v>466</v>
      </c>
      <c r="C71" s="114">
        <f>D71+E71+F71</f>
        <v>216813</v>
      </c>
      <c r="D71" s="86">
        <f>SUM(D72:D73)</f>
        <v>216813</v>
      </c>
      <c r="E71" s="87">
        <f>SUM(E72:E73)</f>
        <v>0</v>
      </c>
      <c r="F71" s="89">
        <f>SUM(F72:F73)</f>
        <v>0</v>
      </c>
      <c r="G71" s="114">
        <f>H71+I71+J71</f>
        <v>0</v>
      </c>
      <c r="H71" s="86">
        <f>SUM(H72:H73)</f>
        <v>0</v>
      </c>
      <c r="I71" s="87">
        <f>SUM(I72:I73)</f>
        <v>0</v>
      </c>
      <c r="J71" s="89">
        <f>SUM(J72:J73)</f>
        <v>0</v>
      </c>
      <c r="K71" s="90" t="str">
        <f>A71</f>
        <v>Podprog 5.8</v>
      </c>
      <c r="L71" s="153" t="str">
        <f t="shared" si="4"/>
        <v>Odstraňovanie škôd spôsobených povodňou</v>
      </c>
      <c r="M71" s="114">
        <f>N71+O71+P71</f>
        <v>0</v>
      </c>
      <c r="N71" s="86">
        <f>SUM(N72:N73)</f>
        <v>0</v>
      </c>
      <c r="O71" s="87">
        <f>SUM(O72:O73)</f>
        <v>0</v>
      </c>
      <c r="P71" s="89">
        <f>SUM(P72:P73)</f>
        <v>0</v>
      </c>
      <c r="Q71" s="114">
        <f>R71+S71+T71</f>
        <v>0</v>
      </c>
      <c r="R71" s="86">
        <f>SUM(R72:R73)</f>
        <v>0</v>
      </c>
      <c r="S71" s="87">
        <f>SUM(S72:S73)</f>
        <v>0</v>
      </c>
      <c r="T71" s="89">
        <f>SUM(T72:T73)</f>
        <v>0</v>
      </c>
    </row>
    <row r="72" spans="1:20" ht="12.75">
      <c r="A72" s="95" t="s">
        <v>566</v>
      </c>
      <c r="B72" s="96" t="s">
        <v>466</v>
      </c>
      <c r="C72" s="84">
        <f>D72+E72+F72</f>
        <v>202746</v>
      </c>
      <c r="D72" s="81">
        <v>202746</v>
      </c>
      <c r="E72" s="82">
        <v>0</v>
      </c>
      <c r="F72" s="83">
        <v>0</v>
      </c>
      <c r="G72" s="97">
        <f>H72+I72+J72</f>
        <v>0</v>
      </c>
      <c r="H72" s="81">
        <v>0</v>
      </c>
      <c r="I72" s="82">
        <v>0</v>
      </c>
      <c r="J72" s="98">
        <v>0</v>
      </c>
      <c r="K72" s="95" t="str">
        <f>A72</f>
        <v>Prvok 5.8.1</v>
      </c>
      <c r="L72" s="96" t="str">
        <f>B72</f>
        <v>Odstraňovanie škôd spôsobených povodňou</v>
      </c>
      <c r="M72" s="84">
        <f>N72+O72+P72</f>
        <v>0</v>
      </c>
      <c r="N72" s="81">
        <v>0</v>
      </c>
      <c r="O72" s="82">
        <v>0</v>
      </c>
      <c r="P72" s="83">
        <v>0</v>
      </c>
      <c r="Q72" s="97">
        <f>R72+S72+T72</f>
        <v>0</v>
      </c>
      <c r="R72" s="81">
        <v>0</v>
      </c>
      <c r="S72" s="82">
        <v>0</v>
      </c>
      <c r="T72" s="98">
        <v>0</v>
      </c>
    </row>
    <row r="73" spans="1:20" ht="12.75">
      <c r="A73" s="95" t="s">
        <v>567</v>
      </c>
      <c r="B73" s="96" t="s">
        <v>568</v>
      </c>
      <c r="C73" s="84">
        <f>D73+E73+F73</f>
        <v>14067</v>
      </c>
      <c r="D73" s="81">
        <v>14067</v>
      </c>
      <c r="E73" s="82">
        <v>0</v>
      </c>
      <c r="F73" s="83">
        <v>0</v>
      </c>
      <c r="G73" s="97">
        <f>H73+I73+J73</f>
        <v>0</v>
      </c>
      <c r="H73" s="81">
        <v>0</v>
      </c>
      <c r="I73" s="82">
        <v>0</v>
      </c>
      <c r="J73" s="98">
        <v>0</v>
      </c>
      <c r="K73" s="95" t="str">
        <f>A73</f>
        <v>Prvok 5.8.2</v>
      </c>
      <c r="L73" s="96" t="str">
        <f>B73</f>
        <v>Ochrana pred povodňami</v>
      </c>
      <c r="M73" s="84">
        <f>N73+O73+P73</f>
        <v>0</v>
      </c>
      <c r="N73" s="81">
        <v>0</v>
      </c>
      <c r="O73" s="82">
        <v>0</v>
      </c>
      <c r="P73" s="83">
        <v>0</v>
      </c>
      <c r="Q73" s="97">
        <f>R73+S73+T73</f>
        <v>0</v>
      </c>
      <c r="R73" s="81">
        <v>0</v>
      </c>
      <c r="S73" s="82">
        <v>0</v>
      </c>
      <c r="T73" s="98">
        <v>0</v>
      </c>
    </row>
    <row r="74" spans="1:20" ht="13.5" thickBot="1">
      <c r="A74" s="90" t="s">
        <v>476</v>
      </c>
      <c r="B74" s="153" t="s">
        <v>565</v>
      </c>
      <c r="C74" s="114">
        <f>D74+E74+F74</f>
        <v>4948</v>
      </c>
      <c r="D74" s="86">
        <v>4948</v>
      </c>
      <c r="E74" s="87">
        <v>0</v>
      </c>
      <c r="F74" s="88">
        <v>0</v>
      </c>
      <c r="G74" s="114">
        <f>H74+I74+J74</f>
        <v>3700</v>
      </c>
      <c r="H74" s="258">
        <v>3700</v>
      </c>
      <c r="I74" s="228">
        <v>0</v>
      </c>
      <c r="J74" s="229">
        <v>0</v>
      </c>
      <c r="K74" s="90" t="str">
        <f>A74</f>
        <v>Podprog 5.9</v>
      </c>
      <c r="L74" s="153" t="str">
        <f aca="true" t="shared" si="12" ref="L74:L132">B74</f>
        <v>Útulok zvierat</v>
      </c>
      <c r="M74" s="114">
        <f>N74+O74+P74</f>
        <v>3700</v>
      </c>
      <c r="N74" s="86">
        <v>3700</v>
      </c>
      <c r="O74" s="87">
        <v>0</v>
      </c>
      <c r="P74" s="88">
        <v>0</v>
      </c>
      <c r="Q74" s="114">
        <f>R74+S74+T74</f>
        <v>3700</v>
      </c>
      <c r="R74" s="86">
        <v>3700</v>
      </c>
      <c r="S74" s="87">
        <v>0</v>
      </c>
      <c r="T74" s="89">
        <v>0</v>
      </c>
    </row>
    <row r="75" spans="1:20" ht="12.75">
      <c r="A75" s="145" t="s">
        <v>183</v>
      </c>
      <c r="B75" s="146"/>
      <c r="C75" s="147">
        <f t="shared" si="5"/>
        <v>861158</v>
      </c>
      <c r="D75" s="148">
        <f>D76+D81+D86+D87</f>
        <v>745081</v>
      </c>
      <c r="E75" s="149">
        <f>E76+E81+E86+E87</f>
        <v>116077</v>
      </c>
      <c r="F75" s="150">
        <f>F76+F81+F86+F87</f>
        <v>0</v>
      </c>
      <c r="G75" s="213">
        <f t="shared" si="6"/>
        <v>820633</v>
      </c>
      <c r="H75" s="173">
        <f>H76+H81+H86+H87</f>
        <v>764981</v>
      </c>
      <c r="I75" s="174">
        <f>I76+I81+I86+I87</f>
        <v>55652</v>
      </c>
      <c r="J75" s="161">
        <f>J76+J81+J86+J87</f>
        <v>0</v>
      </c>
      <c r="K75" s="145" t="str">
        <f aca="true" t="shared" si="13" ref="K75:K133">A75</f>
        <v>Program 6:   Odpadové hospodárstvo</v>
      </c>
      <c r="L75" s="146"/>
      <c r="M75" s="147">
        <f t="shared" si="11"/>
        <v>764000</v>
      </c>
      <c r="N75" s="148">
        <f>N76+N81+N86+N87</f>
        <v>764000</v>
      </c>
      <c r="O75" s="149">
        <f>O76+O81+O86+O87</f>
        <v>0</v>
      </c>
      <c r="P75" s="150">
        <f>P76+P81+P86+P87</f>
        <v>0</v>
      </c>
      <c r="Q75" s="213">
        <f t="shared" si="8"/>
        <v>869500</v>
      </c>
      <c r="R75" s="173">
        <f>R76+R81+R86+R87</f>
        <v>869500</v>
      </c>
      <c r="S75" s="174">
        <f>S76+S81+S86+S87</f>
        <v>0</v>
      </c>
      <c r="T75" s="161">
        <f>T76+T81+T86+T87</f>
        <v>0</v>
      </c>
    </row>
    <row r="76" spans="1:20" ht="12.75">
      <c r="A76" s="90" t="s">
        <v>184</v>
      </c>
      <c r="B76" s="91" t="s">
        <v>185</v>
      </c>
      <c r="C76" s="99">
        <f t="shared" si="5"/>
        <v>440870</v>
      </c>
      <c r="D76" s="100">
        <f>SUM(D77:D80)</f>
        <v>440870</v>
      </c>
      <c r="E76" s="101">
        <f>SUM(E77:E80)</f>
        <v>0</v>
      </c>
      <c r="F76" s="102">
        <f>SUM(F77:F80)</f>
        <v>0</v>
      </c>
      <c r="G76" s="218">
        <f t="shared" si="6"/>
        <v>456500</v>
      </c>
      <c r="H76" s="219">
        <f>SUM(H77:H80)</f>
        <v>456500</v>
      </c>
      <c r="I76" s="220">
        <f>SUM(I77:I80)</f>
        <v>0</v>
      </c>
      <c r="J76" s="162">
        <f>SUM(J77:J80)</f>
        <v>0</v>
      </c>
      <c r="K76" s="90" t="str">
        <f t="shared" si="13"/>
        <v>Podprog 6.1</v>
      </c>
      <c r="L76" s="91" t="str">
        <f t="shared" si="12"/>
        <v>Zber a zneškodnenie odpadu</v>
      </c>
      <c r="M76" s="99">
        <f t="shared" si="11"/>
        <v>458500</v>
      </c>
      <c r="N76" s="100">
        <f>SUM(N77:N80)</f>
        <v>458500</v>
      </c>
      <c r="O76" s="101">
        <f>SUM(O77:O80)</f>
        <v>0</v>
      </c>
      <c r="P76" s="102">
        <f>SUM(P77:P80)</f>
        <v>0</v>
      </c>
      <c r="Q76" s="85">
        <f t="shared" si="8"/>
        <v>561500</v>
      </c>
      <c r="R76" s="103">
        <f>SUM(R77:R80)</f>
        <v>561500</v>
      </c>
      <c r="S76" s="104">
        <f>SUM(S77:S80)</f>
        <v>0</v>
      </c>
      <c r="T76" s="105">
        <f>SUM(T77:T80)</f>
        <v>0</v>
      </c>
    </row>
    <row r="77" spans="1:20" ht="12.75">
      <c r="A77" s="95" t="s">
        <v>337</v>
      </c>
      <c r="B77" s="96" t="s">
        <v>439</v>
      </c>
      <c r="C77" s="84">
        <f t="shared" si="5"/>
        <v>269000</v>
      </c>
      <c r="D77" s="81">
        <v>269000</v>
      </c>
      <c r="E77" s="82">
        <v>0</v>
      </c>
      <c r="F77" s="83">
        <v>0</v>
      </c>
      <c r="G77" s="97">
        <f t="shared" si="6"/>
        <v>283000</v>
      </c>
      <c r="H77" s="81">
        <f>297000-14000</f>
        <v>283000</v>
      </c>
      <c r="I77" s="82">
        <v>0</v>
      </c>
      <c r="J77" s="98">
        <v>0</v>
      </c>
      <c r="K77" s="95" t="str">
        <f t="shared" si="13"/>
        <v>Prvok 6.1.1</v>
      </c>
      <c r="L77" s="96" t="str">
        <f t="shared" si="12"/>
        <v>Cyklický zber odpadu</v>
      </c>
      <c r="M77" s="84">
        <f t="shared" si="11"/>
        <v>283000</v>
      </c>
      <c r="N77" s="81">
        <v>283000</v>
      </c>
      <c r="O77" s="82">
        <v>0</v>
      </c>
      <c r="P77" s="83">
        <v>0</v>
      </c>
      <c r="Q77" s="97">
        <f t="shared" si="8"/>
        <v>288000</v>
      </c>
      <c r="R77" s="81">
        <v>288000</v>
      </c>
      <c r="S77" s="82">
        <v>0</v>
      </c>
      <c r="T77" s="98">
        <v>0</v>
      </c>
    </row>
    <row r="78" spans="1:20" ht="12.75">
      <c r="A78" s="95" t="s">
        <v>338</v>
      </c>
      <c r="B78" s="96" t="s">
        <v>186</v>
      </c>
      <c r="C78" s="84">
        <f t="shared" si="5"/>
        <v>139370</v>
      </c>
      <c r="D78" s="81">
        <v>139370</v>
      </c>
      <c r="E78" s="82">
        <v>0</v>
      </c>
      <c r="F78" s="83">
        <v>0</v>
      </c>
      <c r="G78" s="97">
        <f t="shared" si="6"/>
        <v>140000</v>
      </c>
      <c r="H78" s="81">
        <v>140000</v>
      </c>
      <c r="I78" s="82">
        <v>0</v>
      </c>
      <c r="J78" s="98">
        <v>0</v>
      </c>
      <c r="K78" s="95" t="str">
        <f t="shared" si="13"/>
        <v>Prvok 6.1.2</v>
      </c>
      <c r="L78" s="96" t="str">
        <f t="shared" si="12"/>
        <v>Zneškodňovanie odpadu</v>
      </c>
      <c r="M78" s="84">
        <f t="shared" si="11"/>
        <v>140000</v>
      </c>
      <c r="N78" s="81">
        <v>140000</v>
      </c>
      <c r="O78" s="82">
        <v>0</v>
      </c>
      <c r="P78" s="83">
        <v>0</v>
      </c>
      <c r="Q78" s="97">
        <f t="shared" si="8"/>
        <v>237500</v>
      </c>
      <c r="R78" s="81">
        <f>N78+97500</f>
        <v>237500</v>
      </c>
      <c r="S78" s="82">
        <v>0</v>
      </c>
      <c r="T78" s="98">
        <v>0</v>
      </c>
    </row>
    <row r="79" spans="1:20" ht="12.75">
      <c r="A79" s="95" t="s">
        <v>339</v>
      </c>
      <c r="B79" s="96" t="s">
        <v>187</v>
      </c>
      <c r="C79" s="84">
        <f t="shared" si="5"/>
        <v>500</v>
      </c>
      <c r="D79" s="81">
        <v>500</v>
      </c>
      <c r="E79" s="82">
        <v>0</v>
      </c>
      <c r="F79" s="83">
        <v>0</v>
      </c>
      <c r="G79" s="97">
        <f t="shared" si="6"/>
        <v>1500</v>
      </c>
      <c r="H79" s="81">
        <v>1500</v>
      </c>
      <c r="I79" s="82">
        <v>0</v>
      </c>
      <c r="J79" s="98">
        <v>0</v>
      </c>
      <c r="K79" s="95" t="str">
        <f t="shared" si="13"/>
        <v>Prvok 6.1.3</v>
      </c>
      <c r="L79" s="96" t="str">
        <f t="shared" si="12"/>
        <v>Likvidácia čiernych skládok</v>
      </c>
      <c r="M79" s="84">
        <f t="shared" si="11"/>
        <v>3000</v>
      </c>
      <c r="N79" s="81">
        <v>3000</v>
      </c>
      <c r="O79" s="82">
        <v>0</v>
      </c>
      <c r="P79" s="83">
        <v>0</v>
      </c>
      <c r="Q79" s="97">
        <f t="shared" si="8"/>
        <v>3000</v>
      </c>
      <c r="R79" s="81">
        <v>3000</v>
      </c>
      <c r="S79" s="82">
        <v>0</v>
      </c>
      <c r="T79" s="98">
        <v>0</v>
      </c>
    </row>
    <row r="80" spans="1:20" ht="12.75">
      <c r="A80" s="95" t="s">
        <v>340</v>
      </c>
      <c r="B80" s="96" t="s">
        <v>188</v>
      </c>
      <c r="C80" s="84">
        <f t="shared" si="5"/>
        <v>32000</v>
      </c>
      <c r="D80" s="81">
        <v>32000</v>
      </c>
      <c r="E80" s="82">
        <v>0</v>
      </c>
      <c r="F80" s="83">
        <v>0</v>
      </c>
      <c r="G80" s="97">
        <f t="shared" si="6"/>
        <v>32000</v>
      </c>
      <c r="H80" s="81">
        <v>32000</v>
      </c>
      <c r="I80" s="82">
        <v>0</v>
      </c>
      <c r="J80" s="98">
        <v>0</v>
      </c>
      <c r="K80" s="95" t="str">
        <f t="shared" si="13"/>
        <v>Prvok 6.1.4</v>
      </c>
      <c r="L80" s="96" t="str">
        <f t="shared" si="12"/>
        <v>Vývoz objemného a nebezpečného odpadu</v>
      </c>
      <c r="M80" s="84">
        <f t="shared" si="11"/>
        <v>32500</v>
      </c>
      <c r="N80" s="81">
        <v>32500</v>
      </c>
      <c r="O80" s="82">
        <v>0</v>
      </c>
      <c r="P80" s="83">
        <v>0</v>
      </c>
      <c r="Q80" s="97">
        <f t="shared" si="8"/>
        <v>33000</v>
      </c>
      <c r="R80" s="81">
        <v>33000</v>
      </c>
      <c r="S80" s="82">
        <v>0</v>
      </c>
      <c r="T80" s="98">
        <v>0</v>
      </c>
    </row>
    <row r="81" spans="1:20" ht="12.75">
      <c r="A81" s="90" t="s">
        <v>189</v>
      </c>
      <c r="B81" s="91" t="s">
        <v>190</v>
      </c>
      <c r="C81" s="85">
        <f t="shared" si="5"/>
        <v>274706</v>
      </c>
      <c r="D81" s="100">
        <f>D82+D83+D84+D85</f>
        <v>206300</v>
      </c>
      <c r="E81" s="101">
        <f>E82+E83+E84+E85</f>
        <v>68406</v>
      </c>
      <c r="F81" s="105">
        <f>F82+F83+F84+F85</f>
        <v>0</v>
      </c>
      <c r="G81" s="85">
        <f t="shared" si="6"/>
        <v>252041</v>
      </c>
      <c r="H81" s="100">
        <f>H82+H83+H84+H85</f>
        <v>212031</v>
      </c>
      <c r="I81" s="101">
        <f>I82+I83+I84+I85</f>
        <v>40010</v>
      </c>
      <c r="J81" s="105">
        <f>J82+J83+J84+J85</f>
        <v>0</v>
      </c>
      <c r="K81" s="90" t="str">
        <f t="shared" si="13"/>
        <v>Podprog 6.2</v>
      </c>
      <c r="L81" s="91" t="str">
        <f t="shared" si="12"/>
        <v>Separácia odpadu</v>
      </c>
      <c r="M81" s="85">
        <f t="shared" si="11"/>
        <v>208200</v>
      </c>
      <c r="N81" s="100">
        <f>N82+N83+N84+N85</f>
        <v>208200</v>
      </c>
      <c r="O81" s="101">
        <f>O82+O83+O84+O85</f>
        <v>0</v>
      </c>
      <c r="P81" s="105">
        <f>P82+P83+P84+P85</f>
        <v>0</v>
      </c>
      <c r="Q81" s="85">
        <f t="shared" si="8"/>
        <v>209400</v>
      </c>
      <c r="R81" s="100">
        <f>R82+R83+R84+R85</f>
        <v>209400</v>
      </c>
      <c r="S81" s="101">
        <f>S82+S83+S84+S85</f>
        <v>0</v>
      </c>
      <c r="T81" s="105">
        <f>T82+T83+T84+T85</f>
        <v>0</v>
      </c>
    </row>
    <row r="82" spans="1:20" ht="12.75">
      <c r="A82" s="95" t="s">
        <v>341</v>
      </c>
      <c r="B82" s="96" t="s">
        <v>538</v>
      </c>
      <c r="C82" s="84">
        <f t="shared" si="5"/>
        <v>206300</v>
      </c>
      <c r="D82" s="81">
        <v>206300</v>
      </c>
      <c r="E82" s="82">
        <v>0</v>
      </c>
      <c r="F82" s="83">
        <v>0</v>
      </c>
      <c r="G82" s="97">
        <f t="shared" si="6"/>
        <v>140000</v>
      </c>
      <c r="H82" s="81">
        <v>140000</v>
      </c>
      <c r="I82" s="82">
        <v>0</v>
      </c>
      <c r="J82" s="98">
        <v>0</v>
      </c>
      <c r="K82" s="95" t="str">
        <f t="shared" si="13"/>
        <v>Prvok 6.2.1</v>
      </c>
      <c r="L82" s="96" t="str">
        <f t="shared" si="12"/>
        <v>Zvoz a triedenie základných komodít separ. zberu</v>
      </c>
      <c r="M82" s="84">
        <f t="shared" si="11"/>
        <v>140000</v>
      </c>
      <c r="N82" s="81">
        <v>140000</v>
      </c>
      <c r="O82" s="82">
        <v>0</v>
      </c>
      <c r="P82" s="83">
        <v>0</v>
      </c>
      <c r="Q82" s="97">
        <f aca="true" t="shared" si="14" ref="Q82:Q113">R82+S82+T82</f>
        <v>140000</v>
      </c>
      <c r="R82" s="81">
        <v>140000</v>
      </c>
      <c r="S82" s="82">
        <v>0</v>
      </c>
      <c r="T82" s="98">
        <v>0</v>
      </c>
    </row>
    <row r="83" spans="1:20" ht="12.75">
      <c r="A83" s="95" t="s">
        <v>516</v>
      </c>
      <c r="B83" s="96" t="s">
        <v>517</v>
      </c>
      <c r="C83" s="84">
        <f>D83+E83+F83</f>
        <v>68406</v>
      </c>
      <c r="D83" s="81">
        <v>0</v>
      </c>
      <c r="E83" s="82">
        <v>68406</v>
      </c>
      <c r="F83" s="83">
        <v>0</v>
      </c>
      <c r="G83" s="97">
        <f>H83+I83+J83</f>
        <v>45041</v>
      </c>
      <c r="H83" s="81">
        <f>2121+2910</f>
        <v>5031</v>
      </c>
      <c r="I83" s="82">
        <v>40010</v>
      </c>
      <c r="J83" s="98">
        <v>0</v>
      </c>
      <c r="K83" s="95" t="str">
        <f aca="true" t="shared" si="15" ref="K83:L85">A83</f>
        <v>Projekt 6.2.3</v>
      </c>
      <c r="L83" s="96" t="str">
        <f t="shared" si="15"/>
        <v>Zvýšenie kvalitatívnej úrovne separ. zberu</v>
      </c>
      <c r="M83" s="84">
        <f>N83+O83+P83</f>
        <v>0</v>
      </c>
      <c r="N83" s="81">
        <v>0</v>
      </c>
      <c r="O83" s="82">
        <v>0</v>
      </c>
      <c r="P83" s="83">
        <v>0</v>
      </c>
      <c r="Q83" s="97">
        <f>R83+S83+T83</f>
        <v>0</v>
      </c>
      <c r="R83" s="81">
        <v>0</v>
      </c>
      <c r="S83" s="82">
        <v>0</v>
      </c>
      <c r="T83" s="98">
        <v>0</v>
      </c>
    </row>
    <row r="84" spans="1:20" ht="12.75">
      <c r="A84" s="95" t="s">
        <v>539</v>
      </c>
      <c r="B84" s="96" t="s">
        <v>541</v>
      </c>
      <c r="C84" s="84">
        <f>D84+E84+F84</f>
        <v>0</v>
      </c>
      <c r="D84" s="81">
        <v>0</v>
      </c>
      <c r="E84" s="82">
        <v>0</v>
      </c>
      <c r="F84" s="83">
        <v>0</v>
      </c>
      <c r="G84" s="97">
        <f>H84+I84+J84</f>
        <v>5000</v>
      </c>
      <c r="H84" s="81">
        <v>5000</v>
      </c>
      <c r="I84" s="82">
        <v>0</v>
      </c>
      <c r="J84" s="98">
        <v>0</v>
      </c>
      <c r="K84" s="95" t="str">
        <f t="shared" si="15"/>
        <v>Prvok 6.2.4</v>
      </c>
      <c r="L84" s="96" t="str">
        <f t="shared" si="15"/>
        <v>Zvoz a uloženie stavebnej sute</v>
      </c>
      <c r="M84" s="84">
        <f>N84+O84+P84</f>
        <v>5000</v>
      </c>
      <c r="N84" s="81">
        <v>5000</v>
      </c>
      <c r="O84" s="82">
        <v>0</v>
      </c>
      <c r="P84" s="83">
        <v>0</v>
      </c>
      <c r="Q84" s="97">
        <f>R84+S84+T84</f>
        <v>5000</v>
      </c>
      <c r="R84" s="81">
        <v>5000</v>
      </c>
      <c r="S84" s="82">
        <v>0</v>
      </c>
      <c r="T84" s="98">
        <v>0</v>
      </c>
    </row>
    <row r="85" spans="1:20" ht="12.75">
      <c r="A85" s="95" t="s">
        <v>540</v>
      </c>
      <c r="B85" s="96" t="s">
        <v>542</v>
      </c>
      <c r="C85" s="84">
        <f>D85+E85+F85</f>
        <v>0</v>
      </c>
      <c r="D85" s="81">
        <v>0</v>
      </c>
      <c r="E85" s="82">
        <v>0</v>
      </c>
      <c r="F85" s="83">
        <v>0</v>
      </c>
      <c r="G85" s="97">
        <f>H85+I85+J85</f>
        <v>62000</v>
      </c>
      <c r="H85" s="81">
        <v>62000</v>
      </c>
      <c r="I85" s="82">
        <v>0</v>
      </c>
      <c r="J85" s="98">
        <v>0</v>
      </c>
      <c r="K85" s="95" t="str">
        <f t="shared" si="15"/>
        <v>Prvok 6.2.5</v>
      </c>
      <c r="L85" s="96" t="str">
        <f t="shared" si="15"/>
        <v>Zvoz a uloženie biologického odpadu</v>
      </c>
      <c r="M85" s="84">
        <f>N85+O85+P85</f>
        <v>63200</v>
      </c>
      <c r="N85" s="81">
        <v>63200</v>
      </c>
      <c r="O85" s="82">
        <v>0</v>
      </c>
      <c r="P85" s="83">
        <v>0</v>
      </c>
      <c r="Q85" s="97">
        <f>R85+S85+T85</f>
        <v>64400</v>
      </c>
      <c r="R85" s="81">
        <v>64400</v>
      </c>
      <c r="S85" s="82">
        <v>0</v>
      </c>
      <c r="T85" s="98">
        <v>0</v>
      </c>
    </row>
    <row r="86" spans="1:20" ht="12.75">
      <c r="A86" s="90" t="s">
        <v>191</v>
      </c>
      <c r="B86" s="91" t="s">
        <v>192</v>
      </c>
      <c r="C86" s="85">
        <f aca="true" t="shared" si="16" ref="C86:C186">D86+E86+F86</f>
        <v>15000</v>
      </c>
      <c r="D86" s="86">
        <v>15000</v>
      </c>
      <c r="E86" s="87">
        <v>0</v>
      </c>
      <c r="F86" s="88">
        <v>0</v>
      </c>
      <c r="G86" s="85">
        <f aca="true" t="shared" si="17" ref="G86:G186">H86+I86+J86</f>
        <v>11600</v>
      </c>
      <c r="H86" s="86">
        <v>11600</v>
      </c>
      <c r="I86" s="87">
        <v>0</v>
      </c>
      <c r="J86" s="89">
        <v>0</v>
      </c>
      <c r="K86" s="90" t="str">
        <f t="shared" si="13"/>
        <v>Podprog 6.3</v>
      </c>
      <c r="L86" s="91" t="str">
        <f t="shared" si="12"/>
        <v>Údržba dažďovej kanalizácie</v>
      </c>
      <c r="M86" s="85">
        <f t="shared" si="11"/>
        <v>11800</v>
      </c>
      <c r="N86" s="86">
        <v>11800</v>
      </c>
      <c r="O86" s="87">
        <v>0</v>
      </c>
      <c r="P86" s="88">
        <v>0</v>
      </c>
      <c r="Q86" s="85">
        <f t="shared" si="14"/>
        <v>12000</v>
      </c>
      <c r="R86" s="86">
        <v>12000</v>
      </c>
      <c r="S86" s="87">
        <v>0</v>
      </c>
      <c r="T86" s="89">
        <v>0</v>
      </c>
    </row>
    <row r="87" spans="1:20" ht="12.75">
      <c r="A87" s="90" t="s">
        <v>193</v>
      </c>
      <c r="B87" s="91" t="s">
        <v>18</v>
      </c>
      <c r="C87" s="85">
        <f t="shared" si="16"/>
        <v>130582</v>
      </c>
      <c r="D87" s="86">
        <f>SUM(D88:D90)</f>
        <v>82911</v>
      </c>
      <c r="E87" s="87">
        <f>SUM(E88:E90)</f>
        <v>47671</v>
      </c>
      <c r="F87" s="89">
        <f>SUM(F88:F90)</f>
        <v>0</v>
      </c>
      <c r="G87" s="85">
        <f t="shared" si="17"/>
        <v>100492</v>
      </c>
      <c r="H87" s="86">
        <f>SUM(H88:H90)</f>
        <v>84850</v>
      </c>
      <c r="I87" s="87">
        <f>SUM(I88:I90)</f>
        <v>15642</v>
      </c>
      <c r="J87" s="89">
        <f>SUM(J88:J90)</f>
        <v>0</v>
      </c>
      <c r="K87" s="90" t="str">
        <f t="shared" si="13"/>
        <v>Podprog 6.4</v>
      </c>
      <c r="L87" s="91" t="str">
        <f t="shared" si="12"/>
        <v>Čistenie mesta</v>
      </c>
      <c r="M87" s="85">
        <f t="shared" si="11"/>
        <v>85500</v>
      </c>
      <c r="N87" s="86">
        <f>SUM(N88:N90)</f>
        <v>85500</v>
      </c>
      <c r="O87" s="87">
        <f>SUM(O88:O90)</f>
        <v>0</v>
      </c>
      <c r="P87" s="89">
        <f>SUM(P88:P90)</f>
        <v>0</v>
      </c>
      <c r="Q87" s="85">
        <f t="shared" si="14"/>
        <v>86600</v>
      </c>
      <c r="R87" s="86">
        <f>SUM(R88:R90)</f>
        <v>86600</v>
      </c>
      <c r="S87" s="87">
        <f>SUM(S88:S90)</f>
        <v>0</v>
      </c>
      <c r="T87" s="89">
        <f>SUM(T88:T90)</f>
        <v>0</v>
      </c>
    </row>
    <row r="88" spans="1:20" ht="12.75">
      <c r="A88" s="95" t="s">
        <v>518</v>
      </c>
      <c r="B88" s="96" t="s">
        <v>18</v>
      </c>
      <c r="C88" s="84">
        <f t="shared" si="16"/>
        <v>53511</v>
      </c>
      <c r="D88" s="81">
        <v>53511</v>
      </c>
      <c r="E88" s="82"/>
      <c r="F88" s="83"/>
      <c r="G88" s="97">
        <f>H88+I88+J88</f>
        <v>55000</v>
      </c>
      <c r="H88" s="81">
        <v>55000</v>
      </c>
      <c r="I88" s="82">
        <v>0</v>
      </c>
      <c r="J88" s="98">
        <v>0</v>
      </c>
      <c r="K88" s="95" t="str">
        <f aca="true" t="shared" si="18" ref="K88:L90">A88</f>
        <v>Prvok 6.4.1</v>
      </c>
      <c r="L88" s="96" t="str">
        <f t="shared" si="18"/>
        <v>Čistenie mesta</v>
      </c>
      <c r="M88" s="84">
        <f>N88+O88+P88</f>
        <v>56100</v>
      </c>
      <c r="N88" s="81">
        <f>H88+1100</f>
        <v>56100</v>
      </c>
      <c r="O88" s="82">
        <v>0</v>
      </c>
      <c r="P88" s="83">
        <v>0</v>
      </c>
      <c r="Q88" s="97">
        <f>R88+S88+T88</f>
        <v>57200</v>
      </c>
      <c r="R88" s="81">
        <f>N88+1100</f>
        <v>57200</v>
      </c>
      <c r="S88" s="82">
        <v>0</v>
      </c>
      <c r="T88" s="98">
        <v>0</v>
      </c>
    </row>
    <row r="89" spans="1:20" ht="12.75">
      <c r="A89" s="95" t="s">
        <v>519</v>
      </c>
      <c r="B89" s="96" t="s">
        <v>520</v>
      </c>
      <c r="C89" s="84">
        <f t="shared" si="16"/>
        <v>47671</v>
      </c>
      <c r="D89" s="81">
        <v>0</v>
      </c>
      <c r="E89" s="82">
        <v>47671</v>
      </c>
      <c r="F89" s="83">
        <v>0</v>
      </c>
      <c r="G89" s="97">
        <f>H89+I89+J89</f>
        <v>16092</v>
      </c>
      <c r="H89" s="81">
        <v>450</v>
      </c>
      <c r="I89" s="82">
        <v>15642</v>
      </c>
      <c r="J89" s="98">
        <v>0</v>
      </c>
      <c r="K89" s="95" t="str">
        <f t="shared" si="18"/>
        <v>Projekt 6.4.2</v>
      </c>
      <c r="L89" s="96" t="str">
        <f t="shared" si="18"/>
        <v>Zlepšenie kvality ovzdušia</v>
      </c>
      <c r="M89" s="84">
        <f>N89+O89+P89</f>
        <v>0</v>
      </c>
      <c r="N89" s="81">
        <v>0</v>
      </c>
      <c r="O89" s="82">
        <v>0</v>
      </c>
      <c r="P89" s="83">
        <v>0</v>
      </c>
      <c r="Q89" s="97">
        <f>R89+S89+T89</f>
        <v>0</v>
      </c>
      <c r="R89" s="81">
        <v>0</v>
      </c>
      <c r="S89" s="82">
        <v>0</v>
      </c>
      <c r="T89" s="98">
        <v>0</v>
      </c>
    </row>
    <row r="90" spans="1:20" ht="13.5" thickBot="1">
      <c r="A90" s="151" t="s">
        <v>569</v>
      </c>
      <c r="B90" s="152" t="s">
        <v>427</v>
      </c>
      <c r="C90" s="84">
        <f t="shared" si="16"/>
        <v>29400</v>
      </c>
      <c r="D90" s="108">
        <v>29400</v>
      </c>
      <c r="E90" s="155">
        <v>0</v>
      </c>
      <c r="F90" s="156">
        <v>0</v>
      </c>
      <c r="G90" s="84">
        <f>H90+I90+J90</f>
        <v>29400</v>
      </c>
      <c r="H90" s="157">
        <v>29400</v>
      </c>
      <c r="I90" s="158">
        <v>0</v>
      </c>
      <c r="J90" s="159">
        <v>0</v>
      </c>
      <c r="K90" s="95" t="str">
        <f t="shared" si="18"/>
        <v>Prvok 6.4.3</v>
      </c>
      <c r="L90" s="96" t="str">
        <f t="shared" si="18"/>
        <v>Aktivačná činnosť a malé obecné služby</v>
      </c>
      <c r="M90" s="84">
        <f>N90+O90+P90</f>
        <v>29400</v>
      </c>
      <c r="N90" s="81">
        <v>29400</v>
      </c>
      <c r="O90" s="82">
        <v>0</v>
      </c>
      <c r="P90" s="83">
        <v>0</v>
      </c>
      <c r="Q90" s="97">
        <f>R90+S90+T90</f>
        <v>29400</v>
      </c>
      <c r="R90" s="81">
        <v>29400</v>
      </c>
      <c r="S90" s="82">
        <v>0</v>
      </c>
      <c r="T90" s="98">
        <v>0</v>
      </c>
    </row>
    <row r="91" spans="1:20" ht="12.75">
      <c r="A91" s="145" t="s">
        <v>194</v>
      </c>
      <c r="B91" s="146"/>
      <c r="C91" s="147">
        <f t="shared" si="16"/>
        <v>379600</v>
      </c>
      <c r="D91" s="148">
        <f>D92+D114+D115</f>
        <v>136600</v>
      </c>
      <c r="E91" s="149">
        <f>E92+E114+E115</f>
        <v>243000</v>
      </c>
      <c r="F91" s="150">
        <f>F92+F114+F115</f>
        <v>0</v>
      </c>
      <c r="G91" s="213">
        <f t="shared" si="17"/>
        <v>348100</v>
      </c>
      <c r="H91" s="173">
        <f>H92+H114+H115</f>
        <v>136600</v>
      </c>
      <c r="I91" s="174">
        <f>I92+I114+I115</f>
        <v>211500</v>
      </c>
      <c r="J91" s="161">
        <f>J92+J114+J115</f>
        <v>0</v>
      </c>
      <c r="K91" s="145" t="str">
        <f t="shared" si="13"/>
        <v>Program 7:   Komunikácie</v>
      </c>
      <c r="L91" s="146"/>
      <c r="M91" s="147">
        <f t="shared" si="11"/>
        <v>139300</v>
      </c>
      <c r="N91" s="148">
        <f>N92+N114+N115</f>
        <v>139300</v>
      </c>
      <c r="O91" s="149">
        <f>O92+O114+O115</f>
        <v>0</v>
      </c>
      <c r="P91" s="150">
        <f>P92+P114+P115</f>
        <v>0</v>
      </c>
      <c r="Q91" s="213">
        <f t="shared" si="14"/>
        <v>142000</v>
      </c>
      <c r="R91" s="173">
        <f>R92+R114+R115</f>
        <v>142000</v>
      </c>
      <c r="S91" s="174">
        <f>S92+S114+S115</f>
        <v>0</v>
      </c>
      <c r="T91" s="161">
        <f>T92+T114+T115</f>
        <v>0</v>
      </c>
    </row>
    <row r="92" spans="1:20" ht="12.75">
      <c r="A92" s="90" t="s">
        <v>195</v>
      </c>
      <c r="B92" s="91" t="s">
        <v>196</v>
      </c>
      <c r="C92" s="99">
        <f t="shared" si="16"/>
        <v>243000</v>
      </c>
      <c r="D92" s="103">
        <f>D93+D102+D108</f>
        <v>0</v>
      </c>
      <c r="E92" s="104">
        <f>E93+E102+E108</f>
        <v>243000</v>
      </c>
      <c r="F92" s="162">
        <f>F93+F102+F108</f>
        <v>0</v>
      </c>
      <c r="G92" s="218">
        <f t="shared" si="17"/>
        <v>211500</v>
      </c>
      <c r="H92" s="219">
        <f>H93+H102+H108</f>
        <v>0</v>
      </c>
      <c r="I92" s="220">
        <f>I93+I102+I108</f>
        <v>211500</v>
      </c>
      <c r="J92" s="162">
        <f>J93+J102+J108</f>
        <v>0</v>
      </c>
      <c r="K92" s="90" t="str">
        <f t="shared" si="13"/>
        <v>Podprog 7.1</v>
      </c>
      <c r="L92" s="91" t="str">
        <f t="shared" si="12"/>
        <v>Výstavba a rekonštrukcia komunikácií</v>
      </c>
      <c r="M92" s="99">
        <f t="shared" si="11"/>
        <v>0</v>
      </c>
      <c r="N92" s="103">
        <f>N93+N102+N108</f>
        <v>0</v>
      </c>
      <c r="O92" s="104">
        <f>O93+O102+O108</f>
        <v>0</v>
      </c>
      <c r="P92" s="105">
        <f>P93+P102+P108</f>
        <v>0</v>
      </c>
      <c r="Q92" s="85">
        <f t="shared" si="14"/>
        <v>0</v>
      </c>
      <c r="R92" s="103">
        <f>R93+R102+R108</f>
        <v>0</v>
      </c>
      <c r="S92" s="104">
        <f>S93+S102+S108</f>
        <v>0</v>
      </c>
      <c r="T92" s="105">
        <f>T93+T102+T108</f>
        <v>0</v>
      </c>
    </row>
    <row r="93" spans="1:20" ht="12.75">
      <c r="A93" s="95" t="s">
        <v>342</v>
      </c>
      <c r="B93" s="96" t="s">
        <v>197</v>
      </c>
      <c r="C93" s="97">
        <f t="shared" si="16"/>
        <v>190000</v>
      </c>
      <c r="D93" s="81">
        <f>SUM(D94:D101)</f>
        <v>0</v>
      </c>
      <c r="E93" s="82">
        <f>SUM(E94:E101)</f>
        <v>190000</v>
      </c>
      <c r="F93" s="163">
        <f>SUM(F94:F101)</f>
        <v>0</v>
      </c>
      <c r="G93" s="230">
        <f t="shared" si="17"/>
        <v>111500</v>
      </c>
      <c r="H93" s="231">
        <f>SUM(H94:H101)</f>
        <v>0</v>
      </c>
      <c r="I93" s="232">
        <f>SUM(I94:I101)</f>
        <v>111500</v>
      </c>
      <c r="J93" s="163">
        <f>SUM(J94:J101)</f>
        <v>0</v>
      </c>
      <c r="K93" s="95" t="str">
        <f t="shared" si="13"/>
        <v>Prvok 7.1.1</v>
      </c>
      <c r="L93" s="96" t="str">
        <f t="shared" si="12"/>
        <v>Výstavba a rekonštrukcia ciest</v>
      </c>
      <c r="M93" s="84">
        <f t="shared" si="11"/>
        <v>0</v>
      </c>
      <c r="N93" s="81">
        <v>0</v>
      </c>
      <c r="O93" s="82">
        <v>0</v>
      </c>
      <c r="P93" s="83">
        <v>0</v>
      </c>
      <c r="Q93" s="97">
        <f t="shared" si="14"/>
        <v>0</v>
      </c>
      <c r="R93" s="81">
        <v>0</v>
      </c>
      <c r="S93" s="82">
        <v>0</v>
      </c>
      <c r="T93" s="98">
        <v>0</v>
      </c>
    </row>
    <row r="94" spans="1:20" s="77" customFormat="1" ht="9.75">
      <c r="A94" s="142" t="s">
        <v>390</v>
      </c>
      <c r="B94" s="167" t="s">
        <v>545</v>
      </c>
      <c r="C94" s="111">
        <f t="shared" si="16"/>
        <v>190000</v>
      </c>
      <c r="D94" s="160">
        <v>0</v>
      </c>
      <c r="E94" s="109">
        <v>190000</v>
      </c>
      <c r="F94" s="164">
        <v>0</v>
      </c>
      <c r="G94" s="111">
        <f t="shared" si="17"/>
        <v>111500</v>
      </c>
      <c r="H94" s="160">
        <v>0</v>
      </c>
      <c r="I94" s="109">
        <v>111500</v>
      </c>
      <c r="J94" s="164">
        <v>0</v>
      </c>
      <c r="K94" s="142" t="str">
        <f t="shared" si="13"/>
        <v> - v tom</v>
      </c>
      <c r="L94" s="143" t="str">
        <f t="shared" si="12"/>
        <v>Komunikácia Štúrova - rekonštrukcia II. etapa</v>
      </c>
      <c r="M94" s="171"/>
      <c r="N94" s="112"/>
      <c r="O94" s="109"/>
      <c r="P94" s="144"/>
      <c r="Q94" s="111">
        <f t="shared" si="14"/>
        <v>0</v>
      </c>
      <c r="R94" s="112"/>
      <c r="S94" s="109"/>
      <c r="T94" s="113"/>
    </row>
    <row r="95" spans="1:20" s="77" customFormat="1" ht="9.75">
      <c r="A95" s="142" t="s">
        <v>390</v>
      </c>
      <c r="B95" s="167" t="s">
        <v>546</v>
      </c>
      <c r="C95" s="111">
        <f t="shared" si="16"/>
        <v>0</v>
      </c>
      <c r="D95" s="160">
        <v>0</v>
      </c>
      <c r="E95" s="109">
        <v>0</v>
      </c>
      <c r="F95" s="164">
        <v>0</v>
      </c>
      <c r="G95" s="111">
        <f t="shared" si="17"/>
        <v>0</v>
      </c>
      <c r="H95" s="160">
        <v>0</v>
      </c>
      <c r="I95" s="109">
        <v>0</v>
      </c>
      <c r="J95" s="164">
        <v>0</v>
      </c>
      <c r="K95" s="142" t="str">
        <f t="shared" si="13"/>
        <v> - v tom</v>
      </c>
      <c r="L95" s="143" t="str">
        <f t="shared" si="12"/>
        <v>Komunikácia Štúrova - rekonštrukcia I. etapa</v>
      </c>
      <c r="M95" s="171"/>
      <c r="N95" s="112"/>
      <c r="O95" s="109"/>
      <c r="P95" s="144"/>
      <c r="Q95" s="111"/>
      <c r="R95" s="112"/>
      <c r="S95" s="109"/>
      <c r="T95" s="113"/>
    </row>
    <row r="96" spans="1:20" s="77" customFormat="1" ht="9.75">
      <c r="A96" s="142" t="s">
        <v>390</v>
      </c>
      <c r="B96" s="143" t="s">
        <v>490</v>
      </c>
      <c r="C96" s="111">
        <f t="shared" si="16"/>
        <v>0</v>
      </c>
      <c r="D96" s="160">
        <v>0</v>
      </c>
      <c r="E96" s="109">
        <v>0</v>
      </c>
      <c r="F96" s="164">
        <v>0</v>
      </c>
      <c r="G96" s="111">
        <f t="shared" si="17"/>
        <v>0</v>
      </c>
      <c r="H96" s="160">
        <v>0</v>
      </c>
      <c r="I96" s="109">
        <v>0</v>
      </c>
      <c r="J96" s="164">
        <v>0</v>
      </c>
      <c r="K96" s="142" t="str">
        <f t="shared" si="13"/>
        <v> - v tom</v>
      </c>
      <c r="L96" s="143" t="str">
        <f t="shared" si="12"/>
        <v>Križovatka K2 - Toporcerova, Garbiarska, Nábrežná</v>
      </c>
      <c r="M96" s="171"/>
      <c r="N96" s="112"/>
      <c r="O96" s="109"/>
      <c r="P96" s="144"/>
      <c r="Q96" s="111">
        <f t="shared" si="14"/>
        <v>0</v>
      </c>
      <c r="R96" s="112"/>
      <c r="S96" s="109"/>
      <c r="T96" s="113"/>
    </row>
    <row r="97" spans="1:20" s="77" customFormat="1" ht="9.75">
      <c r="A97" s="142" t="s">
        <v>390</v>
      </c>
      <c r="B97" s="143" t="s">
        <v>551</v>
      </c>
      <c r="C97" s="111">
        <f t="shared" si="16"/>
        <v>0</v>
      </c>
      <c r="D97" s="160">
        <v>0</v>
      </c>
      <c r="E97" s="109">
        <v>0</v>
      </c>
      <c r="F97" s="164">
        <v>0</v>
      </c>
      <c r="G97" s="111">
        <f t="shared" si="17"/>
        <v>0</v>
      </c>
      <c r="H97" s="160">
        <v>0</v>
      </c>
      <c r="I97" s="109">
        <v>0</v>
      </c>
      <c r="J97" s="164">
        <v>0</v>
      </c>
      <c r="K97" s="142" t="str">
        <f t="shared" si="13"/>
        <v> - v tom</v>
      </c>
      <c r="L97" s="143" t="str">
        <f t="shared" si="12"/>
        <v>Križovatka K1 - Michalská, Tehelňa, Nižná brána</v>
      </c>
      <c r="M97" s="171"/>
      <c r="N97" s="112"/>
      <c r="O97" s="109"/>
      <c r="P97" s="144"/>
      <c r="Q97" s="111"/>
      <c r="R97" s="112"/>
      <c r="S97" s="109"/>
      <c r="T97" s="113"/>
    </row>
    <row r="98" spans="1:20" s="77" customFormat="1" ht="9.75">
      <c r="A98" s="142" t="s">
        <v>390</v>
      </c>
      <c r="B98" s="143" t="s">
        <v>491</v>
      </c>
      <c r="C98" s="111">
        <f t="shared" si="16"/>
        <v>0</v>
      </c>
      <c r="D98" s="160">
        <v>0</v>
      </c>
      <c r="E98" s="109">
        <v>0</v>
      </c>
      <c r="F98" s="164">
        <v>0</v>
      </c>
      <c r="G98" s="111">
        <f t="shared" si="17"/>
        <v>0</v>
      </c>
      <c r="H98" s="160">
        <v>0</v>
      </c>
      <c r="I98" s="109">
        <v>0</v>
      </c>
      <c r="J98" s="164">
        <v>0</v>
      </c>
      <c r="K98" s="142" t="str">
        <f t="shared" si="13"/>
        <v> - v tom</v>
      </c>
      <c r="L98" s="143" t="str">
        <f t="shared" si="12"/>
        <v>Priekopa - obslužná cesta II. časť</v>
      </c>
      <c r="M98" s="171"/>
      <c r="N98" s="112"/>
      <c r="O98" s="109"/>
      <c r="P98" s="144"/>
      <c r="Q98" s="111">
        <f t="shared" si="14"/>
        <v>0</v>
      </c>
      <c r="R98" s="112"/>
      <c r="S98" s="109"/>
      <c r="T98" s="113"/>
    </row>
    <row r="99" spans="1:20" s="77" customFormat="1" ht="9.75">
      <c r="A99" s="142" t="s">
        <v>390</v>
      </c>
      <c r="B99" s="143" t="s">
        <v>492</v>
      </c>
      <c r="C99" s="111">
        <f t="shared" si="16"/>
        <v>0</v>
      </c>
      <c r="D99" s="160">
        <v>0</v>
      </c>
      <c r="E99" s="109">
        <v>0</v>
      </c>
      <c r="F99" s="164">
        <v>0</v>
      </c>
      <c r="G99" s="111">
        <f t="shared" si="17"/>
        <v>0</v>
      </c>
      <c r="H99" s="160">
        <v>0</v>
      </c>
      <c r="I99" s="109">
        <v>0</v>
      </c>
      <c r="J99" s="164">
        <v>0</v>
      </c>
      <c r="K99" s="142" t="str">
        <f t="shared" si="13"/>
        <v> - v tom</v>
      </c>
      <c r="L99" s="143" t="str">
        <f t="shared" si="12"/>
        <v>Priekopa - obslužná cesta III. časť</v>
      </c>
      <c r="M99" s="171"/>
      <c r="N99" s="112"/>
      <c r="O99" s="109"/>
      <c r="P99" s="144"/>
      <c r="Q99" s="111">
        <f t="shared" si="14"/>
        <v>0</v>
      </c>
      <c r="R99" s="112"/>
      <c r="S99" s="109"/>
      <c r="T99" s="113"/>
    </row>
    <row r="100" spans="1:20" s="77" customFormat="1" ht="9.75">
      <c r="A100" s="142" t="s">
        <v>390</v>
      </c>
      <c r="B100" s="143" t="s">
        <v>493</v>
      </c>
      <c r="C100" s="111">
        <f t="shared" si="16"/>
        <v>0</v>
      </c>
      <c r="D100" s="160">
        <v>0</v>
      </c>
      <c r="E100" s="109">
        <v>0</v>
      </c>
      <c r="F100" s="164">
        <v>0</v>
      </c>
      <c r="G100" s="111">
        <f t="shared" si="17"/>
        <v>0</v>
      </c>
      <c r="H100" s="160">
        <v>0</v>
      </c>
      <c r="I100" s="109">
        <v>0</v>
      </c>
      <c r="J100" s="164">
        <v>0</v>
      </c>
      <c r="K100" s="142" t="str">
        <f t="shared" si="13"/>
        <v> - v tom</v>
      </c>
      <c r="L100" s="143" t="str">
        <f t="shared" si="12"/>
        <v>Poľná - rekonštrukcia komunikácie</v>
      </c>
      <c r="M100" s="171"/>
      <c r="N100" s="112"/>
      <c r="O100" s="109"/>
      <c r="P100" s="144"/>
      <c r="Q100" s="111"/>
      <c r="R100" s="112"/>
      <c r="S100" s="109"/>
      <c r="T100" s="113"/>
    </row>
    <row r="101" spans="1:20" s="77" customFormat="1" ht="9.75">
      <c r="A101" s="142" t="s">
        <v>390</v>
      </c>
      <c r="B101" s="143" t="s">
        <v>547</v>
      </c>
      <c r="C101" s="111">
        <f t="shared" si="16"/>
        <v>0</v>
      </c>
      <c r="D101" s="160">
        <v>0</v>
      </c>
      <c r="E101" s="109">
        <v>0</v>
      </c>
      <c r="F101" s="164">
        <v>0</v>
      </c>
      <c r="G101" s="111">
        <f t="shared" si="17"/>
        <v>0</v>
      </c>
      <c r="H101" s="160">
        <v>0</v>
      </c>
      <c r="I101" s="109">
        <v>0</v>
      </c>
      <c r="J101" s="164">
        <v>0</v>
      </c>
      <c r="K101" s="142" t="str">
        <f t="shared" si="13"/>
        <v> - v tom</v>
      </c>
      <c r="L101" s="143" t="str">
        <f t="shared" si="12"/>
        <v>Poľná - predĺženie komunikácie + chodník</v>
      </c>
      <c r="M101" s="171"/>
      <c r="N101" s="112"/>
      <c r="O101" s="109"/>
      <c r="P101" s="144"/>
      <c r="Q101" s="111">
        <f t="shared" si="14"/>
        <v>0</v>
      </c>
      <c r="R101" s="112"/>
      <c r="S101" s="109"/>
      <c r="T101" s="113"/>
    </row>
    <row r="102" spans="1:20" ht="12.75">
      <c r="A102" s="95" t="s">
        <v>343</v>
      </c>
      <c r="B102" s="96" t="s">
        <v>198</v>
      </c>
      <c r="C102" s="97">
        <f t="shared" si="16"/>
        <v>53000</v>
      </c>
      <c r="D102" s="81">
        <f>SUM(D103:D107)</f>
        <v>0</v>
      </c>
      <c r="E102" s="82">
        <f>SUM(E103:E107)</f>
        <v>53000</v>
      </c>
      <c r="F102" s="165">
        <f>SUM(F103:F107)</f>
        <v>0</v>
      </c>
      <c r="G102" s="97">
        <f t="shared" si="17"/>
        <v>100000</v>
      </c>
      <c r="H102" s="81">
        <f>SUM(H103:H107)</f>
        <v>0</v>
      </c>
      <c r="I102" s="82">
        <f>SUM(I103:I107)</f>
        <v>100000</v>
      </c>
      <c r="J102" s="233">
        <f>SUM(J103:J107)</f>
        <v>0</v>
      </c>
      <c r="K102" s="95" t="str">
        <f t="shared" si="13"/>
        <v>Prvok 7.1.2</v>
      </c>
      <c r="L102" s="96" t="str">
        <f t="shared" si="12"/>
        <v>Výstavba a rekonštrukcia chodníkov</v>
      </c>
      <c r="M102" s="84">
        <f>N102+O102+P102</f>
        <v>0</v>
      </c>
      <c r="N102" s="81">
        <v>0</v>
      </c>
      <c r="O102" s="82">
        <v>0</v>
      </c>
      <c r="P102" s="83">
        <v>0</v>
      </c>
      <c r="Q102" s="97">
        <f t="shared" si="14"/>
        <v>0</v>
      </c>
      <c r="R102" s="81">
        <v>0</v>
      </c>
      <c r="S102" s="82">
        <v>0</v>
      </c>
      <c r="T102" s="98">
        <v>0</v>
      </c>
    </row>
    <row r="103" spans="1:20" s="77" customFormat="1" ht="9.75">
      <c r="A103" s="168" t="s">
        <v>422</v>
      </c>
      <c r="B103" s="167" t="s">
        <v>494</v>
      </c>
      <c r="C103" s="111">
        <f t="shared" si="16"/>
        <v>0</v>
      </c>
      <c r="D103" s="160">
        <v>0</v>
      </c>
      <c r="E103" s="109">
        <v>0</v>
      </c>
      <c r="F103" s="164">
        <v>0</v>
      </c>
      <c r="G103" s="111">
        <f t="shared" si="17"/>
        <v>0</v>
      </c>
      <c r="H103" s="160">
        <v>0</v>
      </c>
      <c r="I103" s="109">
        <v>0</v>
      </c>
      <c r="J103" s="164">
        <v>0</v>
      </c>
      <c r="K103" s="142" t="str">
        <f t="shared" si="13"/>
        <v> - v tom </v>
      </c>
      <c r="L103" s="143" t="str">
        <f t="shared" si="12"/>
        <v>Chodník Nižná brána - Starý trh (pri Barbakane)</v>
      </c>
      <c r="M103" s="171"/>
      <c r="N103" s="112"/>
      <c r="O103" s="109"/>
      <c r="P103" s="144"/>
      <c r="Q103" s="111">
        <f t="shared" si="14"/>
        <v>0</v>
      </c>
      <c r="R103" s="112"/>
      <c r="S103" s="109"/>
      <c r="T103" s="113"/>
    </row>
    <row r="104" spans="1:20" s="77" customFormat="1" ht="9.75">
      <c r="A104" s="168" t="s">
        <v>422</v>
      </c>
      <c r="B104" s="167" t="s">
        <v>548</v>
      </c>
      <c r="C104" s="111">
        <f t="shared" si="16"/>
        <v>0</v>
      </c>
      <c r="D104" s="160">
        <v>0</v>
      </c>
      <c r="E104" s="109">
        <v>0</v>
      </c>
      <c r="F104" s="164">
        <v>0</v>
      </c>
      <c r="G104" s="111">
        <f t="shared" si="17"/>
        <v>100000</v>
      </c>
      <c r="H104" s="160">
        <v>0</v>
      </c>
      <c r="I104" s="109">
        <v>100000</v>
      </c>
      <c r="J104" s="164">
        <v>0</v>
      </c>
      <c r="K104" s="142" t="str">
        <f t="shared" si="13"/>
        <v> - v tom </v>
      </c>
      <c r="L104" s="143" t="str">
        <f t="shared" si="12"/>
        <v>Cyklochodník Kežmarok - Strážky</v>
      </c>
      <c r="M104" s="171"/>
      <c r="N104" s="112"/>
      <c r="O104" s="109"/>
      <c r="P104" s="144"/>
      <c r="Q104" s="111"/>
      <c r="R104" s="112"/>
      <c r="S104" s="109"/>
      <c r="T104" s="113"/>
    </row>
    <row r="105" spans="1:20" s="77" customFormat="1" ht="9.75">
      <c r="A105" s="168" t="s">
        <v>422</v>
      </c>
      <c r="B105" s="167" t="s">
        <v>549</v>
      </c>
      <c r="C105" s="111">
        <f t="shared" si="16"/>
        <v>0</v>
      </c>
      <c r="D105" s="160">
        <v>0</v>
      </c>
      <c r="E105" s="109">
        <v>0</v>
      </c>
      <c r="F105" s="164">
        <v>0</v>
      </c>
      <c r="G105" s="111">
        <f t="shared" si="17"/>
        <v>0</v>
      </c>
      <c r="H105" s="160">
        <v>0</v>
      </c>
      <c r="I105" s="109">
        <v>0</v>
      </c>
      <c r="J105" s="164">
        <v>0</v>
      </c>
      <c r="K105" s="142" t="str">
        <f t="shared" si="13"/>
        <v> - v tom </v>
      </c>
      <c r="L105" s="143" t="str">
        <f t="shared" si="12"/>
        <v>Chodník - prepojenie ulíc Štúrova, Záborského</v>
      </c>
      <c r="M105" s="171"/>
      <c r="N105" s="112"/>
      <c r="O105" s="109"/>
      <c r="P105" s="144"/>
      <c r="Q105" s="111"/>
      <c r="R105" s="112"/>
      <c r="S105" s="109"/>
      <c r="T105" s="113"/>
    </row>
    <row r="106" spans="1:20" s="77" customFormat="1" ht="9.75">
      <c r="A106" s="168" t="s">
        <v>422</v>
      </c>
      <c r="B106" s="167" t="s">
        <v>495</v>
      </c>
      <c r="C106" s="111">
        <f t="shared" si="16"/>
        <v>0</v>
      </c>
      <c r="D106" s="160">
        <v>0</v>
      </c>
      <c r="E106" s="109">
        <v>0</v>
      </c>
      <c r="F106" s="164">
        <v>0</v>
      </c>
      <c r="G106" s="111">
        <f t="shared" si="17"/>
        <v>0</v>
      </c>
      <c r="H106" s="160">
        <v>0</v>
      </c>
      <c r="I106" s="109">
        <v>0</v>
      </c>
      <c r="J106" s="164">
        <v>0</v>
      </c>
      <c r="K106" s="142" t="str">
        <f t="shared" si="13"/>
        <v> - v tom </v>
      </c>
      <c r="L106" s="143" t="str">
        <f t="shared" si="12"/>
        <v>Bardejovská - položenie asfaltov</v>
      </c>
      <c r="M106" s="171"/>
      <c r="N106" s="112"/>
      <c r="O106" s="109"/>
      <c r="P106" s="144"/>
      <c r="Q106" s="111">
        <f t="shared" si="14"/>
        <v>0</v>
      </c>
      <c r="R106" s="112"/>
      <c r="S106" s="109"/>
      <c r="T106" s="113"/>
    </row>
    <row r="107" spans="1:20" s="77" customFormat="1" ht="9.75">
      <c r="A107" s="168" t="s">
        <v>422</v>
      </c>
      <c r="B107" s="167" t="s">
        <v>529</v>
      </c>
      <c r="C107" s="111">
        <f t="shared" si="16"/>
        <v>53000</v>
      </c>
      <c r="D107" s="160">
        <v>0</v>
      </c>
      <c r="E107" s="109">
        <v>53000</v>
      </c>
      <c r="F107" s="164">
        <v>0</v>
      </c>
      <c r="G107" s="111">
        <f t="shared" si="17"/>
        <v>0</v>
      </c>
      <c r="H107" s="160">
        <v>0</v>
      </c>
      <c r="I107" s="109">
        <v>0</v>
      </c>
      <c r="J107" s="164">
        <v>0</v>
      </c>
      <c r="K107" s="142" t="str">
        <f t="shared" si="13"/>
        <v> - v tom </v>
      </c>
      <c r="L107" s="143" t="str">
        <f t="shared" si="12"/>
        <v>Chodník Ľubická cesta</v>
      </c>
      <c r="M107" s="171"/>
      <c r="N107" s="112"/>
      <c r="O107" s="109"/>
      <c r="P107" s="144"/>
      <c r="Q107" s="111">
        <f t="shared" si="14"/>
        <v>0</v>
      </c>
      <c r="R107" s="112"/>
      <c r="S107" s="109"/>
      <c r="T107" s="113"/>
    </row>
    <row r="108" spans="1:20" ht="12.75">
      <c r="A108" s="95" t="s">
        <v>344</v>
      </c>
      <c r="B108" s="96" t="s">
        <v>199</v>
      </c>
      <c r="C108" s="97">
        <f t="shared" si="16"/>
        <v>0</v>
      </c>
      <c r="D108" s="81">
        <f>SUM(D109:D113)</f>
        <v>0</v>
      </c>
      <c r="E108" s="82">
        <f>SUM(E109:E113)</f>
        <v>0</v>
      </c>
      <c r="F108" s="165">
        <f>SUM(F109:F113)</f>
        <v>0</v>
      </c>
      <c r="G108" s="97">
        <f t="shared" si="17"/>
        <v>0</v>
      </c>
      <c r="H108" s="81">
        <f>SUM(H109:H113)</f>
        <v>0</v>
      </c>
      <c r="I108" s="82">
        <f>SUM(I109:I113)</f>
        <v>0</v>
      </c>
      <c r="J108" s="233">
        <f>SUM(J109:J113)</f>
        <v>0</v>
      </c>
      <c r="K108" s="95" t="str">
        <f t="shared" si="13"/>
        <v>Prvok 7.1.3</v>
      </c>
      <c r="L108" s="96" t="str">
        <f t="shared" si="12"/>
        <v>Výstavba a rekonštrukcia parkovísk</v>
      </c>
      <c r="M108" s="84">
        <f>N108+O108+P108</f>
        <v>0</v>
      </c>
      <c r="N108" s="81">
        <f>SUM(N109:N113)</f>
        <v>0</v>
      </c>
      <c r="O108" s="82">
        <f>SUM(O109:O113)</f>
        <v>0</v>
      </c>
      <c r="P108" s="233">
        <f>SUM(P109:P113)</f>
        <v>0</v>
      </c>
      <c r="Q108" s="97">
        <f t="shared" si="14"/>
        <v>0</v>
      </c>
      <c r="R108" s="81">
        <f>SUM(R109:R113)</f>
        <v>0</v>
      </c>
      <c r="S108" s="82">
        <f>SUM(S109:S113)</f>
        <v>0</v>
      </c>
      <c r="T108" s="233">
        <f>SUM(T109:T113)</f>
        <v>0</v>
      </c>
    </row>
    <row r="109" spans="1:20" s="77" customFormat="1" ht="9.75">
      <c r="A109" s="168" t="s">
        <v>422</v>
      </c>
      <c r="B109" s="167" t="s">
        <v>496</v>
      </c>
      <c r="C109" s="111">
        <f t="shared" si="16"/>
        <v>0</v>
      </c>
      <c r="D109" s="160">
        <v>0</v>
      </c>
      <c r="E109" s="109">
        <v>0</v>
      </c>
      <c r="F109" s="164">
        <v>0</v>
      </c>
      <c r="G109" s="111">
        <f t="shared" si="17"/>
        <v>0</v>
      </c>
      <c r="H109" s="160">
        <v>0</v>
      </c>
      <c r="I109" s="109">
        <v>0</v>
      </c>
      <c r="J109" s="164">
        <v>0</v>
      </c>
      <c r="K109" s="142" t="str">
        <f t="shared" si="13"/>
        <v> - v tom </v>
      </c>
      <c r="L109" s="143" t="str">
        <f t="shared" si="12"/>
        <v>Odstavné plochy Záhradná - Toporcerova</v>
      </c>
      <c r="M109" s="171"/>
      <c r="N109" s="112"/>
      <c r="O109" s="109"/>
      <c r="P109" s="144"/>
      <c r="Q109" s="111">
        <f t="shared" si="14"/>
        <v>0</v>
      </c>
      <c r="R109" s="112"/>
      <c r="S109" s="109"/>
      <c r="T109" s="113"/>
    </row>
    <row r="110" spans="1:20" s="77" customFormat="1" ht="9.75">
      <c r="A110" s="168" t="s">
        <v>422</v>
      </c>
      <c r="B110" s="167" t="s">
        <v>550</v>
      </c>
      <c r="C110" s="111">
        <f t="shared" si="16"/>
        <v>0</v>
      </c>
      <c r="D110" s="160">
        <v>0</v>
      </c>
      <c r="E110" s="109">
        <v>0</v>
      </c>
      <c r="F110" s="164">
        <v>0</v>
      </c>
      <c r="G110" s="111">
        <f t="shared" si="17"/>
        <v>0</v>
      </c>
      <c r="H110" s="160">
        <v>0</v>
      </c>
      <c r="I110" s="109">
        <v>0</v>
      </c>
      <c r="J110" s="164">
        <v>0</v>
      </c>
      <c r="K110" s="142" t="str">
        <f t="shared" si="13"/>
        <v> - v tom </v>
      </c>
      <c r="L110" s="143" t="str">
        <f t="shared" si="12"/>
        <v>Pod lesom 21</v>
      </c>
      <c r="M110" s="171"/>
      <c r="N110" s="112"/>
      <c r="O110" s="109"/>
      <c r="P110" s="144"/>
      <c r="Q110" s="111"/>
      <c r="R110" s="112"/>
      <c r="S110" s="109"/>
      <c r="T110" s="113"/>
    </row>
    <row r="111" spans="1:20" s="77" customFormat="1" ht="9.75">
      <c r="A111" s="168" t="s">
        <v>422</v>
      </c>
      <c r="B111" s="167" t="s">
        <v>498</v>
      </c>
      <c r="C111" s="111">
        <f t="shared" si="16"/>
        <v>0</v>
      </c>
      <c r="D111" s="160">
        <v>0</v>
      </c>
      <c r="E111" s="109">
        <v>0</v>
      </c>
      <c r="F111" s="164">
        <v>0</v>
      </c>
      <c r="G111" s="111">
        <f t="shared" si="17"/>
        <v>0</v>
      </c>
      <c r="H111" s="160">
        <v>0</v>
      </c>
      <c r="I111" s="109">
        <v>0</v>
      </c>
      <c r="J111" s="164">
        <v>0</v>
      </c>
      <c r="K111" s="142" t="str">
        <f t="shared" si="13"/>
        <v> - v tom </v>
      </c>
      <c r="L111" s="143" t="str">
        <f t="shared" si="12"/>
        <v>Severná - lokalita oproti Severná 8,9 - stavebná úprava parkovísk</v>
      </c>
      <c r="M111" s="171"/>
      <c r="N111" s="112"/>
      <c r="O111" s="109"/>
      <c r="P111" s="144"/>
      <c r="Q111" s="111">
        <f t="shared" si="14"/>
        <v>0</v>
      </c>
      <c r="R111" s="112"/>
      <c r="S111" s="109"/>
      <c r="T111" s="113"/>
    </row>
    <row r="112" spans="1:20" s="77" customFormat="1" ht="9.75">
      <c r="A112" s="168" t="s">
        <v>422</v>
      </c>
      <c r="B112" s="167" t="s">
        <v>497</v>
      </c>
      <c r="C112" s="111">
        <f t="shared" si="16"/>
        <v>0</v>
      </c>
      <c r="D112" s="160">
        <v>0</v>
      </c>
      <c r="E112" s="109">
        <v>0</v>
      </c>
      <c r="F112" s="164">
        <v>0</v>
      </c>
      <c r="G112" s="111">
        <f t="shared" si="17"/>
        <v>0</v>
      </c>
      <c r="H112" s="160">
        <v>0</v>
      </c>
      <c r="I112" s="109">
        <v>0</v>
      </c>
      <c r="J112" s="164">
        <v>0</v>
      </c>
      <c r="K112" s="142" t="str">
        <f t="shared" si="13"/>
        <v> - v tom </v>
      </c>
      <c r="L112" s="143" t="str">
        <f t="shared" si="12"/>
        <v>Severná - lokalita Severná 2,3 - stavebná úprava parkovísk</v>
      </c>
      <c r="M112" s="111">
        <f>N112+O112+P112</f>
        <v>0</v>
      </c>
      <c r="N112" s="112"/>
      <c r="O112" s="109"/>
      <c r="P112" s="144"/>
      <c r="Q112" s="111">
        <f t="shared" si="14"/>
        <v>0</v>
      </c>
      <c r="R112" s="112"/>
      <c r="S112" s="109"/>
      <c r="T112" s="113"/>
    </row>
    <row r="113" spans="1:20" s="77" customFormat="1" ht="9.75">
      <c r="A113" s="168" t="s">
        <v>422</v>
      </c>
      <c r="B113" s="167" t="s">
        <v>499</v>
      </c>
      <c r="C113" s="111">
        <f t="shared" si="16"/>
        <v>0</v>
      </c>
      <c r="D113" s="160">
        <v>0</v>
      </c>
      <c r="E113" s="109">
        <v>0</v>
      </c>
      <c r="F113" s="164">
        <v>0</v>
      </c>
      <c r="G113" s="111">
        <f t="shared" si="17"/>
        <v>0</v>
      </c>
      <c r="H113" s="160">
        <v>0</v>
      </c>
      <c r="I113" s="109">
        <v>0</v>
      </c>
      <c r="J113" s="164">
        <v>0</v>
      </c>
      <c r="K113" s="142" t="str">
        <f t="shared" si="13"/>
        <v> - v tom </v>
      </c>
      <c r="L113" s="143" t="str">
        <f t="shared" si="12"/>
        <v>Severná - oproti materskej škole - stavebná úprava parkovísk</v>
      </c>
      <c r="M113" s="171"/>
      <c r="N113" s="112"/>
      <c r="O113" s="109"/>
      <c r="P113" s="144"/>
      <c r="Q113" s="111">
        <f t="shared" si="14"/>
        <v>0</v>
      </c>
      <c r="R113" s="112"/>
      <c r="S113" s="109"/>
      <c r="T113" s="113"/>
    </row>
    <row r="114" spans="1:20" ht="12.75">
      <c r="A114" s="90" t="s">
        <v>200</v>
      </c>
      <c r="B114" s="91" t="s">
        <v>201</v>
      </c>
      <c r="C114" s="99">
        <f t="shared" si="16"/>
        <v>125000</v>
      </c>
      <c r="D114" s="100">
        <v>125000</v>
      </c>
      <c r="E114" s="101">
        <v>0</v>
      </c>
      <c r="F114" s="102">
        <v>0</v>
      </c>
      <c r="G114" s="85">
        <f t="shared" si="17"/>
        <v>125000</v>
      </c>
      <c r="H114" s="103">
        <v>125000</v>
      </c>
      <c r="I114" s="104">
        <v>0</v>
      </c>
      <c r="J114" s="162">
        <v>0</v>
      </c>
      <c r="K114" s="90" t="str">
        <f t="shared" si="13"/>
        <v>Podprog 7.2</v>
      </c>
      <c r="L114" s="91" t="str">
        <f t="shared" si="12"/>
        <v>Starostlivosť o miestne komunikácie</v>
      </c>
      <c r="M114" s="99">
        <f>N114+O114+P114</f>
        <v>127500</v>
      </c>
      <c r="N114" s="100">
        <v>127500</v>
      </c>
      <c r="O114" s="101">
        <v>0</v>
      </c>
      <c r="P114" s="102">
        <v>0</v>
      </c>
      <c r="Q114" s="85">
        <f>R114+S114+T114</f>
        <v>130000</v>
      </c>
      <c r="R114" s="103">
        <v>130000</v>
      </c>
      <c r="S114" s="104">
        <v>0</v>
      </c>
      <c r="T114" s="105">
        <v>0</v>
      </c>
    </row>
    <row r="115" spans="1:20" ht="13.5" thickBot="1">
      <c r="A115" s="90" t="s">
        <v>424</v>
      </c>
      <c r="B115" s="91" t="s">
        <v>416</v>
      </c>
      <c r="C115" s="85">
        <f t="shared" si="16"/>
        <v>11600</v>
      </c>
      <c r="D115" s="86">
        <v>11600</v>
      </c>
      <c r="E115" s="87">
        <v>0</v>
      </c>
      <c r="F115" s="88">
        <v>0</v>
      </c>
      <c r="G115" s="85">
        <f t="shared" si="17"/>
        <v>11600</v>
      </c>
      <c r="H115" s="106">
        <v>11600</v>
      </c>
      <c r="I115" s="110">
        <v>0</v>
      </c>
      <c r="J115" s="166">
        <v>0</v>
      </c>
      <c r="K115" s="90" t="str">
        <f t="shared" si="13"/>
        <v>Podprog 7.3</v>
      </c>
      <c r="L115" s="91" t="str">
        <f t="shared" si="12"/>
        <v>Údržba a obnova dopravného značenia</v>
      </c>
      <c r="M115" s="85">
        <f aca="true" t="shared" si="19" ref="M115:M172">N115+O115+P115</f>
        <v>11800</v>
      </c>
      <c r="N115" s="86">
        <v>11800</v>
      </c>
      <c r="O115" s="87">
        <v>0</v>
      </c>
      <c r="P115" s="88">
        <v>0</v>
      </c>
      <c r="Q115" s="85">
        <f aca="true" t="shared" si="20" ref="Q115:Q222">R115+S115+T115</f>
        <v>12000</v>
      </c>
      <c r="R115" s="86">
        <v>12000</v>
      </c>
      <c r="S115" s="87">
        <v>0</v>
      </c>
      <c r="T115" s="89">
        <v>0</v>
      </c>
    </row>
    <row r="116" spans="1:20" ht="12.75">
      <c r="A116" s="145" t="s">
        <v>202</v>
      </c>
      <c r="B116" s="146"/>
      <c r="C116" s="147">
        <f t="shared" si="16"/>
        <v>36250</v>
      </c>
      <c r="D116" s="148">
        <f>SUM(D117:D118)</f>
        <v>36250</v>
      </c>
      <c r="E116" s="149">
        <f>SUM(E117:E118)</f>
        <v>0</v>
      </c>
      <c r="F116" s="150">
        <f>SUM(F117:F118)</f>
        <v>0</v>
      </c>
      <c r="G116" s="213">
        <f t="shared" si="17"/>
        <v>25300</v>
      </c>
      <c r="H116" s="173">
        <f>SUM(H117:H118)</f>
        <v>25300</v>
      </c>
      <c r="I116" s="174">
        <f>SUM(I117:I118)</f>
        <v>0</v>
      </c>
      <c r="J116" s="161">
        <f>SUM(J117:J118)</f>
        <v>0</v>
      </c>
      <c r="K116" s="145" t="str">
        <f t="shared" si="13"/>
        <v>Program 8:   Doprava</v>
      </c>
      <c r="L116" s="146"/>
      <c r="M116" s="147">
        <f t="shared" si="19"/>
        <v>23800</v>
      </c>
      <c r="N116" s="148">
        <f>SUM(N117:N118)</f>
        <v>23800</v>
      </c>
      <c r="O116" s="149">
        <f>SUM(O117:O118)</f>
        <v>0</v>
      </c>
      <c r="P116" s="150">
        <f>SUM(P117:P118)</f>
        <v>0</v>
      </c>
      <c r="Q116" s="213">
        <f t="shared" si="20"/>
        <v>24300</v>
      </c>
      <c r="R116" s="173">
        <f>SUM(R117:R118)</f>
        <v>24300</v>
      </c>
      <c r="S116" s="174">
        <f>SUM(S117:S118)</f>
        <v>0</v>
      </c>
      <c r="T116" s="161">
        <f>SUM(T117:T118)</f>
        <v>0</v>
      </c>
    </row>
    <row r="117" spans="1:20" ht="12.75">
      <c r="A117" s="90" t="s">
        <v>203</v>
      </c>
      <c r="B117" s="91" t="s">
        <v>204</v>
      </c>
      <c r="C117" s="85">
        <f t="shared" si="16"/>
        <v>35000</v>
      </c>
      <c r="D117" s="86">
        <v>35000</v>
      </c>
      <c r="E117" s="87">
        <v>0</v>
      </c>
      <c r="F117" s="88">
        <v>0</v>
      </c>
      <c r="G117" s="85">
        <f t="shared" si="17"/>
        <v>22000</v>
      </c>
      <c r="H117" s="86">
        <v>22000</v>
      </c>
      <c r="I117" s="87">
        <v>0</v>
      </c>
      <c r="J117" s="89">
        <v>0</v>
      </c>
      <c r="K117" s="90" t="str">
        <f t="shared" si="13"/>
        <v>Podprog 8.1</v>
      </c>
      <c r="L117" s="91" t="str">
        <f t="shared" si="12"/>
        <v>Zabezpečenie výkonov MHD</v>
      </c>
      <c r="M117" s="85">
        <f t="shared" si="19"/>
        <v>22500</v>
      </c>
      <c r="N117" s="86">
        <v>22500</v>
      </c>
      <c r="O117" s="87">
        <v>0</v>
      </c>
      <c r="P117" s="88">
        <v>0</v>
      </c>
      <c r="Q117" s="85">
        <f t="shared" si="20"/>
        <v>23000</v>
      </c>
      <c r="R117" s="86">
        <v>23000</v>
      </c>
      <c r="S117" s="87">
        <v>0</v>
      </c>
      <c r="T117" s="89">
        <v>0</v>
      </c>
    </row>
    <row r="118" spans="1:20" ht="13.5" thickBot="1">
      <c r="A118" s="90" t="s">
        <v>205</v>
      </c>
      <c r="B118" s="91" t="s">
        <v>206</v>
      </c>
      <c r="C118" s="85">
        <f t="shared" si="16"/>
        <v>1250</v>
      </c>
      <c r="D118" s="86">
        <v>1250</v>
      </c>
      <c r="E118" s="87">
        <v>0</v>
      </c>
      <c r="F118" s="88">
        <v>0</v>
      </c>
      <c r="G118" s="85">
        <f t="shared" si="17"/>
        <v>3300</v>
      </c>
      <c r="H118" s="86">
        <f>1300+2000</f>
        <v>3300</v>
      </c>
      <c r="I118" s="87">
        <v>0</v>
      </c>
      <c r="J118" s="89">
        <v>0</v>
      </c>
      <c r="K118" s="90" t="str">
        <f t="shared" si="13"/>
        <v>Podprog 8.2</v>
      </c>
      <c r="L118" s="91" t="str">
        <f t="shared" si="12"/>
        <v>Zastávky MHD</v>
      </c>
      <c r="M118" s="85">
        <f t="shared" si="19"/>
        <v>1300</v>
      </c>
      <c r="N118" s="86">
        <v>1300</v>
      </c>
      <c r="O118" s="87">
        <v>0</v>
      </c>
      <c r="P118" s="88">
        <v>0</v>
      </c>
      <c r="Q118" s="85">
        <f t="shared" si="20"/>
        <v>1300</v>
      </c>
      <c r="R118" s="86">
        <v>1300</v>
      </c>
      <c r="S118" s="87">
        <v>0</v>
      </c>
      <c r="T118" s="89">
        <v>0</v>
      </c>
    </row>
    <row r="119" spans="1:20" ht="12.75">
      <c r="A119" s="145" t="s">
        <v>207</v>
      </c>
      <c r="B119" s="146"/>
      <c r="C119" s="147">
        <f t="shared" si="16"/>
        <v>5387474</v>
      </c>
      <c r="D119" s="148">
        <f>D120+D128+D142+D147+D150+D151+D152</f>
        <v>4738257</v>
      </c>
      <c r="E119" s="149">
        <f>E120+E128+E142+E147+E150+E151+E152</f>
        <v>649217</v>
      </c>
      <c r="F119" s="169">
        <f>F120+F128+F142+F147+F150+F151+F152</f>
        <v>0</v>
      </c>
      <c r="G119" s="213">
        <f t="shared" si="17"/>
        <v>5124555.885932124</v>
      </c>
      <c r="H119" s="148">
        <f>H120+H128+H142+H147+H150+H151+H152</f>
        <v>4796536.885932124</v>
      </c>
      <c r="I119" s="149">
        <f>I120+I128+I142+I147+I150+I151+I152</f>
        <v>328019</v>
      </c>
      <c r="J119" s="169">
        <f>J120+J128+J142+J147+J150+J151+J152</f>
        <v>0</v>
      </c>
      <c r="K119" s="145" t="str">
        <f t="shared" si="13"/>
        <v>Program 9:   Vzdelávanie</v>
      </c>
      <c r="L119" s="146"/>
      <c r="M119" s="147">
        <f t="shared" si="19"/>
        <v>4959401</v>
      </c>
      <c r="N119" s="148">
        <f>N120+N128+N142+N147+N150+N151+N152</f>
        <v>4875164</v>
      </c>
      <c r="O119" s="149">
        <f>O120+O128+O142+O147+O150+O151+O152</f>
        <v>84237</v>
      </c>
      <c r="P119" s="169">
        <f>P120+P128+P142+P147+P150+P151+P152</f>
        <v>0</v>
      </c>
      <c r="Q119" s="213">
        <f t="shared" si="20"/>
        <v>5027726</v>
      </c>
      <c r="R119" s="148">
        <f>R120+R128+R142+R147+R150+R151+R152</f>
        <v>4942616</v>
      </c>
      <c r="S119" s="149">
        <f>S120+S128+S142+S147+S150+S151+S152</f>
        <v>85110</v>
      </c>
      <c r="T119" s="169">
        <f>T120+T128+T142+T147+T150+T151+T152</f>
        <v>0</v>
      </c>
    </row>
    <row r="120" spans="1:20" ht="12.75">
      <c r="A120" s="90" t="s">
        <v>208</v>
      </c>
      <c r="B120" s="91" t="s">
        <v>209</v>
      </c>
      <c r="C120" s="99">
        <f t="shared" si="16"/>
        <v>1127360</v>
      </c>
      <c r="D120" s="100">
        <f>SUM(D121:D127)</f>
        <v>1067360</v>
      </c>
      <c r="E120" s="101">
        <f>SUM(E121:E127)</f>
        <v>60000</v>
      </c>
      <c r="F120" s="102">
        <f>SUM(F121:F127)</f>
        <v>0</v>
      </c>
      <c r="G120" s="85">
        <f t="shared" si="17"/>
        <v>1104523</v>
      </c>
      <c r="H120" s="103">
        <f>SUM(H121:H127)</f>
        <v>1104523</v>
      </c>
      <c r="I120" s="104">
        <f>SUM(I121:I127)</f>
        <v>0</v>
      </c>
      <c r="J120" s="105">
        <f>SUM(J121:J127)</f>
        <v>0</v>
      </c>
      <c r="K120" s="90" t="str">
        <f t="shared" si="13"/>
        <v>Podprog 9.1</v>
      </c>
      <c r="L120" s="91" t="str">
        <f t="shared" si="12"/>
        <v>Materské školy a súvisiace služby</v>
      </c>
      <c r="M120" s="99">
        <f t="shared" si="19"/>
        <v>1126555</v>
      </c>
      <c r="N120" s="100">
        <f>SUM(N121:N127)</f>
        <v>1126555</v>
      </c>
      <c r="O120" s="101">
        <f>SUM(O121:O127)</f>
        <v>0</v>
      </c>
      <c r="P120" s="102">
        <f>SUM(P121:P127)</f>
        <v>0</v>
      </c>
      <c r="Q120" s="85">
        <f t="shared" si="20"/>
        <v>1158462</v>
      </c>
      <c r="R120" s="103">
        <f>SUM(R121:R127)</f>
        <v>1158462</v>
      </c>
      <c r="S120" s="104">
        <f>SUM(S121:S127)</f>
        <v>0</v>
      </c>
      <c r="T120" s="105">
        <f>SUM(T121:T127)</f>
        <v>0</v>
      </c>
    </row>
    <row r="121" spans="1:20" ht="12.75">
      <c r="A121" s="95" t="s">
        <v>345</v>
      </c>
      <c r="B121" s="96" t="s">
        <v>210</v>
      </c>
      <c r="C121" s="84">
        <f t="shared" si="16"/>
        <v>216727</v>
      </c>
      <c r="D121" s="81">
        <v>174727</v>
      </c>
      <c r="E121" s="82">
        <v>42000</v>
      </c>
      <c r="F121" s="83">
        <v>0</v>
      </c>
      <c r="G121" s="97">
        <f t="shared" si="17"/>
        <v>168426</v>
      </c>
      <c r="H121" s="81">
        <v>168426</v>
      </c>
      <c r="I121" s="82">
        <v>0</v>
      </c>
      <c r="J121" s="98">
        <v>0</v>
      </c>
      <c r="K121" s="95" t="str">
        <f t="shared" si="13"/>
        <v>Prvok 9.1.1</v>
      </c>
      <c r="L121" s="96" t="str">
        <f t="shared" si="12"/>
        <v>MŠ Možiarska s jedálňou</v>
      </c>
      <c r="M121" s="84">
        <f t="shared" si="19"/>
        <v>171842</v>
      </c>
      <c r="N121" s="81">
        <v>171842</v>
      </c>
      <c r="O121" s="82">
        <v>0</v>
      </c>
      <c r="P121" s="98">
        <v>0</v>
      </c>
      <c r="Q121" s="97">
        <f t="shared" si="20"/>
        <v>176798</v>
      </c>
      <c r="R121" s="460">
        <v>176798</v>
      </c>
      <c r="S121" s="82">
        <v>0</v>
      </c>
      <c r="T121" s="98">
        <v>0</v>
      </c>
    </row>
    <row r="122" spans="1:20" ht="12.75">
      <c r="A122" s="95" t="s">
        <v>346</v>
      </c>
      <c r="B122" s="96" t="s">
        <v>211</v>
      </c>
      <c r="C122" s="84">
        <f t="shared" si="16"/>
        <v>186520</v>
      </c>
      <c r="D122" s="81">
        <v>186520</v>
      </c>
      <c r="E122" s="82">
        <v>0</v>
      </c>
      <c r="F122" s="83">
        <v>0</v>
      </c>
      <c r="G122" s="97">
        <f t="shared" si="17"/>
        <v>209606</v>
      </c>
      <c r="H122" s="81">
        <v>209606</v>
      </c>
      <c r="I122" s="82">
        <v>0</v>
      </c>
      <c r="J122" s="98">
        <v>0</v>
      </c>
      <c r="K122" s="95" t="str">
        <f t="shared" si="13"/>
        <v>Prvok 9.1.2</v>
      </c>
      <c r="L122" s="96" t="str">
        <f t="shared" si="12"/>
        <v>MŠ Cintorínska s jedálňou</v>
      </c>
      <c r="M122" s="84">
        <f t="shared" si="19"/>
        <v>213551</v>
      </c>
      <c r="N122" s="81">
        <v>213551</v>
      </c>
      <c r="O122" s="82">
        <v>0</v>
      </c>
      <c r="P122" s="98">
        <v>0</v>
      </c>
      <c r="Q122" s="97">
        <f t="shared" si="20"/>
        <v>219273</v>
      </c>
      <c r="R122" s="460">
        <v>219273</v>
      </c>
      <c r="S122" s="82">
        <v>0</v>
      </c>
      <c r="T122" s="98">
        <v>0</v>
      </c>
    </row>
    <row r="123" spans="1:20" ht="12.75">
      <c r="A123" s="95" t="s">
        <v>347</v>
      </c>
      <c r="B123" s="96" t="s">
        <v>212</v>
      </c>
      <c r="C123" s="84">
        <f t="shared" si="16"/>
        <v>326898</v>
      </c>
      <c r="D123" s="81">
        <v>326898</v>
      </c>
      <c r="E123" s="82">
        <v>0</v>
      </c>
      <c r="F123" s="83">
        <v>0</v>
      </c>
      <c r="G123" s="97">
        <f t="shared" si="17"/>
        <v>312242</v>
      </c>
      <c r="H123" s="81">
        <v>312242</v>
      </c>
      <c r="I123" s="82">
        <v>0</v>
      </c>
      <c r="J123" s="98">
        <v>0</v>
      </c>
      <c r="K123" s="95" t="str">
        <f t="shared" si="13"/>
        <v>Prvok 9.1.3</v>
      </c>
      <c r="L123" s="96" t="str">
        <f t="shared" si="12"/>
        <v>MŠ K. Kuzmányho s jedálňou</v>
      </c>
      <c r="M123" s="84">
        <f t="shared" si="19"/>
        <v>318231</v>
      </c>
      <c r="N123" s="81">
        <v>318231</v>
      </c>
      <c r="O123" s="82">
        <v>0</v>
      </c>
      <c r="P123" s="98">
        <v>0</v>
      </c>
      <c r="Q123" s="97">
        <f t="shared" si="20"/>
        <v>326916</v>
      </c>
      <c r="R123" s="460">
        <v>326916</v>
      </c>
      <c r="S123" s="82">
        <v>0</v>
      </c>
      <c r="T123" s="98">
        <v>0</v>
      </c>
    </row>
    <row r="124" spans="1:20" ht="12.75">
      <c r="A124" s="95" t="s">
        <v>348</v>
      </c>
      <c r="B124" s="96" t="s">
        <v>213</v>
      </c>
      <c r="C124" s="84">
        <f t="shared" si="16"/>
        <v>160927</v>
      </c>
      <c r="D124" s="81">
        <v>142927</v>
      </c>
      <c r="E124" s="82">
        <v>18000</v>
      </c>
      <c r="F124" s="83">
        <v>0</v>
      </c>
      <c r="G124" s="97">
        <f t="shared" si="17"/>
        <v>138288</v>
      </c>
      <c r="H124" s="81">
        <v>138288</v>
      </c>
      <c r="I124" s="82">
        <v>0</v>
      </c>
      <c r="J124" s="98">
        <v>0</v>
      </c>
      <c r="K124" s="95" t="str">
        <f t="shared" si="13"/>
        <v>Prvok 9.1.4</v>
      </c>
      <c r="L124" s="96" t="str">
        <f t="shared" si="12"/>
        <v>MŠ Severná s jedálňou</v>
      </c>
      <c r="M124" s="84">
        <f t="shared" si="19"/>
        <v>141106</v>
      </c>
      <c r="N124" s="81">
        <v>141106</v>
      </c>
      <c r="O124" s="82">
        <v>0</v>
      </c>
      <c r="P124" s="98">
        <v>0</v>
      </c>
      <c r="Q124" s="97">
        <f t="shared" si="20"/>
        <v>145193</v>
      </c>
      <c r="R124" s="460">
        <v>145193</v>
      </c>
      <c r="S124" s="82">
        <v>0</v>
      </c>
      <c r="T124" s="98">
        <v>0</v>
      </c>
    </row>
    <row r="125" spans="1:20" ht="12.75">
      <c r="A125" s="95" t="s">
        <v>349</v>
      </c>
      <c r="B125" s="96" t="s">
        <v>413</v>
      </c>
      <c r="C125" s="84">
        <f t="shared" si="16"/>
        <v>54611</v>
      </c>
      <c r="D125" s="81">
        <v>54611</v>
      </c>
      <c r="E125" s="82">
        <v>0</v>
      </c>
      <c r="F125" s="83">
        <v>0</v>
      </c>
      <c r="G125" s="97">
        <f t="shared" si="17"/>
        <v>67029</v>
      </c>
      <c r="H125" s="81">
        <v>67029</v>
      </c>
      <c r="I125" s="82">
        <v>0</v>
      </c>
      <c r="J125" s="98">
        <v>0</v>
      </c>
      <c r="K125" s="95" t="str">
        <f t="shared" si="13"/>
        <v>Prvok 9.1.5</v>
      </c>
      <c r="L125" s="96" t="str">
        <f t="shared" si="12"/>
        <v>SMŠ Kušnierska s jedálňou</v>
      </c>
      <c r="M125" s="84">
        <f t="shared" si="19"/>
        <v>68452</v>
      </c>
      <c r="N125" s="81">
        <v>68452</v>
      </c>
      <c r="O125" s="82">
        <v>0</v>
      </c>
      <c r="P125" s="98">
        <v>0</v>
      </c>
      <c r="Q125" s="97">
        <f t="shared" si="20"/>
        <v>70506</v>
      </c>
      <c r="R125" s="460">
        <v>70506</v>
      </c>
      <c r="S125" s="82">
        <v>0</v>
      </c>
      <c r="T125" s="98">
        <v>0</v>
      </c>
    </row>
    <row r="126" spans="1:20" ht="12.75">
      <c r="A126" s="95" t="s">
        <v>350</v>
      </c>
      <c r="B126" s="96" t="s">
        <v>214</v>
      </c>
      <c r="C126" s="84">
        <f t="shared" si="16"/>
        <v>81817</v>
      </c>
      <c r="D126" s="81">
        <v>81817</v>
      </c>
      <c r="E126" s="82">
        <v>0</v>
      </c>
      <c r="F126" s="83">
        <v>0</v>
      </c>
      <c r="G126" s="97">
        <f t="shared" si="17"/>
        <v>84132</v>
      </c>
      <c r="H126" s="81">
        <v>84132</v>
      </c>
      <c r="I126" s="82">
        <v>0</v>
      </c>
      <c r="J126" s="98">
        <v>0</v>
      </c>
      <c r="K126" s="95" t="str">
        <f t="shared" si="13"/>
        <v>Prvok 9.1.6</v>
      </c>
      <c r="L126" s="96" t="str">
        <f t="shared" si="12"/>
        <v>MŠ pri DSS s jedálňou</v>
      </c>
      <c r="M126" s="84">
        <f t="shared" si="19"/>
        <v>85923</v>
      </c>
      <c r="N126" s="81">
        <v>85923</v>
      </c>
      <c r="O126" s="82">
        <v>0</v>
      </c>
      <c r="P126" s="98">
        <v>0</v>
      </c>
      <c r="Q126" s="97">
        <f t="shared" si="20"/>
        <v>88502</v>
      </c>
      <c r="R126" s="460">
        <v>88502</v>
      </c>
      <c r="S126" s="82">
        <v>0</v>
      </c>
      <c r="T126" s="98">
        <v>0</v>
      </c>
    </row>
    <row r="127" spans="1:20" ht="12.75">
      <c r="A127" s="95" t="s">
        <v>351</v>
      </c>
      <c r="B127" s="96" t="s">
        <v>215</v>
      </c>
      <c r="C127" s="84">
        <f t="shared" si="16"/>
        <v>99860</v>
      </c>
      <c r="D127" s="81">
        <v>99860</v>
      </c>
      <c r="E127" s="82">
        <v>0</v>
      </c>
      <c r="F127" s="83">
        <v>0</v>
      </c>
      <c r="G127" s="97">
        <f t="shared" si="17"/>
        <v>124800</v>
      </c>
      <c r="H127" s="81">
        <v>124800</v>
      </c>
      <c r="I127" s="82">
        <v>0</v>
      </c>
      <c r="J127" s="98">
        <v>0</v>
      </c>
      <c r="K127" s="95" t="str">
        <f t="shared" si="13"/>
        <v>Prvok 9.1.7</v>
      </c>
      <c r="L127" s="96" t="str">
        <f t="shared" si="12"/>
        <v>MŠ pri ZŠ Svätého kríža s jedálňou</v>
      </c>
      <c r="M127" s="84">
        <f t="shared" si="19"/>
        <v>127450</v>
      </c>
      <c r="N127" s="81">
        <v>127450</v>
      </c>
      <c r="O127" s="82">
        <v>0</v>
      </c>
      <c r="P127" s="98">
        <v>0</v>
      </c>
      <c r="Q127" s="97">
        <f t="shared" si="20"/>
        <v>131274</v>
      </c>
      <c r="R127" s="460">
        <v>131274</v>
      </c>
      <c r="S127" s="82">
        <v>0</v>
      </c>
      <c r="T127" s="98">
        <v>0</v>
      </c>
    </row>
    <row r="128" spans="1:20" ht="12.75">
      <c r="A128" s="90" t="s">
        <v>216</v>
      </c>
      <c r="B128" s="91" t="s">
        <v>217</v>
      </c>
      <c r="C128" s="99">
        <f t="shared" si="16"/>
        <v>3054034</v>
      </c>
      <c r="D128" s="100">
        <f>D129+D133+D137+D141</f>
        <v>2711577</v>
      </c>
      <c r="E128" s="101">
        <f>E129+E133+E137+E141</f>
        <v>342457</v>
      </c>
      <c r="F128" s="141">
        <f>F129+F133+F137+F141</f>
        <v>0</v>
      </c>
      <c r="G128" s="85">
        <f t="shared" si="17"/>
        <v>2750969</v>
      </c>
      <c r="H128" s="100">
        <f>H129+H133+H137+H141</f>
        <v>2750969</v>
      </c>
      <c r="I128" s="101">
        <f>I129+I133+I137+I141</f>
        <v>0</v>
      </c>
      <c r="J128" s="141">
        <f>J129+J133+J137+J141</f>
        <v>0</v>
      </c>
      <c r="K128" s="90" t="str">
        <f t="shared" si="13"/>
        <v>Podprog 9.2</v>
      </c>
      <c r="L128" s="91" t="str">
        <f t="shared" si="12"/>
        <v>Základné vzdelávanie a súvisiace výchovno-vzdelávacie služby</v>
      </c>
      <c r="M128" s="99">
        <f t="shared" si="19"/>
        <v>2754449</v>
      </c>
      <c r="N128" s="100">
        <f>N129+N133+N137+N141</f>
        <v>2754449</v>
      </c>
      <c r="O128" s="101">
        <f>O129+O133+O137+O141</f>
        <v>0</v>
      </c>
      <c r="P128" s="141">
        <f>P129+P133+P137+P141</f>
        <v>0</v>
      </c>
      <c r="Q128" s="85">
        <f t="shared" si="20"/>
        <v>2762826</v>
      </c>
      <c r="R128" s="100">
        <f>R129+R133+R137+R141</f>
        <v>2762826</v>
      </c>
      <c r="S128" s="101">
        <f>S129+S133+S137+S141</f>
        <v>0</v>
      </c>
      <c r="T128" s="141">
        <f>T129+T133+T137+T141</f>
        <v>0</v>
      </c>
    </row>
    <row r="129" spans="1:20" ht="12.75">
      <c r="A129" s="95" t="s">
        <v>352</v>
      </c>
      <c r="B129" s="96" t="s">
        <v>218</v>
      </c>
      <c r="C129" s="97">
        <f t="shared" si="16"/>
        <v>1134584</v>
      </c>
      <c r="D129" s="81">
        <f>SUM(D130:D132)</f>
        <v>1134584</v>
      </c>
      <c r="E129" s="82">
        <f>SUM(E130:E132)</f>
        <v>0</v>
      </c>
      <c r="F129" s="98">
        <f>SUM(F130:F132)</f>
        <v>0</v>
      </c>
      <c r="G129" s="97">
        <f t="shared" si="17"/>
        <v>1194961</v>
      </c>
      <c r="H129" s="81">
        <f>SUM(H130:H132)</f>
        <v>1194961</v>
      </c>
      <c r="I129" s="82">
        <f>SUM(I130:I132)</f>
        <v>0</v>
      </c>
      <c r="J129" s="98">
        <f>SUM(J130:J132)</f>
        <v>0</v>
      </c>
      <c r="K129" s="95" t="str">
        <f t="shared" si="13"/>
        <v>Prvok 9.2.1</v>
      </c>
      <c r="L129" s="96" t="str">
        <f t="shared" si="12"/>
        <v>ZŠ Dr. Fischera s jedálňou a ŠKD</v>
      </c>
      <c r="M129" s="84">
        <f t="shared" si="19"/>
        <v>1194961</v>
      </c>
      <c r="N129" s="81">
        <f>SUM(N130:N132)</f>
        <v>1194961</v>
      </c>
      <c r="O129" s="82">
        <f>SUM(O130:O132)</f>
        <v>0</v>
      </c>
      <c r="P129" s="98">
        <f>SUM(P130:P132)</f>
        <v>0</v>
      </c>
      <c r="Q129" s="97">
        <f t="shared" si="20"/>
        <v>1195285</v>
      </c>
      <c r="R129" s="81">
        <f>SUM(R130:R132)</f>
        <v>1195285</v>
      </c>
      <c r="S129" s="82">
        <f>SUM(S130:S132)</f>
        <v>0</v>
      </c>
      <c r="T129" s="98">
        <f>SUM(T130:T132)</f>
        <v>0</v>
      </c>
    </row>
    <row r="130" spans="1:20" s="78" customFormat="1" ht="9.75">
      <c r="A130" s="142" t="s">
        <v>390</v>
      </c>
      <c r="B130" s="143" t="s">
        <v>500</v>
      </c>
      <c r="C130" s="111">
        <f t="shared" si="16"/>
        <v>992468</v>
      </c>
      <c r="D130" s="112">
        <v>992468</v>
      </c>
      <c r="E130" s="109">
        <v>0</v>
      </c>
      <c r="F130" s="113">
        <v>0</v>
      </c>
      <c r="G130" s="111">
        <f t="shared" si="17"/>
        <v>1051484</v>
      </c>
      <c r="H130" s="112">
        <v>1051484</v>
      </c>
      <c r="I130" s="109">
        <v>0</v>
      </c>
      <c r="J130" s="113">
        <v>0</v>
      </c>
      <c r="K130" s="142" t="s">
        <v>390</v>
      </c>
      <c r="L130" s="260" t="str">
        <f t="shared" si="12"/>
        <v>ZŠ Dr. Fischera </v>
      </c>
      <c r="M130" s="111">
        <f t="shared" si="19"/>
        <v>1051484</v>
      </c>
      <c r="N130" s="112">
        <v>1051484</v>
      </c>
      <c r="O130" s="109">
        <v>0</v>
      </c>
      <c r="P130" s="144">
        <v>0</v>
      </c>
      <c r="Q130" s="111">
        <f t="shared" si="20"/>
        <v>1051484</v>
      </c>
      <c r="R130" s="112">
        <v>1051484</v>
      </c>
      <c r="S130" s="109"/>
      <c r="T130" s="113"/>
    </row>
    <row r="131" spans="1:20" s="78" customFormat="1" ht="9.75">
      <c r="A131" s="142" t="s">
        <v>390</v>
      </c>
      <c r="B131" s="143" t="s">
        <v>501</v>
      </c>
      <c r="C131" s="111">
        <f t="shared" si="16"/>
        <v>37394</v>
      </c>
      <c r="D131" s="112">
        <v>37394</v>
      </c>
      <c r="E131" s="109">
        <v>0</v>
      </c>
      <c r="F131" s="113">
        <v>0</v>
      </c>
      <c r="G131" s="111">
        <f t="shared" si="17"/>
        <v>34828</v>
      </c>
      <c r="H131" s="112">
        <v>34828</v>
      </c>
      <c r="I131" s="109">
        <v>0</v>
      </c>
      <c r="J131" s="113">
        <v>0</v>
      </c>
      <c r="K131" s="142" t="s">
        <v>390</v>
      </c>
      <c r="L131" s="260" t="str">
        <f t="shared" si="12"/>
        <v>ŠKD Dr. Fischera</v>
      </c>
      <c r="M131" s="111">
        <f t="shared" si="19"/>
        <v>34828</v>
      </c>
      <c r="N131" s="112">
        <v>34828</v>
      </c>
      <c r="O131" s="109"/>
      <c r="P131" s="144"/>
      <c r="Q131" s="111">
        <f t="shared" si="20"/>
        <v>35152</v>
      </c>
      <c r="R131" s="112">
        <v>35152</v>
      </c>
      <c r="S131" s="109"/>
      <c r="T131" s="113"/>
    </row>
    <row r="132" spans="1:20" s="78" customFormat="1" ht="9.75">
      <c r="A132" s="142" t="s">
        <v>390</v>
      </c>
      <c r="B132" s="143" t="s">
        <v>502</v>
      </c>
      <c r="C132" s="111">
        <f t="shared" si="16"/>
        <v>104722</v>
      </c>
      <c r="D132" s="112">
        <v>104722</v>
      </c>
      <c r="E132" s="109">
        <v>0</v>
      </c>
      <c r="F132" s="113">
        <v>0</v>
      </c>
      <c r="G132" s="111">
        <f t="shared" si="17"/>
        <v>108649</v>
      </c>
      <c r="H132" s="112">
        <v>108649</v>
      </c>
      <c r="I132" s="109">
        <v>0</v>
      </c>
      <c r="J132" s="113">
        <v>0</v>
      </c>
      <c r="K132" s="142" t="s">
        <v>390</v>
      </c>
      <c r="L132" s="260" t="str">
        <f t="shared" si="12"/>
        <v>ŠJ Dr. Fischera</v>
      </c>
      <c r="M132" s="111">
        <f t="shared" si="19"/>
        <v>108649</v>
      </c>
      <c r="N132" s="112">
        <v>108649</v>
      </c>
      <c r="O132" s="109"/>
      <c r="P132" s="144"/>
      <c r="Q132" s="111">
        <f t="shared" si="20"/>
        <v>108649</v>
      </c>
      <c r="R132" s="112">
        <v>108649</v>
      </c>
      <c r="S132" s="109"/>
      <c r="T132" s="113"/>
    </row>
    <row r="133" spans="1:20" ht="12.75">
      <c r="A133" s="95" t="s">
        <v>353</v>
      </c>
      <c r="B133" s="96" t="s">
        <v>451</v>
      </c>
      <c r="C133" s="97">
        <f t="shared" si="16"/>
        <v>770717</v>
      </c>
      <c r="D133" s="81">
        <f>SUM(D134:D136)</f>
        <v>702317</v>
      </c>
      <c r="E133" s="82">
        <f>SUM(E134:E136)</f>
        <v>68400</v>
      </c>
      <c r="F133" s="98">
        <f>SUM(F134:F136)</f>
        <v>0</v>
      </c>
      <c r="G133" s="97">
        <f t="shared" si="17"/>
        <v>663250</v>
      </c>
      <c r="H133" s="81">
        <f>SUM(H134:H136)</f>
        <v>663250</v>
      </c>
      <c r="I133" s="82">
        <f>SUM(I134:I136)</f>
        <v>0</v>
      </c>
      <c r="J133" s="98">
        <f>SUM(J134:J136)</f>
        <v>0</v>
      </c>
      <c r="K133" s="95" t="str">
        <f t="shared" si="13"/>
        <v>Prvok 9.2.2</v>
      </c>
      <c r="L133" s="96" t="str">
        <f aca="true" t="shared" si="21" ref="L133:L198">B133</f>
        <v>ZŠ Hradné námestie s jedálňou a ŠKD</v>
      </c>
      <c r="M133" s="84">
        <f t="shared" si="19"/>
        <v>663250</v>
      </c>
      <c r="N133" s="81">
        <f>SUM(N134:N136)</f>
        <v>663250</v>
      </c>
      <c r="O133" s="82">
        <f>SUM(O134:O136)</f>
        <v>0</v>
      </c>
      <c r="P133" s="98">
        <f>SUM(P134:P136)</f>
        <v>0</v>
      </c>
      <c r="Q133" s="97">
        <f t="shared" si="20"/>
        <v>663582</v>
      </c>
      <c r="R133" s="81">
        <f>SUM(R134:R136)</f>
        <v>663582</v>
      </c>
      <c r="S133" s="82">
        <f>SUM(S134:S136)</f>
        <v>0</v>
      </c>
      <c r="T133" s="98">
        <f>SUM(T134:T136)</f>
        <v>0</v>
      </c>
    </row>
    <row r="134" spans="1:20" s="78" customFormat="1" ht="9.75">
      <c r="A134" s="142" t="s">
        <v>390</v>
      </c>
      <c r="B134" s="143" t="s">
        <v>64</v>
      </c>
      <c r="C134" s="111">
        <f t="shared" si="16"/>
        <v>736668</v>
      </c>
      <c r="D134" s="112">
        <v>668268</v>
      </c>
      <c r="E134" s="109">
        <v>68400</v>
      </c>
      <c r="F134" s="113">
        <v>0</v>
      </c>
      <c r="G134" s="111">
        <f t="shared" si="17"/>
        <v>629327</v>
      </c>
      <c r="H134" s="112">
        <v>629327</v>
      </c>
      <c r="I134" s="109">
        <v>0</v>
      </c>
      <c r="J134" s="113">
        <v>0</v>
      </c>
      <c r="K134" s="142" t="s">
        <v>390</v>
      </c>
      <c r="L134" s="260" t="str">
        <f>B134</f>
        <v>ZŠ Hradné námestie</v>
      </c>
      <c r="M134" s="111">
        <f t="shared" si="19"/>
        <v>629327</v>
      </c>
      <c r="N134" s="112">
        <v>629327</v>
      </c>
      <c r="O134" s="109"/>
      <c r="P134" s="144"/>
      <c r="Q134" s="111">
        <f t="shared" si="20"/>
        <v>629327</v>
      </c>
      <c r="R134" s="112">
        <v>629327</v>
      </c>
      <c r="S134" s="109"/>
      <c r="T134" s="113"/>
    </row>
    <row r="135" spans="1:20" s="78" customFormat="1" ht="9.75">
      <c r="A135" s="142" t="s">
        <v>390</v>
      </c>
      <c r="B135" s="143" t="s">
        <v>504</v>
      </c>
      <c r="C135" s="111">
        <f t="shared" si="16"/>
        <v>31725</v>
      </c>
      <c r="D135" s="112">
        <v>31725</v>
      </c>
      <c r="E135" s="109">
        <v>0</v>
      </c>
      <c r="F135" s="113">
        <v>0</v>
      </c>
      <c r="G135" s="111">
        <f t="shared" si="17"/>
        <v>31599</v>
      </c>
      <c r="H135" s="112">
        <v>31599</v>
      </c>
      <c r="I135" s="109">
        <v>0</v>
      </c>
      <c r="J135" s="113">
        <v>0</v>
      </c>
      <c r="K135" s="142" t="s">
        <v>390</v>
      </c>
      <c r="L135" s="260" t="str">
        <f>B135</f>
        <v>ŠKD Hradné námestie</v>
      </c>
      <c r="M135" s="111">
        <f t="shared" si="19"/>
        <v>31599</v>
      </c>
      <c r="N135" s="112">
        <v>31599</v>
      </c>
      <c r="O135" s="109"/>
      <c r="P135" s="144"/>
      <c r="Q135" s="111">
        <f t="shared" si="20"/>
        <v>31931</v>
      </c>
      <c r="R135" s="112">
        <v>31931</v>
      </c>
      <c r="S135" s="109"/>
      <c r="T135" s="113"/>
    </row>
    <row r="136" spans="1:20" s="78" customFormat="1" ht="9.75">
      <c r="A136" s="142" t="s">
        <v>390</v>
      </c>
      <c r="B136" s="143" t="s">
        <v>505</v>
      </c>
      <c r="C136" s="111">
        <f t="shared" si="16"/>
        <v>2324</v>
      </c>
      <c r="D136" s="112">
        <v>2324</v>
      </c>
      <c r="E136" s="109">
        <v>0</v>
      </c>
      <c r="F136" s="113">
        <v>0</v>
      </c>
      <c r="G136" s="111">
        <f t="shared" si="17"/>
        <v>2324</v>
      </c>
      <c r="H136" s="112">
        <v>2324</v>
      </c>
      <c r="I136" s="109">
        <v>0</v>
      </c>
      <c r="J136" s="113">
        <v>0</v>
      </c>
      <c r="K136" s="142" t="s">
        <v>390</v>
      </c>
      <c r="L136" s="260" t="str">
        <f>B136</f>
        <v>ŠJ Hradné námestie</v>
      </c>
      <c r="M136" s="111">
        <f t="shared" si="19"/>
        <v>2324</v>
      </c>
      <c r="N136" s="112">
        <v>2324</v>
      </c>
      <c r="O136" s="109"/>
      <c r="P136" s="144"/>
      <c r="Q136" s="111">
        <f t="shared" si="20"/>
        <v>2324</v>
      </c>
      <c r="R136" s="112">
        <v>2324</v>
      </c>
      <c r="S136" s="109"/>
      <c r="T136" s="113"/>
    </row>
    <row r="137" spans="1:20" ht="12.75">
      <c r="A137" s="95" t="s">
        <v>354</v>
      </c>
      <c r="B137" s="96" t="s">
        <v>503</v>
      </c>
      <c r="C137" s="97">
        <f t="shared" si="16"/>
        <v>1107815</v>
      </c>
      <c r="D137" s="81">
        <f>SUM(D138:D140)</f>
        <v>833758</v>
      </c>
      <c r="E137" s="82">
        <f>SUM(E138:E140)</f>
        <v>274057</v>
      </c>
      <c r="F137" s="98">
        <f>SUM(F138:F140)</f>
        <v>0</v>
      </c>
      <c r="G137" s="97">
        <f t="shared" si="17"/>
        <v>859561</v>
      </c>
      <c r="H137" s="81">
        <f>SUM(H138:H140)</f>
        <v>859561</v>
      </c>
      <c r="I137" s="82">
        <f>SUM(I138:I140)</f>
        <v>0</v>
      </c>
      <c r="J137" s="98">
        <f>SUM(J138:J140)</f>
        <v>0</v>
      </c>
      <c r="K137" s="95" t="str">
        <f aca="true" t="shared" si="22" ref="K137:K202">A137</f>
        <v>Prvok 9.2.3</v>
      </c>
      <c r="L137" s="96" t="str">
        <f t="shared" si="21"/>
        <v>ZŠ Nižná brána s jedálňou a ŠKD</v>
      </c>
      <c r="M137" s="84">
        <f t="shared" si="19"/>
        <v>863041</v>
      </c>
      <c r="N137" s="81">
        <f>SUM(N138:N140)</f>
        <v>863041</v>
      </c>
      <c r="O137" s="82">
        <f>SUM(O138:O140)</f>
        <v>0</v>
      </c>
      <c r="P137" s="98">
        <f>SUM(P138:P140)</f>
        <v>0</v>
      </c>
      <c r="Q137" s="97">
        <f t="shared" si="20"/>
        <v>863041</v>
      </c>
      <c r="R137" s="81">
        <f>SUM(R138:R140)</f>
        <v>863041</v>
      </c>
      <c r="S137" s="82">
        <f>SUM(S138:S140)</f>
        <v>0</v>
      </c>
      <c r="T137" s="98">
        <f>SUM(T138:T140)</f>
        <v>0</v>
      </c>
    </row>
    <row r="138" spans="1:20" s="78" customFormat="1" ht="9.75">
      <c r="A138" s="142" t="s">
        <v>390</v>
      </c>
      <c r="B138" s="143" t="s">
        <v>506</v>
      </c>
      <c r="C138" s="111">
        <f t="shared" si="16"/>
        <v>1008542</v>
      </c>
      <c r="D138" s="112">
        <v>734485</v>
      </c>
      <c r="E138" s="109">
        <v>274057</v>
      </c>
      <c r="F138" s="113">
        <v>0</v>
      </c>
      <c r="G138" s="111">
        <f t="shared" si="17"/>
        <v>757195</v>
      </c>
      <c r="H138" s="112">
        <v>757195</v>
      </c>
      <c r="I138" s="109">
        <v>0</v>
      </c>
      <c r="J138" s="113">
        <v>0</v>
      </c>
      <c r="K138" s="142" t="s">
        <v>390</v>
      </c>
      <c r="L138" s="260" t="str">
        <f>B138</f>
        <v>ZŠ Nižná brána</v>
      </c>
      <c r="M138" s="111">
        <f t="shared" si="19"/>
        <v>757195</v>
      </c>
      <c r="N138" s="112">
        <v>757195</v>
      </c>
      <c r="O138" s="109"/>
      <c r="P138" s="144"/>
      <c r="Q138" s="111">
        <f t="shared" si="20"/>
        <v>757195</v>
      </c>
      <c r="R138" s="112">
        <v>757195</v>
      </c>
      <c r="S138" s="109"/>
      <c r="T138" s="113"/>
    </row>
    <row r="139" spans="1:20" s="78" customFormat="1" ht="9.75">
      <c r="A139" s="142" t="s">
        <v>390</v>
      </c>
      <c r="B139" s="143" t="s">
        <v>507</v>
      </c>
      <c r="C139" s="111">
        <f t="shared" si="16"/>
        <v>37465</v>
      </c>
      <c r="D139" s="112">
        <v>37465</v>
      </c>
      <c r="E139" s="109">
        <v>0</v>
      </c>
      <c r="F139" s="113">
        <v>0</v>
      </c>
      <c r="G139" s="111">
        <f t="shared" si="17"/>
        <v>32369</v>
      </c>
      <c r="H139" s="112">
        <v>32369</v>
      </c>
      <c r="I139" s="109">
        <v>0</v>
      </c>
      <c r="J139" s="113">
        <v>0</v>
      </c>
      <c r="K139" s="142" t="s">
        <v>390</v>
      </c>
      <c r="L139" s="260" t="str">
        <f>B139</f>
        <v>ŠKD Nižná brána</v>
      </c>
      <c r="M139" s="111">
        <f t="shared" si="19"/>
        <v>35849</v>
      </c>
      <c r="N139" s="112">
        <v>35849</v>
      </c>
      <c r="O139" s="109"/>
      <c r="P139" s="144"/>
      <c r="Q139" s="111">
        <f t="shared" si="20"/>
        <v>35849</v>
      </c>
      <c r="R139" s="112">
        <v>35849</v>
      </c>
      <c r="S139" s="109"/>
      <c r="T139" s="113"/>
    </row>
    <row r="140" spans="1:20" s="78" customFormat="1" ht="9.75">
      <c r="A140" s="142" t="s">
        <v>390</v>
      </c>
      <c r="B140" s="143" t="s">
        <v>508</v>
      </c>
      <c r="C140" s="111">
        <f t="shared" si="16"/>
        <v>61808</v>
      </c>
      <c r="D140" s="112">
        <v>61808</v>
      </c>
      <c r="E140" s="109">
        <v>0</v>
      </c>
      <c r="F140" s="113">
        <v>0</v>
      </c>
      <c r="G140" s="111">
        <f t="shared" si="17"/>
        <v>69997</v>
      </c>
      <c r="H140" s="112">
        <v>69997</v>
      </c>
      <c r="I140" s="109">
        <v>0</v>
      </c>
      <c r="J140" s="113">
        <v>0</v>
      </c>
      <c r="K140" s="142" t="s">
        <v>390</v>
      </c>
      <c r="L140" s="260" t="str">
        <f>B140</f>
        <v>ŠJ Nižná brána</v>
      </c>
      <c r="M140" s="111">
        <f t="shared" si="19"/>
        <v>69997</v>
      </c>
      <c r="N140" s="112">
        <v>69997</v>
      </c>
      <c r="O140" s="109"/>
      <c r="P140" s="144"/>
      <c r="Q140" s="111">
        <f t="shared" si="20"/>
        <v>69997</v>
      </c>
      <c r="R140" s="112">
        <v>69997</v>
      </c>
      <c r="S140" s="109"/>
      <c r="T140" s="113"/>
    </row>
    <row r="141" spans="1:20" ht="12.75">
      <c r="A141" s="95" t="s">
        <v>355</v>
      </c>
      <c r="B141" s="96" t="s">
        <v>219</v>
      </c>
      <c r="C141" s="84">
        <f t="shared" si="16"/>
        <v>40918</v>
      </c>
      <c r="D141" s="81">
        <v>40918</v>
      </c>
      <c r="E141" s="82">
        <v>0</v>
      </c>
      <c r="F141" s="83">
        <v>0</v>
      </c>
      <c r="G141" s="97">
        <f t="shared" si="17"/>
        <v>33197</v>
      </c>
      <c r="H141" s="81">
        <v>33197</v>
      </c>
      <c r="I141" s="82">
        <v>0</v>
      </c>
      <c r="J141" s="98">
        <v>0</v>
      </c>
      <c r="K141" s="95" t="str">
        <f t="shared" si="22"/>
        <v>Prvok 9.2.4</v>
      </c>
      <c r="L141" s="96" t="str">
        <f t="shared" si="21"/>
        <v>ZŠ Sv. Kríža jedálňou a ŠKD</v>
      </c>
      <c r="M141" s="84">
        <f t="shared" si="19"/>
        <v>33197</v>
      </c>
      <c r="N141" s="81">
        <v>33197</v>
      </c>
      <c r="O141" s="82"/>
      <c r="P141" s="83"/>
      <c r="Q141" s="97">
        <f t="shared" si="20"/>
        <v>40918</v>
      </c>
      <c r="R141" s="81">
        <v>40918</v>
      </c>
      <c r="S141" s="82"/>
      <c r="T141" s="98"/>
    </row>
    <row r="142" spans="1:20" ht="12.75">
      <c r="A142" s="90" t="s">
        <v>220</v>
      </c>
      <c r="B142" s="91" t="s">
        <v>221</v>
      </c>
      <c r="C142" s="99">
        <f t="shared" si="16"/>
        <v>568322</v>
      </c>
      <c r="D142" s="100">
        <f>SUM(D143:D146)</f>
        <v>382822</v>
      </c>
      <c r="E142" s="101">
        <f>SUM(E143:E146)</f>
        <v>185500</v>
      </c>
      <c r="F142" s="102">
        <f>SUM(F143:F146)</f>
        <v>0</v>
      </c>
      <c r="G142" s="85">
        <f t="shared" si="17"/>
        <v>374147</v>
      </c>
      <c r="H142" s="103">
        <f>SUM(H143:H146)</f>
        <v>304450</v>
      </c>
      <c r="I142" s="104">
        <f>SUM(I143:I146)</f>
        <v>69697</v>
      </c>
      <c r="J142" s="105">
        <f>SUM(J143:J146)</f>
        <v>0</v>
      </c>
      <c r="K142" s="90" t="str">
        <f t="shared" si="22"/>
        <v>Podprog 9.3</v>
      </c>
      <c r="L142" s="91" t="str">
        <f t="shared" si="21"/>
        <v>Voľno časové vzdelávanie a aktivity</v>
      </c>
      <c r="M142" s="99">
        <f t="shared" si="19"/>
        <v>314082</v>
      </c>
      <c r="N142" s="100">
        <f>SUM(N143:N146)</f>
        <v>314082</v>
      </c>
      <c r="O142" s="101">
        <f>SUM(O143:O146)</f>
        <v>0</v>
      </c>
      <c r="P142" s="102">
        <f>SUM(P143:P146)</f>
        <v>0</v>
      </c>
      <c r="Q142" s="85">
        <f t="shared" si="20"/>
        <v>322898</v>
      </c>
      <c r="R142" s="103">
        <f>SUM(R143:R146)</f>
        <v>322898</v>
      </c>
      <c r="S142" s="104">
        <f>SUM(S143:S146)</f>
        <v>0</v>
      </c>
      <c r="T142" s="105">
        <f>SUM(T143:T146)</f>
        <v>0</v>
      </c>
    </row>
    <row r="143" spans="1:20" ht="12.75">
      <c r="A143" s="95" t="s">
        <v>356</v>
      </c>
      <c r="B143" s="96" t="s">
        <v>69</v>
      </c>
      <c r="C143" s="84">
        <f t="shared" si="16"/>
        <v>385567</v>
      </c>
      <c r="D143" s="81">
        <v>200067</v>
      </c>
      <c r="E143" s="82">
        <v>185500</v>
      </c>
      <c r="F143" s="83">
        <v>0</v>
      </c>
      <c r="G143" s="97">
        <f t="shared" si="17"/>
        <v>248427</v>
      </c>
      <c r="H143" s="81">
        <v>178730</v>
      </c>
      <c r="I143" s="82">
        <v>69697</v>
      </c>
      <c r="J143" s="98">
        <v>0</v>
      </c>
      <c r="K143" s="95" t="str">
        <f t="shared" si="22"/>
        <v>Prvok 9.3.1</v>
      </c>
      <c r="L143" s="96" t="str">
        <f t="shared" si="21"/>
        <v>Centrum voľného času</v>
      </c>
      <c r="M143" s="84">
        <f t="shared" si="19"/>
        <v>184435</v>
      </c>
      <c r="N143" s="81">
        <v>184435</v>
      </c>
      <c r="O143" s="82"/>
      <c r="P143" s="83"/>
      <c r="Q143" s="97">
        <f t="shared" si="20"/>
        <v>189616</v>
      </c>
      <c r="R143" s="81">
        <v>189616</v>
      </c>
      <c r="S143" s="82"/>
      <c r="T143" s="98"/>
    </row>
    <row r="144" spans="1:20" ht="12.75">
      <c r="A144" s="95" t="s">
        <v>357</v>
      </c>
      <c r="B144" s="96" t="s">
        <v>392</v>
      </c>
      <c r="C144" s="84">
        <f t="shared" si="16"/>
        <v>78214</v>
      </c>
      <c r="D144" s="81">
        <v>78214</v>
      </c>
      <c r="E144" s="82">
        <v>0</v>
      </c>
      <c r="F144" s="83">
        <v>0</v>
      </c>
      <c r="G144" s="97">
        <f t="shared" si="17"/>
        <v>56792</v>
      </c>
      <c r="H144" s="81">
        <v>56792</v>
      </c>
      <c r="I144" s="82">
        <v>0</v>
      </c>
      <c r="J144" s="98">
        <v>0</v>
      </c>
      <c r="K144" s="95" t="str">
        <f t="shared" si="22"/>
        <v>Prvok 9.3.2</v>
      </c>
      <c r="L144" s="96" t="str">
        <f t="shared" si="21"/>
        <v>ŠSZČ pri ZŠ Hradná</v>
      </c>
      <c r="M144" s="84">
        <f t="shared" si="19"/>
        <v>58576</v>
      </c>
      <c r="N144" s="81">
        <v>58576</v>
      </c>
      <c r="O144" s="82"/>
      <c r="P144" s="83"/>
      <c r="Q144" s="97">
        <f t="shared" si="20"/>
        <v>60195</v>
      </c>
      <c r="R144" s="81">
        <v>60195</v>
      </c>
      <c r="S144" s="82"/>
      <c r="T144" s="98"/>
    </row>
    <row r="145" spans="1:20" ht="12.75">
      <c r="A145" s="95" t="s">
        <v>358</v>
      </c>
      <c r="B145" s="96" t="s">
        <v>393</v>
      </c>
      <c r="C145" s="84">
        <f t="shared" si="16"/>
        <v>68694</v>
      </c>
      <c r="D145" s="81">
        <v>68694</v>
      </c>
      <c r="E145" s="82">
        <v>0</v>
      </c>
      <c r="F145" s="83">
        <v>0</v>
      </c>
      <c r="G145" s="97">
        <f t="shared" si="17"/>
        <v>47616</v>
      </c>
      <c r="H145" s="81">
        <v>47616</v>
      </c>
      <c r="I145" s="82">
        <v>0</v>
      </c>
      <c r="J145" s="98">
        <v>0</v>
      </c>
      <c r="K145" s="95" t="str">
        <f t="shared" si="22"/>
        <v>Prvok 9.3.3</v>
      </c>
      <c r="L145" s="96" t="str">
        <f t="shared" si="21"/>
        <v>ŠSZČ pri ZŠ Nižná brána</v>
      </c>
      <c r="M145" s="84">
        <f t="shared" si="19"/>
        <v>49111</v>
      </c>
      <c r="N145" s="81">
        <v>49111</v>
      </c>
      <c r="O145" s="82"/>
      <c r="P145" s="83"/>
      <c r="Q145" s="97">
        <f t="shared" si="20"/>
        <v>50469</v>
      </c>
      <c r="R145" s="81">
        <v>50469</v>
      </c>
      <c r="S145" s="82"/>
      <c r="T145" s="98"/>
    </row>
    <row r="146" spans="1:20" ht="12.75">
      <c r="A146" s="95" t="s">
        <v>359</v>
      </c>
      <c r="B146" s="96" t="s">
        <v>394</v>
      </c>
      <c r="C146" s="84">
        <f t="shared" si="16"/>
        <v>35847</v>
      </c>
      <c r="D146" s="81">
        <v>35847</v>
      </c>
      <c r="E146" s="82">
        <v>0</v>
      </c>
      <c r="F146" s="83">
        <v>0</v>
      </c>
      <c r="G146" s="97">
        <f t="shared" si="17"/>
        <v>21312</v>
      </c>
      <c r="H146" s="81">
        <v>21312</v>
      </c>
      <c r="I146" s="82">
        <v>0</v>
      </c>
      <c r="J146" s="98">
        <v>0</v>
      </c>
      <c r="K146" s="95" t="str">
        <f t="shared" si="22"/>
        <v>Prvok 9.3.4</v>
      </c>
      <c r="L146" s="96" t="str">
        <f t="shared" si="21"/>
        <v>ŠSZČ pri ZŠ Sv. Kríža</v>
      </c>
      <c r="M146" s="84">
        <f t="shared" si="19"/>
        <v>21960</v>
      </c>
      <c r="N146" s="81">
        <v>21960</v>
      </c>
      <c r="O146" s="82"/>
      <c r="P146" s="83"/>
      <c r="Q146" s="97">
        <f t="shared" si="20"/>
        <v>22618</v>
      </c>
      <c r="R146" s="81">
        <v>22618</v>
      </c>
      <c r="S146" s="82"/>
      <c r="T146" s="98"/>
    </row>
    <row r="147" spans="1:20" ht="12.75">
      <c r="A147" s="90" t="s">
        <v>222</v>
      </c>
      <c r="B147" s="91" t="s">
        <v>223</v>
      </c>
      <c r="C147" s="99">
        <f t="shared" si="16"/>
        <v>521998</v>
      </c>
      <c r="D147" s="100">
        <f>D148+D149</f>
        <v>511298</v>
      </c>
      <c r="E147" s="101">
        <f>E148+E149</f>
        <v>10700</v>
      </c>
      <c r="F147" s="102">
        <f>F148+F149</f>
        <v>0</v>
      </c>
      <c r="G147" s="85">
        <f t="shared" si="17"/>
        <v>512905</v>
      </c>
      <c r="H147" s="103">
        <f>H148+H149</f>
        <v>512905</v>
      </c>
      <c r="I147" s="104">
        <f>I148+I149</f>
        <v>0</v>
      </c>
      <c r="J147" s="105">
        <f>J148+J149</f>
        <v>0</v>
      </c>
      <c r="K147" s="90" t="str">
        <f t="shared" si="22"/>
        <v>Podprog 9.4</v>
      </c>
      <c r="L147" s="91" t="str">
        <f t="shared" si="21"/>
        <v>Základné umelecké školy</v>
      </c>
      <c r="M147" s="99">
        <f t="shared" si="19"/>
        <v>547074</v>
      </c>
      <c r="N147" s="100">
        <f>N148+N149</f>
        <v>547074</v>
      </c>
      <c r="O147" s="101">
        <f>O148+O149</f>
        <v>0</v>
      </c>
      <c r="P147" s="102">
        <f>P148+P149</f>
        <v>0</v>
      </c>
      <c r="Q147" s="85">
        <f t="shared" si="20"/>
        <v>562421</v>
      </c>
      <c r="R147" s="103">
        <f>R148+R149</f>
        <v>562421</v>
      </c>
      <c r="S147" s="104">
        <f>S148+S149</f>
        <v>0</v>
      </c>
      <c r="T147" s="105">
        <f>T148+T149</f>
        <v>0</v>
      </c>
    </row>
    <row r="148" spans="1:20" ht="12.75">
      <c r="A148" s="95" t="s">
        <v>360</v>
      </c>
      <c r="B148" s="96" t="s">
        <v>224</v>
      </c>
      <c r="C148" s="84">
        <f t="shared" si="16"/>
        <v>303699</v>
      </c>
      <c r="D148" s="81">
        <v>292999</v>
      </c>
      <c r="E148" s="82">
        <v>10700</v>
      </c>
      <c r="F148" s="83">
        <v>0</v>
      </c>
      <c r="G148" s="97">
        <f t="shared" si="17"/>
        <v>286957</v>
      </c>
      <c r="H148" s="81">
        <v>286957</v>
      </c>
      <c r="I148" s="82">
        <v>0</v>
      </c>
      <c r="J148" s="98">
        <v>0</v>
      </c>
      <c r="K148" s="95" t="str">
        <f t="shared" si="22"/>
        <v>Prvok 9.4.1</v>
      </c>
      <c r="L148" s="96" t="str">
        <f t="shared" si="21"/>
        <v>Základná umelecká škola Antona Cígera</v>
      </c>
      <c r="M148" s="84">
        <f t="shared" si="19"/>
        <v>308044</v>
      </c>
      <c r="N148" s="81">
        <v>308044</v>
      </c>
      <c r="O148" s="82"/>
      <c r="P148" s="83"/>
      <c r="Q148" s="97">
        <f t="shared" si="20"/>
        <v>316674</v>
      </c>
      <c r="R148" s="81">
        <v>316674</v>
      </c>
      <c r="S148" s="82"/>
      <c r="T148" s="98"/>
    </row>
    <row r="149" spans="1:20" ht="12.75">
      <c r="A149" s="95" t="s">
        <v>361</v>
      </c>
      <c r="B149" s="96" t="s">
        <v>225</v>
      </c>
      <c r="C149" s="84">
        <f t="shared" si="16"/>
        <v>218299</v>
      </c>
      <c r="D149" s="81">
        <v>218299</v>
      </c>
      <c r="E149" s="82">
        <v>0</v>
      </c>
      <c r="F149" s="83">
        <v>0</v>
      </c>
      <c r="G149" s="97">
        <f t="shared" si="17"/>
        <v>225948</v>
      </c>
      <c r="H149" s="81">
        <v>225948</v>
      </c>
      <c r="I149" s="82">
        <v>0</v>
      </c>
      <c r="J149" s="98">
        <v>0</v>
      </c>
      <c r="K149" s="95" t="str">
        <f t="shared" si="22"/>
        <v>Prvok 9.4.2</v>
      </c>
      <c r="L149" s="96" t="str">
        <f t="shared" si="21"/>
        <v>Základná umelecká škola ul. Dr. Fischera</v>
      </c>
      <c r="M149" s="84">
        <f t="shared" si="19"/>
        <v>239030</v>
      </c>
      <c r="N149" s="81">
        <v>239030</v>
      </c>
      <c r="O149" s="82"/>
      <c r="P149" s="83"/>
      <c r="Q149" s="97">
        <f t="shared" si="20"/>
        <v>245747</v>
      </c>
      <c r="R149" s="81">
        <v>245747</v>
      </c>
      <c r="S149" s="82"/>
      <c r="T149" s="98"/>
    </row>
    <row r="150" spans="1:20" ht="12.75">
      <c r="A150" s="90" t="s">
        <v>226</v>
      </c>
      <c r="B150" s="91" t="s">
        <v>227</v>
      </c>
      <c r="C150" s="85">
        <f t="shared" si="16"/>
        <v>1000</v>
      </c>
      <c r="D150" s="86">
        <v>1000</v>
      </c>
      <c r="E150" s="87">
        <v>0</v>
      </c>
      <c r="F150" s="88">
        <v>0</v>
      </c>
      <c r="G150" s="85">
        <f t="shared" si="17"/>
        <v>500</v>
      </c>
      <c r="H150" s="86">
        <v>500</v>
      </c>
      <c r="I150" s="87">
        <v>0</v>
      </c>
      <c r="J150" s="89">
        <v>0</v>
      </c>
      <c r="K150" s="90" t="str">
        <f t="shared" si="22"/>
        <v>Podprog 9.5</v>
      </c>
      <c r="L150" s="91" t="str">
        <f t="shared" si="21"/>
        <v>Parlament mládeže mesta Kežmarok</v>
      </c>
      <c r="M150" s="85">
        <f t="shared" si="19"/>
        <v>500</v>
      </c>
      <c r="N150" s="86">
        <v>500</v>
      </c>
      <c r="O150" s="87">
        <v>0</v>
      </c>
      <c r="P150" s="88">
        <v>0</v>
      </c>
      <c r="Q150" s="85">
        <f t="shared" si="20"/>
        <v>500</v>
      </c>
      <c r="R150" s="86">
        <v>500</v>
      </c>
      <c r="S150" s="87">
        <v>0</v>
      </c>
      <c r="T150" s="89">
        <v>0</v>
      </c>
    </row>
    <row r="151" spans="1:20" ht="12.75">
      <c r="A151" s="90" t="s">
        <v>228</v>
      </c>
      <c r="B151" s="91" t="s">
        <v>229</v>
      </c>
      <c r="C151" s="85">
        <f t="shared" si="16"/>
        <v>25358</v>
      </c>
      <c r="D151" s="86">
        <v>25358</v>
      </c>
      <c r="E151" s="87">
        <v>0</v>
      </c>
      <c r="F151" s="88">
        <v>0</v>
      </c>
      <c r="G151" s="85">
        <f t="shared" si="17"/>
        <v>25332</v>
      </c>
      <c r="H151" s="86">
        <f>Bežné!D83</f>
        <v>25332</v>
      </c>
      <c r="I151" s="87">
        <v>0</v>
      </c>
      <c r="J151" s="89">
        <v>0</v>
      </c>
      <c r="K151" s="90" t="str">
        <f t="shared" si="22"/>
        <v>Podprog 9.8</v>
      </c>
      <c r="L151" s="91" t="str">
        <f t="shared" si="21"/>
        <v>Spoločný školský úrad</v>
      </c>
      <c r="M151" s="85">
        <f t="shared" si="19"/>
        <v>25332</v>
      </c>
      <c r="N151" s="86">
        <f>Bežné!E83</f>
        <v>25332</v>
      </c>
      <c r="O151" s="87">
        <v>0</v>
      </c>
      <c r="P151" s="88">
        <v>0</v>
      </c>
      <c r="Q151" s="85">
        <f t="shared" si="20"/>
        <v>25332</v>
      </c>
      <c r="R151" s="86">
        <f>Bežné!F83</f>
        <v>25332</v>
      </c>
      <c r="S151" s="87">
        <v>0</v>
      </c>
      <c r="T151" s="89">
        <v>0</v>
      </c>
    </row>
    <row r="152" spans="1:20" ht="13.5" thickBot="1">
      <c r="A152" s="90" t="s">
        <v>230</v>
      </c>
      <c r="B152" s="91" t="s">
        <v>231</v>
      </c>
      <c r="C152" s="85">
        <f t="shared" si="16"/>
        <v>89402</v>
      </c>
      <c r="D152" s="86">
        <v>38842</v>
      </c>
      <c r="E152" s="87">
        <v>50560</v>
      </c>
      <c r="F152" s="88">
        <v>0</v>
      </c>
      <c r="G152" s="85">
        <f t="shared" si="17"/>
        <v>356179.88593212387</v>
      </c>
      <c r="H152" s="106">
        <v>97857.8859321239</v>
      </c>
      <c r="I152" s="110">
        <v>258322</v>
      </c>
      <c r="J152" s="107">
        <v>0</v>
      </c>
      <c r="K152" s="90" t="str">
        <f t="shared" si="22"/>
        <v>Podprog 9.10</v>
      </c>
      <c r="L152" s="91" t="str">
        <f t="shared" si="21"/>
        <v>Účelovo viazané prostriedky pre školstvo</v>
      </c>
      <c r="M152" s="85">
        <f t="shared" si="19"/>
        <v>191409</v>
      </c>
      <c r="N152" s="86">
        <v>107172</v>
      </c>
      <c r="O152" s="87">
        <v>84237</v>
      </c>
      <c r="P152" s="88">
        <v>0</v>
      </c>
      <c r="Q152" s="85">
        <f t="shared" si="20"/>
        <v>195287</v>
      </c>
      <c r="R152" s="86">
        <v>110177</v>
      </c>
      <c r="S152" s="87">
        <v>85110</v>
      </c>
      <c r="T152" s="89">
        <v>0</v>
      </c>
    </row>
    <row r="153" spans="1:20" ht="12.75">
      <c r="A153" s="145" t="s">
        <v>232</v>
      </c>
      <c r="B153" s="146"/>
      <c r="C153" s="147">
        <f t="shared" si="16"/>
        <v>672531</v>
      </c>
      <c r="D153" s="148">
        <f>D154+D159+D162+D166+D175+D179+D182</f>
        <v>521531</v>
      </c>
      <c r="E153" s="149">
        <f>E154+E159+E162+E166+E175+E179+E182</f>
        <v>151000</v>
      </c>
      <c r="F153" s="150">
        <f>F154+F159+F162+F166+F175+F179+F182</f>
        <v>0</v>
      </c>
      <c r="G153" s="213">
        <f t="shared" si="17"/>
        <v>493170</v>
      </c>
      <c r="H153" s="148">
        <f>H154+H159+H162+H166+H175+H179+H182</f>
        <v>456020</v>
      </c>
      <c r="I153" s="149">
        <f>I154+I159+I162+I166+I175+I179+I182</f>
        <v>37150</v>
      </c>
      <c r="J153" s="161">
        <f>J154+J159+J162+J166+J175+J179+J182</f>
        <v>0</v>
      </c>
      <c r="K153" s="145" t="str">
        <f t="shared" si="22"/>
        <v>Program 10: Šport</v>
      </c>
      <c r="L153" s="146"/>
      <c r="M153" s="147">
        <f t="shared" si="19"/>
        <v>453670</v>
      </c>
      <c r="N153" s="148">
        <f>N154+N159+N162+N166+N175+N179+N182</f>
        <v>448670</v>
      </c>
      <c r="O153" s="149">
        <f>O154+O159+O162+O166+O175+O179+O182</f>
        <v>5000</v>
      </c>
      <c r="P153" s="161">
        <f>P154+P159+P162+P166+P175+P179+P182</f>
        <v>0</v>
      </c>
      <c r="Q153" s="213">
        <f t="shared" si="20"/>
        <v>453820</v>
      </c>
      <c r="R153" s="173">
        <f>R154+R159+R162+R166+R175+R179+R182</f>
        <v>453820</v>
      </c>
      <c r="S153" s="174">
        <f>S154+S159+S162+S166+S175+S179+S182</f>
        <v>0</v>
      </c>
      <c r="T153" s="161">
        <f>T154+T159+T162+T166+T175+T179+T182</f>
        <v>0</v>
      </c>
    </row>
    <row r="154" spans="1:20" ht="12.75">
      <c r="A154" s="90" t="s">
        <v>233</v>
      </c>
      <c r="B154" s="91" t="s">
        <v>234</v>
      </c>
      <c r="C154" s="85">
        <f t="shared" si="16"/>
        <v>9092</v>
      </c>
      <c r="D154" s="86">
        <f>SUM(D155:D158)</f>
        <v>9092</v>
      </c>
      <c r="E154" s="87">
        <f>SUM(E155:E158)</f>
        <v>0</v>
      </c>
      <c r="F154" s="170">
        <f>SUM(F155:F158)</f>
        <v>0</v>
      </c>
      <c r="G154" s="85">
        <f t="shared" si="17"/>
        <v>3840</v>
      </c>
      <c r="H154" s="86">
        <f>SUM(H155:H158)</f>
        <v>3840</v>
      </c>
      <c r="I154" s="87">
        <f>SUM(I155:I158)</f>
        <v>0</v>
      </c>
      <c r="J154" s="170">
        <f>SUM(J155:J158)</f>
        <v>0</v>
      </c>
      <c r="K154" s="90" t="str">
        <f t="shared" si="22"/>
        <v>Podprog 10.1</v>
      </c>
      <c r="L154" s="91" t="str">
        <f t="shared" si="21"/>
        <v>Organizácia športových podujatí</v>
      </c>
      <c r="M154" s="85">
        <f t="shared" si="19"/>
        <v>3840</v>
      </c>
      <c r="N154" s="86">
        <f>SUM(N155:N158)</f>
        <v>3840</v>
      </c>
      <c r="O154" s="87">
        <f>SUM(O155:O158)</f>
        <v>0</v>
      </c>
      <c r="P154" s="170">
        <f>SUM(P155:P158)</f>
        <v>0</v>
      </c>
      <c r="Q154" s="85">
        <f t="shared" si="20"/>
        <v>3840</v>
      </c>
      <c r="R154" s="86">
        <f>SUM(R155:R158)</f>
        <v>3840</v>
      </c>
      <c r="S154" s="87">
        <f>SUM(S155:S158)</f>
        <v>0</v>
      </c>
      <c r="T154" s="170">
        <f>SUM(T155:T158)</f>
        <v>0</v>
      </c>
    </row>
    <row r="155" spans="1:20" s="78" customFormat="1" ht="9.75">
      <c r="A155" s="142" t="s">
        <v>390</v>
      </c>
      <c r="B155" s="143" t="s">
        <v>485</v>
      </c>
      <c r="C155" s="171">
        <f t="shared" si="16"/>
        <v>1816</v>
      </c>
      <c r="D155" s="112">
        <v>1816</v>
      </c>
      <c r="E155" s="109">
        <v>0</v>
      </c>
      <c r="F155" s="113">
        <v>0</v>
      </c>
      <c r="G155" s="171">
        <f t="shared" si="17"/>
        <v>1820</v>
      </c>
      <c r="H155" s="112">
        <v>1820</v>
      </c>
      <c r="I155" s="109">
        <v>0</v>
      </c>
      <c r="J155" s="113">
        <v>0</v>
      </c>
      <c r="K155" s="142" t="s">
        <v>390</v>
      </c>
      <c r="L155" s="260" t="str">
        <f t="shared" si="21"/>
        <v>Dni športu</v>
      </c>
      <c r="M155" s="171">
        <f t="shared" si="19"/>
        <v>1820</v>
      </c>
      <c r="N155" s="112">
        <v>1820</v>
      </c>
      <c r="O155" s="109">
        <v>0</v>
      </c>
      <c r="P155" s="144">
        <v>0</v>
      </c>
      <c r="Q155" s="171">
        <f t="shared" si="20"/>
        <v>1820</v>
      </c>
      <c r="R155" s="112">
        <v>1820</v>
      </c>
      <c r="S155" s="109">
        <v>0</v>
      </c>
      <c r="T155" s="113">
        <v>0</v>
      </c>
    </row>
    <row r="156" spans="1:20" s="78" customFormat="1" ht="9.75">
      <c r="A156" s="142" t="s">
        <v>390</v>
      </c>
      <c r="B156" s="143" t="s">
        <v>513</v>
      </c>
      <c r="C156" s="171">
        <f t="shared" si="16"/>
        <v>3000</v>
      </c>
      <c r="D156" s="112">
        <v>3000</v>
      </c>
      <c r="E156" s="109">
        <v>0</v>
      </c>
      <c r="F156" s="113">
        <v>0</v>
      </c>
      <c r="G156" s="171">
        <f t="shared" si="17"/>
        <v>500</v>
      </c>
      <c r="H156" s="112">
        <v>500</v>
      </c>
      <c r="I156" s="109">
        <v>0</v>
      </c>
      <c r="J156" s="113">
        <v>0</v>
      </c>
      <c r="K156" s="142" t="s">
        <v>390</v>
      </c>
      <c r="L156" s="260" t="str">
        <f t="shared" si="21"/>
        <v>Olympiáda partnerských miest</v>
      </c>
      <c r="M156" s="111">
        <f t="shared" si="19"/>
        <v>500</v>
      </c>
      <c r="N156" s="112">
        <v>500</v>
      </c>
      <c r="O156" s="109">
        <v>0</v>
      </c>
      <c r="P156" s="144">
        <v>0</v>
      </c>
      <c r="Q156" s="111">
        <f t="shared" si="20"/>
        <v>500</v>
      </c>
      <c r="R156" s="112">
        <v>500</v>
      </c>
      <c r="S156" s="109">
        <v>0</v>
      </c>
      <c r="T156" s="113">
        <v>0</v>
      </c>
    </row>
    <row r="157" spans="1:20" s="78" customFormat="1" ht="9.75">
      <c r="A157" s="142" t="s">
        <v>390</v>
      </c>
      <c r="B157" s="143" t="s">
        <v>570</v>
      </c>
      <c r="C157" s="171">
        <f>D157+E157+F157</f>
        <v>2750</v>
      </c>
      <c r="D157" s="112">
        <v>2750</v>
      </c>
      <c r="E157" s="109">
        <v>0</v>
      </c>
      <c r="F157" s="113">
        <v>0</v>
      </c>
      <c r="G157" s="171">
        <f>H157+I157+J157</f>
        <v>0</v>
      </c>
      <c r="H157" s="112">
        <v>0</v>
      </c>
      <c r="I157" s="109">
        <v>0</v>
      </c>
      <c r="J157" s="113">
        <v>0</v>
      </c>
      <c r="K157" s="142" t="s">
        <v>390</v>
      </c>
      <c r="L157" s="260" t="str">
        <f t="shared" si="21"/>
        <v>Projekt Višegradský fond (kultúra a šport)</v>
      </c>
      <c r="M157" s="111">
        <f>N157+O157+P157</f>
        <v>0</v>
      </c>
      <c r="N157" s="112">
        <v>0</v>
      </c>
      <c r="O157" s="109">
        <v>0</v>
      </c>
      <c r="P157" s="144">
        <v>0</v>
      </c>
      <c r="Q157" s="111">
        <f>R157+S157+T157</f>
        <v>0</v>
      </c>
      <c r="R157" s="112">
        <v>0</v>
      </c>
      <c r="S157" s="109">
        <v>0</v>
      </c>
      <c r="T157" s="113">
        <v>0</v>
      </c>
    </row>
    <row r="158" spans="1:20" s="78" customFormat="1" ht="9.75">
      <c r="A158" s="142" t="s">
        <v>390</v>
      </c>
      <c r="B158" s="143" t="s">
        <v>486</v>
      </c>
      <c r="C158" s="171">
        <f t="shared" si="16"/>
        <v>1526</v>
      </c>
      <c r="D158" s="112">
        <v>1526</v>
      </c>
      <c r="E158" s="109">
        <v>0</v>
      </c>
      <c r="F158" s="113">
        <v>0</v>
      </c>
      <c r="G158" s="171">
        <f t="shared" si="17"/>
        <v>1520</v>
      </c>
      <c r="H158" s="112">
        <v>1520</v>
      </c>
      <c r="I158" s="109">
        <v>0</v>
      </c>
      <c r="J158" s="113">
        <v>0</v>
      </c>
      <c r="K158" s="142" t="s">
        <v>390</v>
      </c>
      <c r="L158" s="260" t="str">
        <f t="shared" si="21"/>
        <v>Športové podujatia mesta - vecné výdavky </v>
      </c>
      <c r="M158" s="171">
        <f t="shared" si="19"/>
        <v>1520</v>
      </c>
      <c r="N158" s="112">
        <v>1520</v>
      </c>
      <c r="O158" s="109">
        <v>0</v>
      </c>
      <c r="P158" s="144">
        <v>0</v>
      </c>
      <c r="Q158" s="171">
        <f t="shared" si="20"/>
        <v>1520</v>
      </c>
      <c r="R158" s="112">
        <v>1520</v>
      </c>
      <c r="S158" s="109">
        <v>0</v>
      </c>
      <c r="T158" s="113">
        <v>0</v>
      </c>
    </row>
    <row r="159" spans="1:20" ht="12.75">
      <c r="A159" s="90" t="s">
        <v>235</v>
      </c>
      <c r="B159" s="91" t="s">
        <v>571</v>
      </c>
      <c r="C159" s="85">
        <f t="shared" si="16"/>
        <v>21500</v>
      </c>
      <c r="D159" s="86">
        <f>SUM(D160:D161)</f>
        <v>21500</v>
      </c>
      <c r="E159" s="87">
        <f>SUM(E160:E161)</f>
        <v>0</v>
      </c>
      <c r="F159" s="172">
        <f>SUM(F160:F161)</f>
        <v>0</v>
      </c>
      <c r="G159" s="85">
        <f t="shared" si="17"/>
        <v>10000</v>
      </c>
      <c r="H159" s="86">
        <f>SUM(H160:H161)</f>
        <v>10000</v>
      </c>
      <c r="I159" s="87">
        <f>SUM(I160:I161)</f>
        <v>0</v>
      </c>
      <c r="J159" s="170">
        <f>SUM(J160:J161)</f>
        <v>0</v>
      </c>
      <c r="K159" s="90" t="str">
        <f t="shared" si="22"/>
        <v>Podprog 10.2</v>
      </c>
      <c r="L159" s="91" t="str">
        <f t="shared" si="21"/>
        <v>Prezentácia úspechov športovcov</v>
      </c>
      <c r="M159" s="85">
        <f t="shared" si="19"/>
        <v>0</v>
      </c>
      <c r="N159" s="86">
        <f>SUM(N160:N161)</f>
        <v>0</v>
      </c>
      <c r="O159" s="87">
        <f>SUM(O160:O161)</f>
        <v>0</v>
      </c>
      <c r="P159" s="172">
        <f>SUM(P160:P161)</f>
        <v>0</v>
      </c>
      <c r="Q159" s="85">
        <f t="shared" si="20"/>
        <v>0</v>
      </c>
      <c r="R159" s="86">
        <f>SUM(R160:R161)</f>
        <v>0</v>
      </c>
      <c r="S159" s="87">
        <f>SUM(S160:S161)</f>
        <v>0</v>
      </c>
      <c r="T159" s="170">
        <f>SUM(T160:T161)</f>
        <v>0</v>
      </c>
    </row>
    <row r="160" spans="1:20" ht="12.75">
      <c r="A160" s="95" t="s">
        <v>467</v>
      </c>
      <c r="B160" s="96" t="s">
        <v>469</v>
      </c>
      <c r="C160" s="84">
        <f>D160+E160+F160</f>
        <v>1500</v>
      </c>
      <c r="D160" s="81">
        <v>1500</v>
      </c>
      <c r="E160" s="82">
        <v>0</v>
      </c>
      <c r="F160" s="83">
        <v>0</v>
      </c>
      <c r="G160" s="97">
        <f>H160+I160+J160</f>
        <v>0</v>
      </c>
      <c r="H160" s="81">
        <v>0</v>
      </c>
      <c r="I160" s="82">
        <v>0</v>
      </c>
      <c r="J160" s="98">
        <v>0</v>
      </c>
      <c r="K160" s="95" t="str">
        <f>A160</f>
        <v>Projekt 10.2.1</v>
      </c>
      <c r="L160" s="96" t="str">
        <f t="shared" si="21"/>
        <v>Obnova historickej zástavy</v>
      </c>
      <c r="M160" s="84">
        <f>N160+O160+P160</f>
        <v>0</v>
      </c>
      <c r="N160" s="81">
        <v>0</v>
      </c>
      <c r="O160" s="82">
        <v>0</v>
      </c>
      <c r="P160" s="83">
        <v>0</v>
      </c>
      <c r="Q160" s="97">
        <f aca="true" t="shared" si="23" ref="Q160:Q166">R160+S160+T160</f>
        <v>0</v>
      </c>
      <c r="R160" s="81">
        <v>0</v>
      </c>
      <c r="S160" s="82">
        <v>0</v>
      </c>
      <c r="T160" s="98">
        <v>0</v>
      </c>
    </row>
    <row r="161" spans="1:20" ht="12.75">
      <c r="A161" s="95" t="s">
        <v>468</v>
      </c>
      <c r="B161" s="96" t="s">
        <v>470</v>
      </c>
      <c r="C161" s="84">
        <f>D161+E161+F161</f>
        <v>20000</v>
      </c>
      <c r="D161" s="81">
        <v>20000</v>
      </c>
      <c r="E161" s="82">
        <v>0</v>
      </c>
      <c r="F161" s="83">
        <v>0</v>
      </c>
      <c r="G161" s="97">
        <f>H161+I161+J161</f>
        <v>10000</v>
      </c>
      <c r="H161" s="81">
        <v>10000</v>
      </c>
      <c r="I161" s="82">
        <v>0</v>
      </c>
      <c r="J161" s="98">
        <v>0</v>
      </c>
      <c r="K161" s="95" t="str">
        <f>A161</f>
        <v>Projekt 10.2.2</v>
      </c>
      <c r="L161" s="96" t="str">
        <f t="shared" si="21"/>
        <v>Monografia "História športu kežmarského"</v>
      </c>
      <c r="M161" s="84">
        <f>N161+O161+P161</f>
        <v>0</v>
      </c>
      <c r="N161" s="81">
        <v>0</v>
      </c>
      <c r="O161" s="82">
        <v>0</v>
      </c>
      <c r="P161" s="83">
        <v>0</v>
      </c>
      <c r="Q161" s="97">
        <f t="shared" si="23"/>
        <v>0</v>
      </c>
      <c r="R161" s="81">
        <v>0</v>
      </c>
      <c r="S161" s="82">
        <v>0</v>
      </c>
      <c r="T161" s="98">
        <v>0</v>
      </c>
    </row>
    <row r="162" spans="1:20" ht="12.75">
      <c r="A162" s="90" t="s">
        <v>236</v>
      </c>
      <c r="B162" s="91" t="s">
        <v>237</v>
      </c>
      <c r="C162" s="85">
        <f t="shared" si="16"/>
        <v>129800</v>
      </c>
      <c r="D162" s="86">
        <f>SUM(D163:D165)</f>
        <v>129800</v>
      </c>
      <c r="E162" s="87">
        <f>SUM(E163:E165)</f>
        <v>0</v>
      </c>
      <c r="F162" s="89">
        <f>SUM(F163:F165)</f>
        <v>0</v>
      </c>
      <c r="G162" s="85">
        <f t="shared" si="17"/>
        <v>120000</v>
      </c>
      <c r="H162" s="86">
        <f>SUM(H163:H165)</f>
        <v>120000</v>
      </c>
      <c r="I162" s="87">
        <f>SUM(I163:I165)</f>
        <v>0</v>
      </c>
      <c r="J162" s="89">
        <f>SUM(J163:J165)</f>
        <v>0</v>
      </c>
      <c r="K162" s="90" t="str">
        <f t="shared" si="22"/>
        <v>Podprog 10.3</v>
      </c>
      <c r="L162" s="91" t="str">
        <f t="shared" si="21"/>
        <v>Mestský športový klub OZ </v>
      </c>
      <c r="M162" s="85">
        <f>N162+O162+P162</f>
        <v>120000</v>
      </c>
      <c r="N162" s="86">
        <f>SUM(N163:N165)</f>
        <v>120000</v>
      </c>
      <c r="O162" s="87">
        <f>SUM(O163:O165)</f>
        <v>0</v>
      </c>
      <c r="P162" s="89">
        <f>SUM(P163:P165)</f>
        <v>0</v>
      </c>
      <c r="Q162" s="85">
        <f t="shared" si="23"/>
        <v>120000</v>
      </c>
      <c r="R162" s="86">
        <f>SUM(R163:R165)</f>
        <v>120000</v>
      </c>
      <c r="S162" s="87">
        <f>SUM(S163:S165)</f>
        <v>0</v>
      </c>
      <c r="T162" s="89">
        <f>SUM(T163:T165)</f>
        <v>0</v>
      </c>
    </row>
    <row r="163" spans="1:20" s="77" customFormat="1" ht="9.75">
      <c r="A163" s="142" t="s">
        <v>390</v>
      </c>
      <c r="B163" s="143" t="s">
        <v>237</v>
      </c>
      <c r="C163" s="111">
        <f>D163+E163+F163</f>
        <v>114800</v>
      </c>
      <c r="D163" s="112">
        <v>114800</v>
      </c>
      <c r="E163" s="109">
        <v>0</v>
      </c>
      <c r="F163" s="113">
        <v>0</v>
      </c>
      <c r="G163" s="111">
        <f>H163+I163+J163</f>
        <v>100000</v>
      </c>
      <c r="H163" s="112">
        <v>100000</v>
      </c>
      <c r="I163" s="109">
        <v>0</v>
      </c>
      <c r="J163" s="113">
        <v>0</v>
      </c>
      <c r="K163" s="142" t="s">
        <v>390</v>
      </c>
      <c r="L163" s="260" t="str">
        <f>B163</f>
        <v>Mestský športový klub OZ </v>
      </c>
      <c r="M163" s="111">
        <f t="shared" si="19"/>
        <v>100000</v>
      </c>
      <c r="N163" s="112">
        <v>100000</v>
      </c>
      <c r="O163" s="109">
        <v>0</v>
      </c>
      <c r="P163" s="144">
        <v>0</v>
      </c>
      <c r="Q163" s="111">
        <f t="shared" si="23"/>
        <v>100000</v>
      </c>
      <c r="R163" s="112">
        <v>100000</v>
      </c>
      <c r="S163" s="109">
        <v>0</v>
      </c>
      <c r="T163" s="113">
        <v>0</v>
      </c>
    </row>
    <row r="164" spans="1:20" s="77" customFormat="1" ht="9.75">
      <c r="A164" s="142" t="s">
        <v>390</v>
      </c>
      <c r="B164" s="143" t="s">
        <v>580</v>
      </c>
      <c r="C164" s="111">
        <f>D164+E164+F164</f>
        <v>10000</v>
      </c>
      <c r="D164" s="112">
        <v>10000</v>
      </c>
      <c r="E164" s="109">
        <v>0</v>
      </c>
      <c r="F164" s="113">
        <v>0</v>
      </c>
      <c r="G164" s="111">
        <f>H164+I164+J164</f>
        <v>10000</v>
      </c>
      <c r="H164" s="112">
        <v>10000</v>
      </c>
      <c r="I164" s="109">
        <v>0</v>
      </c>
      <c r="J164" s="113">
        <v>0</v>
      </c>
      <c r="K164" s="142" t="s">
        <v>390</v>
      </c>
      <c r="L164" s="260" t="str">
        <f>B164</f>
        <v>KV MŠK OKTAN Kežmarok extraliga ženy</v>
      </c>
      <c r="M164" s="111">
        <f>N164+O164+P164</f>
        <v>10000</v>
      </c>
      <c r="N164" s="112">
        <v>10000</v>
      </c>
      <c r="O164" s="109">
        <v>0</v>
      </c>
      <c r="P164" s="144">
        <v>0</v>
      </c>
      <c r="Q164" s="111">
        <f t="shared" si="23"/>
        <v>10000</v>
      </c>
      <c r="R164" s="112">
        <v>10000</v>
      </c>
      <c r="S164" s="109">
        <v>0</v>
      </c>
      <c r="T164" s="113">
        <v>0</v>
      </c>
    </row>
    <row r="165" spans="1:20" s="77" customFormat="1" ht="9.75">
      <c r="A165" s="142" t="s">
        <v>390</v>
      </c>
      <c r="B165" s="143" t="s">
        <v>581</v>
      </c>
      <c r="C165" s="111">
        <f>D165+E165+F165</f>
        <v>5000</v>
      </c>
      <c r="D165" s="112">
        <v>5000</v>
      </c>
      <c r="E165" s="109">
        <v>0</v>
      </c>
      <c r="F165" s="113">
        <v>0</v>
      </c>
      <c r="G165" s="111">
        <f>H165+I165+J165</f>
        <v>10000</v>
      </c>
      <c r="H165" s="112">
        <v>10000</v>
      </c>
      <c r="I165" s="109">
        <v>0</v>
      </c>
      <c r="J165" s="113">
        <v>0</v>
      </c>
      <c r="K165" s="142" t="s">
        <v>390</v>
      </c>
      <c r="L165" s="260" t="str">
        <f>B165</f>
        <v>Extraliga hokejbal</v>
      </c>
      <c r="M165" s="111">
        <f t="shared" si="19"/>
        <v>10000</v>
      </c>
      <c r="N165" s="112">
        <v>10000</v>
      </c>
      <c r="O165" s="109">
        <v>0</v>
      </c>
      <c r="P165" s="144">
        <v>0</v>
      </c>
      <c r="Q165" s="111">
        <f t="shared" si="23"/>
        <v>10000</v>
      </c>
      <c r="R165" s="112">
        <v>10000</v>
      </c>
      <c r="S165" s="109">
        <v>0</v>
      </c>
      <c r="T165" s="113">
        <v>0</v>
      </c>
    </row>
    <row r="166" spans="1:20" ht="12.75">
      <c r="A166" s="90" t="s">
        <v>238</v>
      </c>
      <c r="B166" s="91" t="s">
        <v>239</v>
      </c>
      <c r="C166" s="99">
        <f t="shared" si="16"/>
        <v>501107</v>
      </c>
      <c r="D166" s="100">
        <f>SUM(D167:D174)</f>
        <v>350107</v>
      </c>
      <c r="E166" s="101">
        <f>SUM(E167:E174)</f>
        <v>151000</v>
      </c>
      <c r="F166" s="105">
        <f>SUM(F167:F174)</f>
        <v>0</v>
      </c>
      <c r="G166" s="85">
        <f t="shared" si="17"/>
        <v>346290</v>
      </c>
      <c r="H166" s="100">
        <f>SUM(H167:H174)</f>
        <v>309140</v>
      </c>
      <c r="I166" s="101">
        <f>SUM(I167:I174)</f>
        <v>37150</v>
      </c>
      <c r="J166" s="105">
        <f>SUM(J167:J174)</f>
        <v>0</v>
      </c>
      <c r="K166" s="90" t="str">
        <f t="shared" si="22"/>
        <v>Podprog 10.4</v>
      </c>
      <c r="L166" s="91" t="str">
        <f t="shared" si="21"/>
        <v>Športoviská</v>
      </c>
      <c r="M166" s="99">
        <f t="shared" si="19"/>
        <v>316790</v>
      </c>
      <c r="N166" s="100">
        <f>SUM(N167:N174)</f>
        <v>311790</v>
      </c>
      <c r="O166" s="101">
        <f>SUM(O167:O174)</f>
        <v>5000</v>
      </c>
      <c r="P166" s="105">
        <f>SUM(P167:P174)</f>
        <v>0</v>
      </c>
      <c r="Q166" s="85">
        <f t="shared" si="23"/>
        <v>316940</v>
      </c>
      <c r="R166" s="100">
        <f>SUM(R167:R174)</f>
        <v>316940</v>
      </c>
      <c r="S166" s="101">
        <f>SUM(S167:S174)</f>
        <v>0</v>
      </c>
      <c r="T166" s="105">
        <f>SUM(T167:T174)</f>
        <v>0</v>
      </c>
    </row>
    <row r="167" spans="1:20" ht="12.75">
      <c r="A167" s="95" t="s">
        <v>362</v>
      </c>
      <c r="B167" s="96" t="s">
        <v>240</v>
      </c>
      <c r="C167" s="84">
        <f t="shared" si="16"/>
        <v>54107</v>
      </c>
      <c r="D167" s="81">
        <v>54107</v>
      </c>
      <c r="E167" s="82">
        <v>0</v>
      </c>
      <c r="F167" s="83">
        <v>0</v>
      </c>
      <c r="G167" s="97">
        <f t="shared" si="17"/>
        <v>60000</v>
      </c>
      <c r="H167" s="81">
        <f>248000-25360-85000-5000-H174</f>
        <v>60000</v>
      </c>
      <c r="I167" s="82">
        <v>0</v>
      </c>
      <c r="J167" s="98">
        <v>0</v>
      </c>
      <c r="K167" s="95" t="str">
        <f t="shared" si="22"/>
        <v>Prvok 10.4.1</v>
      </c>
      <c r="L167" s="96" t="str">
        <f t="shared" si="21"/>
        <v>Futbalový štadión</v>
      </c>
      <c r="M167" s="84">
        <f t="shared" si="19"/>
        <v>61200</v>
      </c>
      <c r="N167" s="81">
        <v>61200</v>
      </c>
      <c r="O167" s="82">
        <v>0</v>
      </c>
      <c r="P167" s="83">
        <v>0</v>
      </c>
      <c r="Q167" s="97">
        <f t="shared" si="20"/>
        <v>62400</v>
      </c>
      <c r="R167" s="81">
        <v>62400</v>
      </c>
      <c r="S167" s="82">
        <v>0</v>
      </c>
      <c r="T167" s="98">
        <v>0</v>
      </c>
    </row>
    <row r="168" spans="1:20" ht="12.75">
      <c r="A168" s="95" t="s">
        <v>363</v>
      </c>
      <c r="B168" s="96" t="s">
        <v>241</v>
      </c>
      <c r="C168" s="84">
        <f t="shared" si="16"/>
        <v>27500</v>
      </c>
      <c r="D168" s="81">
        <v>7500</v>
      </c>
      <c r="E168" s="82">
        <v>20000</v>
      </c>
      <c r="F168" s="83">
        <v>0</v>
      </c>
      <c r="G168" s="97">
        <f t="shared" si="17"/>
        <v>5000</v>
      </c>
      <c r="H168" s="81">
        <v>5000</v>
      </c>
      <c r="I168" s="82">
        <v>0</v>
      </c>
      <c r="J168" s="98">
        <v>0</v>
      </c>
      <c r="K168" s="95" t="str">
        <f t="shared" si="22"/>
        <v>Prvok 10.4.2</v>
      </c>
      <c r="L168" s="96" t="str">
        <f t="shared" si="21"/>
        <v>Futbalový štadión 2</v>
      </c>
      <c r="M168" s="84">
        <f t="shared" si="19"/>
        <v>5000</v>
      </c>
      <c r="N168" s="81">
        <v>5000</v>
      </c>
      <c r="O168" s="82">
        <v>0</v>
      </c>
      <c r="P168" s="83">
        <v>0</v>
      </c>
      <c r="Q168" s="97">
        <f t="shared" si="20"/>
        <v>5000</v>
      </c>
      <c r="R168" s="81">
        <v>5000</v>
      </c>
      <c r="S168" s="82">
        <v>0</v>
      </c>
      <c r="T168" s="98">
        <v>0</v>
      </c>
    </row>
    <row r="169" spans="1:20" ht="12.75">
      <c r="A169" s="95" t="s">
        <v>364</v>
      </c>
      <c r="B169" s="96" t="s">
        <v>242</v>
      </c>
      <c r="C169" s="84">
        <f t="shared" si="16"/>
        <v>180000</v>
      </c>
      <c r="D169" s="81">
        <v>180000</v>
      </c>
      <c r="E169" s="82">
        <v>0</v>
      </c>
      <c r="F169" s="83">
        <v>0</v>
      </c>
      <c r="G169" s="97">
        <f t="shared" si="17"/>
        <v>3000</v>
      </c>
      <c r="H169" s="81">
        <v>3000</v>
      </c>
      <c r="I169" s="82">
        <v>0</v>
      </c>
      <c r="J169" s="98">
        <v>0</v>
      </c>
      <c r="K169" s="95" t="str">
        <f t="shared" si="22"/>
        <v>Prvok 10.4.3</v>
      </c>
      <c r="L169" s="96" t="str">
        <f t="shared" si="21"/>
        <v>Zimný štadión</v>
      </c>
      <c r="M169" s="84">
        <f t="shared" si="19"/>
        <v>3000</v>
      </c>
      <c r="N169" s="81">
        <v>3000</v>
      </c>
      <c r="O169" s="82">
        <v>0</v>
      </c>
      <c r="P169" s="83">
        <v>0</v>
      </c>
      <c r="Q169" s="97">
        <f t="shared" si="20"/>
        <v>3000</v>
      </c>
      <c r="R169" s="81">
        <v>3000</v>
      </c>
      <c r="S169" s="82">
        <v>0</v>
      </c>
      <c r="T169" s="98">
        <v>0</v>
      </c>
    </row>
    <row r="170" spans="1:20" ht="12.75">
      <c r="A170" s="95" t="s">
        <v>365</v>
      </c>
      <c r="B170" s="96" t="s">
        <v>532</v>
      </c>
      <c r="C170" s="84">
        <f t="shared" si="16"/>
        <v>500</v>
      </c>
      <c r="D170" s="81">
        <v>500</v>
      </c>
      <c r="E170" s="82">
        <v>0</v>
      </c>
      <c r="F170" s="83">
        <v>0</v>
      </c>
      <c r="G170" s="97">
        <f t="shared" si="17"/>
        <v>1000</v>
      </c>
      <c r="H170" s="81">
        <v>1000</v>
      </c>
      <c r="I170" s="82">
        <v>0</v>
      </c>
      <c r="J170" s="98">
        <v>0</v>
      </c>
      <c r="K170" s="95" t="str">
        <f t="shared" si="22"/>
        <v>Prvok 10.4.4</v>
      </c>
      <c r="L170" s="96" t="str">
        <f t="shared" si="21"/>
        <v>Viacúčelové ihrisko (sídlisko JUH)</v>
      </c>
      <c r="M170" s="84">
        <f t="shared" si="19"/>
        <v>1000</v>
      </c>
      <c r="N170" s="81">
        <v>1000</v>
      </c>
      <c r="O170" s="82">
        <v>0</v>
      </c>
      <c r="P170" s="83">
        <v>0</v>
      </c>
      <c r="Q170" s="97">
        <f t="shared" si="20"/>
        <v>1000</v>
      </c>
      <c r="R170" s="81">
        <v>1000</v>
      </c>
      <c r="S170" s="82">
        <v>0</v>
      </c>
      <c r="T170" s="98">
        <v>0</v>
      </c>
    </row>
    <row r="171" spans="1:20" ht="12.75">
      <c r="A171" s="95" t="s">
        <v>366</v>
      </c>
      <c r="B171" s="96" t="s">
        <v>1249</v>
      </c>
      <c r="C171" s="84">
        <f t="shared" si="16"/>
        <v>239000</v>
      </c>
      <c r="D171" s="81">
        <v>108000</v>
      </c>
      <c r="E171" s="82">
        <v>131000</v>
      </c>
      <c r="F171" s="83">
        <v>0</v>
      </c>
      <c r="G171" s="97">
        <f t="shared" si="17"/>
        <v>204650</v>
      </c>
      <c r="H171" s="81">
        <v>167500</v>
      </c>
      <c r="I171" s="82">
        <f>90150-53000</f>
        <v>37150</v>
      </c>
      <c r="J171" s="98">
        <v>0</v>
      </c>
      <c r="K171" s="95" t="str">
        <f t="shared" si="22"/>
        <v>Prvok 10.4.5</v>
      </c>
      <c r="L171" s="96" t="str">
        <f t="shared" si="21"/>
        <v>Mestská športová hala</v>
      </c>
      <c r="M171" s="84">
        <f t="shared" si="19"/>
        <v>167500</v>
      </c>
      <c r="N171" s="81">
        <v>167500</v>
      </c>
      <c r="O171" s="82">
        <v>0</v>
      </c>
      <c r="P171" s="83">
        <v>0</v>
      </c>
      <c r="Q171" s="97">
        <f t="shared" si="20"/>
        <v>170000</v>
      </c>
      <c r="R171" s="81">
        <v>170000</v>
      </c>
      <c r="S171" s="82">
        <v>0</v>
      </c>
      <c r="T171" s="98">
        <v>0</v>
      </c>
    </row>
    <row r="172" spans="1:20" ht="12.75">
      <c r="A172" s="95" t="s">
        <v>415</v>
      </c>
      <c r="B172" s="96" t="s">
        <v>419</v>
      </c>
      <c r="C172" s="84">
        <f t="shared" si="16"/>
        <v>0</v>
      </c>
      <c r="D172" s="81">
        <v>0</v>
      </c>
      <c r="E172" s="82">
        <v>0</v>
      </c>
      <c r="F172" s="83">
        <v>0</v>
      </c>
      <c r="G172" s="97">
        <f t="shared" si="17"/>
        <v>0</v>
      </c>
      <c r="H172" s="81">
        <v>0</v>
      </c>
      <c r="I172" s="82">
        <v>0</v>
      </c>
      <c r="J172" s="98">
        <v>0</v>
      </c>
      <c r="K172" s="95" t="str">
        <f t="shared" si="22"/>
        <v>Prvok 10.4.6</v>
      </c>
      <c r="L172" s="96" t="str">
        <f t="shared" si="21"/>
        <v>Iné športoviská pri futb. štadióne 2</v>
      </c>
      <c r="M172" s="84">
        <f t="shared" si="19"/>
        <v>5000</v>
      </c>
      <c r="N172" s="81">
        <v>0</v>
      </c>
      <c r="O172" s="82">
        <v>5000</v>
      </c>
      <c r="P172" s="83">
        <v>0</v>
      </c>
      <c r="Q172" s="97">
        <f t="shared" si="20"/>
        <v>0</v>
      </c>
      <c r="R172" s="81">
        <v>0</v>
      </c>
      <c r="S172" s="82">
        <v>0</v>
      </c>
      <c r="T172" s="98">
        <v>0</v>
      </c>
    </row>
    <row r="173" spans="1:20" ht="12.75">
      <c r="A173" s="95" t="s">
        <v>472</v>
      </c>
      <c r="B173" s="96" t="s">
        <v>447</v>
      </c>
      <c r="C173" s="84">
        <f>D173+E173+F173</f>
        <v>0</v>
      </c>
      <c r="D173" s="81">
        <v>0</v>
      </c>
      <c r="E173" s="82">
        <v>0</v>
      </c>
      <c r="F173" s="83">
        <v>0</v>
      </c>
      <c r="G173" s="97">
        <f>H173+I173+J173</f>
        <v>0</v>
      </c>
      <c r="H173" s="81">
        <v>0</v>
      </c>
      <c r="I173" s="82">
        <f>55000-55000</f>
        <v>0</v>
      </c>
      <c r="J173" s="98">
        <v>0</v>
      </c>
      <c r="K173" s="95" t="str">
        <f t="shared" si="22"/>
        <v>Prvok 10.4.7</v>
      </c>
      <c r="L173" s="96" t="str">
        <f t="shared" si="21"/>
        <v>Iné športoviská v meste</v>
      </c>
      <c r="M173" s="84">
        <f aca="true" t="shared" si="24" ref="M173:M181">N173+O173+P173</f>
        <v>0</v>
      </c>
      <c r="N173" s="81">
        <v>0</v>
      </c>
      <c r="O173" s="82">
        <v>0</v>
      </c>
      <c r="P173" s="83">
        <v>0</v>
      </c>
      <c r="Q173" s="97">
        <f t="shared" si="20"/>
        <v>0</v>
      </c>
      <c r="R173" s="81">
        <v>0</v>
      </c>
      <c r="S173" s="82">
        <v>0</v>
      </c>
      <c r="T173" s="98">
        <v>0</v>
      </c>
    </row>
    <row r="174" spans="1:20" ht="12.75">
      <c r="A174" s="95" t="s">
        <v>587</v>
      </c>
      <c r="B174" s="96" t="s">
        <v>1258</v>
      </c>
      <c r="C174" s="84"/>
      <c r="D174" s="81"/>
      <c r="E174" s="82"/>
      <c r="F174" s="83"/>
      <c r="G174" s="97">
        <f>H174+I174+J174</f>
        <v>72640</v>
      </c>
      <c r="H174" s="81">
        <v>72640</v>
      </c>
      <c r="I174" s="82">
        <v>0</v>
      </c>
      <c r="J174" s="98">
        <v>0</v>
      </c>
      <c r="K174" s="95" t="str">
        <f>A174</f>
        <v>Prvok 10.4.8</v>
      </c>
      <c r="L174" s="96" t="str">
        <f>B174</f>
        <v>Správa štadiónov - réžijné výdavky STZ</v>
      </c>
      <c r="M174" s="84">
        <f>N174+O174+P174</f>
        <v>74090</v>
      </c>
      <c r="N174" s="81">
        <f>H174+1450</f>
        <v>74090</v>
      </c>
      <c r="O174" s="82">
        <v>0</v>
      </c>
      <c r="P174" s="83">
        <v>0</v>
      </c>
      <c r="Q174" s="97">
        <f>R174+S174+T174</f>
        <v>75540</v>
      </c>
      <c r="R174" s="81">
        <f>N174+1450</f>
        <v>75540</v>
      </c>
      <c r="S174" s="82">
        <v>0</v>
      </c>
      <c r="T174" s="98">
        <v>0</v>
      </c>
    </row>
    <row r="175" spans="1:20" ht="12.75">
      <c r="A175" s="90" t="s">
        <v>243</v>
      </c>
      <c r="B175" s="91" t="s">
        <v>244</v>
      </c>
      <c r="C175" s="99">
        <f t="shared" si="16"/>
        <v>1032</v>
      </c>
      <c r="D175" s="100">
        <f>SUM(D176:D178)</f>
        <v>1032</v>
      </c>
      <c r="E175" s="101">
        <f>SUM(E176:E178)</f>
        <v>0</v>
      </c>
      <c r="F175" s="102">
        <f>SUM(F176:F178)</f>
        <v>0</v>
      </c>
      <c r="G175" s="85">
        <f t="shared" si="17"/>
        <v>1040</v>
      </c>
      <c r="H175" s="103">
        <f>SUM(H176:H178)</f>
        <v>1040</v>
      </c>
      <c r="I175" s="104">
        <f>SUM(I176:I178)</f>
        <v>0</v>
      </c>
      <c r="J175" s="105">
        <f>SUM(J176:J178)</f>
        <v>0</v>
      </c>
      <c r="K175" s="90" t="str">
        <f t="shared" si="22"/>
        <v>Podprog 10.5</v>
      </c>
      <c r="L175" s="91" t="str">
        <f t="shared" si="21"/>
        <v>Mestské ligy</v>
      </c>
      <c r="M175" s="99">
        <f t="shared" si="24"/>
        <v>1040</v>
      </c>
      <c r="N175" s="100">
        <f>SUM(N176:N178)</f>
        <v>1040</v>
      </c>
      <c r="O175" s="101">
        <f>SUM(O176:O178)</f>
        <v>0</v>
      </c>
      <c r="P175" s="102">
        <f>SUM(P176:P178)</f>
        <v>0</v>
      </c>
      <c r="Q175" s="85">
        <f t="shared" si="20"/>
        <v>1040</v>
      </c>
      <c r="R175" s="103">
        <f>SUM(R176:R178)</f>
        <v>1040</v>
      </c>
      <c r="S175" s="104">
        <f>SUM(S176:S178)</f>
        <v>0</v>
      </c>
      <c r="T175" s="105">
        <f>SUM(T176:T178)</f>
        <v>0</v>
      </c>
    </row>
    <row r="176" spans="1:20" ht="12.75">
      <c r="A176" s="95" t="s">
        <v>367</v>
      </c>
      <c r="B176" s="96" t="s">
        <v>245</v>
      </c>
      <c r="C176" s="84">
        <f t="shared" si="16"/>
        <v>416</v>
      </c>
      <c r="D176" s="81">
        <v>416</v>
      </c>
      <c r="E176" s="82">
        <v>0</v>
      </c>
      <c r="F176" s="83">
        <v>0</v>
      </c>
      <c r="G176" s="97">
        <f t="shared" si="17"/>
        <v>420</v>
      </c>
      <c r="H176" s="81">
        <v>420</v>
      </c>
      <c r="I176" s="82">
        <v>0</v>
      </c>
      <c r="J176" s="98">
        <v>0</v>
      </c>
      <c r="K176" s="95" t="str">
        <f t="shared" si="22"/>
        <v>Prvok 10.5.1</v>
      </c>
      <c r="L176" s="96" t="str">
        <f t="shared" si="21"/>
        <v>Kežmarská volejbalová liga</v>
      </c>
      <c r="M176" s="84">
        <f t="shared" si="24"/>
        <v>420</v>
      </c>
      <c r="N176" s="81">
        <v>420</v>
      </c>
      <c r="O176" s="82">
        <v>0</v>
      </c>
      <c r="P176" s="98">
        <v>0</v>
      </c>
      <c r="Q176" s="97">
        <f t="shared" si="20"/>
        <v>420</v>
      </c>
      <c r="R176" s="81">
        <v>420</v>
      </c>
      <c r="S176" s="82">
        <v>0</v>
      </c>
      <c r="T176" s="98">
        <v>0</v>
      </c>
    </row>
    <row r="177" spans="1:20" ht="12.75">
      <c r="A177" s="95" t="s">
        <v>368</v>
      </c>
      <c r="B177" s="96" t="s">
        <v>85</v>
      </c>
      <c r="C177" s="84">
        <f t="shared" si="16"/>
        <v>416</v>
      </c>
      <c r="D177" s="81">
        <v>416</v>
      </c>
      <c r="E177" s="82">
        <v>0</v>
      </c>
      <c r="F177" s="83">
        <v>0</v>
      </c>
      <c r="G177" s="97">
        <f t="shared" si="17"/>
        <v>420</v>
      </c>
      <c r="H177" s="81">
        <v>420</v>
      </c>
      <c r="I177" s="82">
        <v>0</v>
      </c>
      <c r="J177" s="98">
        <v>0</v>
      </c>
      <c r="K177" s="95" t="str">
        <f t="shared" si="22"/>
        <v>Prvok 10.5.3</v>
      </c>
      <c r="L177" s="96" t="str">
        <f t="shared" si="21"/>
        <v>Mestská hokejbalová liga</v>
      </c>
      <c r="M177" s="84">
        <f t="shared" si="24"/>
        <v>420</v>
      </c>
      <c r="N177" s="81">
        <v>420</v>
      </c>
      <c r="O177" s="82">
        <v>0</v>
      </c>
      <c r="P177" s="98">
        <v>0</v>
      </c>
      <c r="Q177" s="97">
        <f t="shared" si="20"/>
        <v>420</v>
      </c>
      <c r="R177" s="81">
        <v>420</v>
      </c>
      <c r="S177" s="82">
        <v>0</v>
      </c>
      <c r="T177" s="98">
        <v>0</v>
      </c>
    </row>
    <row r="178" spans="1:20" ht="12.75">
      <c r="A178" s="95" t="s">
        <v>572</v>
      </c>
      <c r="B178" s="96" t="s">
        <v>573</v>
      </c>
      <c r="C178" s="84">
        <f t="shared" si="16"/>
        <v>200</v>
      </c>
      <c r="D178" s="81">
        <v>200</v>
      </c>
      <c r="E178" s="82">
        <v>0</v>
      </c>
      <c r="F178" s="83">
        <v>0</v>
      </c>
      <c r="G178" s="97">
        <f t="shared" si="17"/>
        <v>200</v>
      </c>
      <c r="H178" s="81">
        <v>200</v>
      </c>
      <c r="I178" s="82">
        <v>0</v>
      </c>
      <c r="J178" s="98">
        <v>0</v>
      </c>
      <c r="K178" s="95" t="str">
        <f t="shared" si="22"/>
        <v>Prvok 10.5.4</v>
      </c>
      <c r="L178" s="96" t="str">
        <f t="shared" si="21"/>
        <v>Tatranská lyžiarska liga</v>
      </c>
      <c r="M178" s="84">
        <f t="shared" si="24"/>
        <v>200</v>
      </c>
      <c r="N178" s="81">
        <v>200</v>
      </c>
      <c r="O178" s="82">
        <v>0</v>
      </c>
      <c r="P178" s="98">
        <v>0</v>
      </c>
      <c r="Q178" s="97">
        <f t="shared" si="20"/>
        <v>200</v>
      </c>
      <c r="R178" s="81">
        <v>200</v>
      </c>
      <c r="S178" s="82">
        <v>0</v>
      </c>
      <c r="T178" s="98">
        <v>0</v>
      </c>
    </row>
    <row r="179" spans="1:20" ht="12.75">
      <c r="A179" s="90" t="s">
        <v>246</v>
      </c>
      <c r="B179" s="91" t="s">
        <v>574</v>
      </c>
      <c r="C179" s="114">
        <f t="shared" si="16"/>
        <v>10000</v>
      </c>
      <c r="D179" s="86">
        <f>SUM(D180:D181)</f>
        <v>10000</v>
      </c>
      <c r="E179" s="87">
        <v>0</v>
      </c>
      <c r="F179" s="89">
        <v>0</v>
      </c>
      <c r="G179" s="114">
        <f t="shared" si="17"/>
        <v>12000</v>
      </c>
      <c r="H179" s="86">
        <f>SUM(H180:H181)</f>
        <v>12000</v>
      </c>
      <c r="I179" s="87">
        <v>0</v>
      </c>
      <c r="J179" s="89">
        <v>0</v>
      </c>
      <c r="K179" s="90" t="str">
        <f t="shared" si="22"/>
        <v>Podprog 10.6</v>
      </c>
      <c r="L179" s="91" t="str">
        <f t="shared" si="21"/>
        <v>Podpora športových klubov</v>
      </c>
      <c r="M179" s="114">
        <f t="shared" si="24"/>
        <v>12000</v>
      </c>
      <c r="N179" s="86">
        <f>SUM(N180:N181)</f>
        <v>12000</v>
      </c>
      <c r="O179" s="87">
        <v>0</v>
      </c>
      <c r="P179" s="89">
        <v>0</v>
      </c>
      <c r="Q179" s="114">
        <f t="shared" si="20"/>
        <v>12000</v>
      </c>
      <c r="R179" s="86">
        <f>SUM(R180:R181)</f>
        <v>12000</v>
      </c>
      <c r="S179" s="87">
        <v>0</v>
      </c>
      <c r="T179" s="89">
        <v>0</v>
      </c>
    </row>
    <row r="180" spans="1:20" s="77" customFormat="1" ht="9.75">
      <c r="A180" s="142" t="s">
        <v>390</v>
      </c>
      <c r="B180" s="143" t="s">
        <v>530</v>
      </c>
      <c r="C180" s="111">
        <f t="shared" si="16"/>
        <v>6000</v>
      </c>
      <c r="D180" s="112">
        <v>6000</v>
      </c>
      <c r="E180" s="109">
        <v>0</v>
      </c>
      <c r="F180" s="113">
        <v>0</v>
      </c>
      <c r="G180" s="111">
        <f t="shared" si="17"/>
        <v>8000</v>
      </c>
      <c r="H180" s="112">
        <v>8000</v>
      </c>
      <c r="I180" s="109">
        <v>0</v>
      </c>
      <c r="J180" s="113">
        <v>0</v>
      </c>
      <c r="K180" s="142" t="s">
        <v>390</v>
      </c>
      <c r="L180" s="260" t="str">
        <f t="shared" si="21"/>
        <v>Futbalový oddiel ŠK 1907</v>
      </c>
      <c r="M180" s="111">
        <f t="shared" si="24"/>
        <v>8000</v>
      </c>
      <c r="N180" s="112">
        <v>8000</v>
      </c>
      <c r="O180" s="109">
        <v>0</v>
      </c>
      <c r="P180" s="144">
        <v>0</v>
      </c>
      <c r="Q180" s="111">
        <f t="shared" si="20"/>
        <v>8000</v>
      </c>
      <c r="R180" s="112">
        <v>8000</v>
      </c>
      <c r="S180" s="109">
        <v>0</v>
      </c>
      <c r="T180" s="113">
        <v>0</v>
      </c>
    </row>
    <row r="181" spans="1:20" s="77" customFormat="1" ht="9.75">
      <c r="A181" s="142" t="s">
        <v>390</v>
      </c>
      <c r="B181" s="143" t="s">
        <v>531</v>
      </c>
      <c r="C181" s="111">
        <f t="shared" si="16"/>
        <v>4000</v>
      </c>
      <c r="D181" s="112">
        <v>4000</v>
      </c>
      <c r="E181" s="109">
        <v>0</v>
      </c>
      <c r="F181" s="113">
        <v>0</v>
      </c>
      <c r="G181" s="111">
        <f t="shared" si="17"/>
        <v>4000</v>
      </c>
      <c r="H181" s="112">
        <v>4000</v>
      </c>
      <c r="I181" s="109">
        <v>0</v>
      </c>
      <c r="J181" s="113">
        <v>0</v>
      </c>
      <c r="K181" s="142" t="s">
        <v>390</v>
      </c>
      <c r="L181" s="260" t="str">
        <f t="shared" si="21"/>
        <v>Ostatné dotácie podľa VZN pre športové kluby</v>
      </c>
      <c r="M181" s="111">
        <f t="shared" si="24"/>
        <v>4000</v>
      </c>
      <c r="N181" s="112">
        <v>4000</v>
      </c>
      <c r="O181" s="109">
        <v>0</v>
      </c>
      <c r="P181" s="144">
        <v>0</v>
      </c>
      <c r="Q181" s="111">
        <f t="shared" si="20"/>
        <v>4000</v>
      </c>
      <c r="R181" s="112">
        <v>4000</v>
      </c>
      <c r="S181" s="109">
        <v>0</v>
      </c>
      <c r="T181" s="113">
        <v>0</v>
      </c>
    </row>
    <row r="182" spans="1:20" ht="13.5" thickBot="1">
      <c r="A182" s="90" t="s">
        <v>471</v>
      </c>
      <c r="B182" s="153" t="s">
        <v>446</v>
      </c>
      <c r="C182" s="114">
        <f>D182+E182+F182</f>
        <v>0</v>
      </c>
      <c r="D182" s="86">
        <v>0</v>
      </c>
      <c r="E182" s="87">
        <v>0</v>
      </c>
      <c r="F182" s="88">
        <v>0</v>
      </c>
      <c r="G182" s="114">
        <f>H182+I182+J182</f>
        <v>0</v>
      </c>
      <c r="H182" s="106">
        <f>20000-20000</f>
        <v>0</v>
      </c>
      <c r="I182" s="110">
        <v>0</v>
      </c>
      <c r="J182" s="107">
        <v>0</v>
      </c>
      <c r="K182" s="261" t="str">
        <f t="shared" si="22"/>
        <v>Podprog 10.7</v>
      </c>
      <c r="L182" s="153" t="str">
        <f t="shared" si="21"/>
        <v>Grantový systém na podporu športu</v>
      </c>
      <c r="M182" s="114">
        <f>N182+O182+P182</f>
        <v>0</v>
      </c>
      <c r="N182" s="86">
        <v>0</v>
      </c>
      <c r="O182" s="87">
        <v>0</v>
      </c>
      <c r="P182" s="88">
        <v>0</v>
      </c>
      <c r="Q182" s="114">
        <f t="shared" si="20"/>
        <v>0</v>
      </c>
      <c r="R182" s="86">
        <v>0</v>
      </c>
      <c r="S182" s="87">
        <v>0</v>
      </c>
      <c r="T182" s="89">
        <v>0</v>
      </c>
    </row>
    <row r="183" spans="1:20" ht="12.75">
      <c r="A183" s="145" t="s">
        <v>247</v>
      </c>
      <c r="B183" s="146"/>
      <c r="C183" s="147">
        <f t="shared" si="16"/>
        <v>275305</v>
      </c>
      <c r="D183" s="148">
        <f>D184+D185+D191+D199+D200</f>
        <v>270305</v>
      </c>
      <c r="E183" s="149">
        <f>E184+E185+E191+E199+E200</f>
        <v>5000</v>
      </c>
      <c r="F183" s="150">
        <f>F184+F185+F191+F199+F200</f>
        <v>0</v>
      </c>
      <c r="G183" s="213">
        <f t="shared" si="17"/>
        <v>409659</v>
      </c>
      <c r="H183" s="173">
        <f>H184+H185+H191+H199+H200</f>
        <v>260009</v>
      </c>
      <c r="I183" s="174">
        <f>I184+I185+I191+I199+I200</f>
        <v>149650</v>
      </c>
      <c r="J183" s="161">
        <f>J184+J185+J191+J199+J200</f>
        <v>0</v>
      </c>
      <c r="K183" s="145" t="str">
        <f t="shared" si="22"/>
        <v>Program 11: Kultúra</v>
      </c>
      <c r="L183" s="146"/>
      <c r="M183" s="147">
        <f aca="true" t="shared" si="25" ref="M183:M237">N183+O183+P183</f>
        <v>293405</v>
      </c>
      <c r="N183" s="148">
        <f>N184+N185+N191+N199+N200</f>
        <v>257090</v>
      </c>
      <c r="O183" s="149">
        <f>O184+O185+O191+O199+O200</f>
        <v>36315</v>
      </c>
      <c r="P183" s="150">
        <f>P184+P185+P191+P199+P200</f>
        <v>0</v>
      </c>
      <c r="Q183" s="213">
        <f t="shared" si="20"/>
        <v>245830</v>
      </c>
      <c r="R183" s="173">
        <f>R184+R185+R191+R199+R200</f>
        <v>245830</v>
      </c>
      <c r="S183" s="174">
        <f>S184+S185+S191+S199+S200</f>
        <v>0</v>
      </c>
      <c r="T183" s="161">
        <f>T184+T185+T191+T199+T200</f>
        <v>0</v>
      </c>
    </row>
    <row r="184" spans="1:20" ht="12.75">
      <c r="A184" s="90" t="s">
        <v>248</v>
      </c>
      <c r="B184" s="91" t="s">
        <v>249</v>
      </c>
      <c r="C184" s="85">
        <f t="shared" si="16"/>
        <v>9000</v>
      </c>
      <c r="D184" s="86">
        <v>9000</v>
      </c>
      <c r="E184" s="87">
        <v>0</v>
      </c>
      <c r="F184" s="88">
        <v>0</v>
      </c>
      <c r="G184" s="85">
        <f t="shared" si="17"/>
        <v>3000</v>
      </c>
      <c r="H184" s="86">
        <v>3000</v>
      </c>
      <c r="I184" s="87">
        <v>0</v>
      </c>
      <c r="J184" s="89">
        <v>0</v>
      </c>
      <c r="K184" s="90" t="str">
        <f t="shared" si="22"/>
        <v>Podprog 11.1</v>
      </c>
      <c r="L184" s="91" t="str">
        <f t="shared" si="21"/>
        <v>Starostlivosť o pamiatkové objekty</v>
      </c>
      <c r="M184" s="85">
        <f t="shared" si="25"/>
        <v>3000</v>
      </c>
      <c r="N184" s="86">
        <v>3000</v>
      </c>
      <c r="O184" s="87">
        <v>0</v>
      </c>
      <c r="P184" s="88">
        <v>0</v>
      </c>
      <c r="Q184" s="85">
        <f t="shared" si="20"/>
        <v>3000</v>
      </c>
      <c r="R184" s="86">
        <v>3000</v>
      </c>
      <c r="S184" s="87">
        <v>0</v>
      </c>
      <c r="T184" s="89">
        <v>0</v>
      </c>
    </row>
    <row r="185" spans="1:20" ht="12.75">
      <c r="A185" s="90" t="s">
        <v>250</v>
      </c>
      <c r="B185" s="91" t="s">
        <v>251</v>
      </c>
      <c r="C185" s="99">
        <f t="shared" si="16"/>
        <v>13615</v>
      </c>
      <c r="D185" s="100">
        <f>SUM(D186:D190)</f>
        <v>13615</v>
      </c>
      <c r="E185" s="101">
        <f>SUM(E186:E190)</f>
        <v>0</v>
      </c>
      <c r="F185" s="105">
        <f>SUM(F186:F190)</f>
        <v>0</v>
      </c>
      <c r="G185" s="85">
        <f t="shared" si="17"/>
        <v>15000</v>
      </c>
      <c r="H185" s="100">
        <f>SUM(H186:H190)</f>
        <v>15000</v>
      </c>
      <c r="I185" s="101">
        <f>SUM(I186:I190)</f>
        <v>0</v>
      </c>
      <c r="J185" s="105">
        <f>SUM(J186:J190)</f>
        <v>0</v>
      </c>
      <c r="K185" s="90" t="str">
        <f t="shared" si="22"/>
        <v>Podprog 11.2</v>
      </c>
      <c r="L185" s="91" t="str">
        <f t="shared" si="21"/>
        <v>Kultúrne podujatia</v>
      </c>
      <c r="M185" s="99">
        <f t="shared" si="25"/>
        <v>14000</v>
      </c>
      <c r="N185" s="100">
        <f>SUM(N186:N190)</f>
        <v>14000</v>
      </c>
      <c r="O185" s="101">
        <f>SUM(O186:O190)</f>
        <v>0</v>
      </c>
      <c r="P185" s="105">
        <f>SUM(P186:P190)</f>
        <v>0</v>
      </c>
      <c r="Q185" s="85">
        <f t="shared" si="20"/>
        <v>14000</v>
      </c>
      <c r="R185" s="100">
        <f>SUM(R186:R190)</f>
        <v>14000</v>
      </c>
      <c r="S185" s="101">
        <f>SUM(S186:S190)</f>
        <v>0</v>
      </c>
      <c r="T185" s="105">
        <f>SUM(T186:T190)</f>
        <v>0</v>
      </c>
    </row>
    <row r="186" spans="1:20" ht="12.75">
      <c r="A186" s="95" t="s">
        <v>369</v>
      </c>
      <c r="B186" s="96" t="s">
        <v>252</v>
      </c>
      <c r="C186" s="84">
        <f t="shared" si="16"/>
        <v>3000</v>
      </c>
      <c r="D186" s="81">
        <v>3000</v>
      </c>
      <c r="E186" s="82">
        <v>0</v>
      </c>
      <c r="F186" s="83">
        <v>0</v>
      </c>
      <c r="G186" s="97">
        <f t="shared" si="17"/>
        <v>3000</v>
      </c>
      <c r="H186" s="81">
        <v>3000</v>
      </c>
      <c r="I186" s="82">
        <v>0</v>
      </c>
      <c r="J186" s="98">
        <v>0</v>
      </c>
      <c r="K186" s="95" t="str">
        <f t="shared" si="22"/>
        <v>Prvok 11.2.1</v>
      </c>
      <c r="L186" s="96" t="str">
        <f t="shared" si="21"/>
        <v>Literárny Kežmarok</v>
      </c>
      <c r="M186" s="84">
        <f t="shared" si="25"/>
        <v>3000</v>
      </c>
      <c r="N186" s="81">
        <v>3000</v>
      </c>
      <c r="O186" s="82">
        <v>0</v>
      </c>
      <c r="P186" s="83">
        <v>0</v>
      </c>
      <c r="Q186" s="97">
        <f t="shared" si="20"/>
        <v>3000</v>
      </c>
      <c r="R186" s="81">
        <v>3000</v>
      </c>
      <c r="S186" s="82">
        <v>0</v>
      </c>
      <c r="T186" s="98">
        <v>0</v>
      </c>
    </row>
    <row r="187" spans="1:20" ht="12.75">
      <c r="A187" s="95" t="s">
        <v>370</v>
      </c>
      <c r="B187" s="96" t="s">
        <v>395</v>
      </c>
      <c r="C187" s="84">
        <f aca="true" t="shared" si="26" ref="C187:C252">D187+E187+F187</f>
        <v>2000</v>
      </c>
      <c r="D187" s="81">
        <v>2000</v>
      </c>
      <c r="E187" s="82">
        <v>0</v>
      </c>
      <c r="F187" s="83">
        <v>0</v>
      </c>
      <c r="G187" s="97">
        <f aca="true" t="shared" si="27" ref="G187:G252">H187+I187+J187</f>
        <v>3000</v>
      </c>
      <c r="H187" s="81">
        <v>3000</v>
      </c>
      <c r="I187" s="82">
        <v>0</v>
      </c>
      <c r="J187" s="98">
        <v>0</v>
      </c>
      <c r="K187" s="95" t="str">
        <f t="shared" si="22"/>
        <v>Prvok 11.2.2</v>
      </c>
      <c r="L187" s="96" t="str">
        <f t="shared" si="21"/>
        <v>Vianočné programy a privítanie Nového roka</v>
      </c>
      <c r="M187" s="84">
        <f t="shared" si="25"/>
        <v>3000</v>
      </c>
      <c r="N187" s="81">
        <v>3000</v>
      </c>
      <c r="O187" s="82">
        <v>0</v>
      </c>
      <c r="P187" s="83">
        <v>0</v>
      </c>
      <c r="Q187" s="97">
        <f t="shared" si="20"/>
        <v>3000</v>
      </c>
      <c r="R187" s="81">
        <v>3000</v>
      </c>
      <c r="S187" s="82">
        <v>0</v>
      </c>
      <c r="T187" s="98">
        <v>0</v>
      </c>
    </row>
    <row r="188" spans="1:20" ht="12.75">
      <c r="A188" s="95" t="s">
        <v>371</v>
      </c>
      <c r="B188" s="96" t="s">
        <v>253</v>
      </c>
      <c r="C188" s="84">
        <f t="shared" si="26"/>
        <v>5615</v>
      </c>
      <c r="D188" s="81">
        <v>5615</v>
      </c>
      <c r="E188" s="82">
        <v>0</v>
      </c>
      <c r="F188" s="83">
        <v>0</v>
      </c>
      <c r="G188" s="97">
        <f t="shared" si="27"/>
        <v>5000</v>
      </c>
      <c r="H188" s="81">
        <v>5000</v>
      </c>
      <c r="I188" s="82">
        <v>0</v>
      </c>
      <c r="J188" s="98">
        <v>0</v>
      </c>
      <c r="K188" s="95" t="str">
        <f t="shared" si="22"/>
        <v>Prvok 11.2.3</v>
      </c>
      <c r="L188" s="96" t="str">
        <f t="shared" si="21"/>
        <v>Európske ľudové remeslo</v>
      </c>
      <c r="M188" s="84">
        <f t="shared" si="25"/>
        <v>5000</v>
      </c>
      <c r="N188" s="81">
        <v>5000</v>
      </c>
      <c r="O188" s="82">
        <v>0</v>
      </c>
      <c r="P188" s="83">
        <v>0</v>
      </c>
      <c r="Q188" s="97">
        <f t="shared" si="20"/>
        <v>5000</v>
      </c>
      <c r="R188" s="81">
        <v>5000</v>
      </c>
      <c r="S188" s="82">
        <v>0</v>
      </c>
      <c r="T188" s="98">
        <v>0</v>
      </c>
    </row>
    <row r="189" spans="1:20" ht="12.75">
      <c r="A189" s="95" t="s">
        <v>428</v>
      </c>
      <c r="B189" s="96" t="s">
        <v>254</v>
      </c>
      <c r="C189" s="84">
        <f t="shared" si="26"/>
        <v>3000</v>
      </c>
      <c r="D189" s="81">
        <v>3000</v>
      </c>
      <c r="E189" s="82">
        <v>0</v>
      </c>
      <c r="F189" s="83">
        <v>0</v>
      </c>
      <c r="G189" s="97">
        <f t="shared" si="27"/>
        <v>3000</v>
      </c>
      <c r="H189" s="81">
        <v>3000</v>
      </c>
      <c r="I189" s="82">
        <v>0</v>
      </c>
      <c r="J189" s="98">
        <v>0</v>
      </c>
      <c r="K189" s="95" t="str">
        <f t="shared" si="22"/>
        <v>Prvok 11.2.5</v>
      </c>
      <c r="L189" s="96" t="str">
        <f t="shared" si="21"/>
        <v>Iné kultúrne podujatia v meste </v>
      </c>
      <c r="M189" s="84">
        <f t="shared" si="25"/>
        <v>3000</v>
      </c>
      <c r="N189" s="81">
        <v>3000</v>
      </c>
      <c r="O189" s="82">
        <v>0</v>
      </c>
      <c r="P189" s="83">
        <v>0</v>
      </c>
      <c r="Q189" s="97">
        <f t="shared" si="20"/>
        <v>3000</v>
      </c>
      <c r="R189" s="81">
        <v>3000</v>
      </c>
      <c r="S189" s="82">
        <v>0</v>
      </c>
      <c r="T189" s="98">
        <v>0</v>
      </c>
    </row>
    <row r="190" spans="1:20" ht="12.75">
      <c r="A190" s="95" t="s">
        <v>582</v>
      </c>
      <c r="B190" s="96" t="s">
        <v>583</v>
      </c>
      <c r="C190" s="84">
        <f>D190+E190+F190</f>
        <v>0</v>
      </c>
      <c r="D190" s="81">
        <v>0</v>
      </c>
      <c r="E190" s="82">
        <v>0</v>
      </c>
      <c r="F190" s="83">
        <v>0</v>
      </c>
      <c r="G190" s="97">
        <f>H190+I190+J190</f>
        <v>1000</v>
      </c>
      <c r="H190" s="81">
        <v>1000</v>
      </c>
      <c r="I190" s="82">
        <v>0</v>
      </c>
      <c r="J190" s="98">
        <v>0</v>
      </c>
      <c r="K190" s="95" t="str">
        <f>A190</f>
        <v>Projekt 11.2.6</v>
      </c>
      <c r="L190" s="96" t="str">
        <f>B190</f>
        <v>Opera o Jakubovi Krayovi</v>
      </c>
      <c r="M190" s="84">
        <f>N190+O190+P190</f>
        <v>0</v>
      </c>
      <c r="N190" s="81">
        <v>0</v>
      </c>
      <c r="O190" s="82">
        <v>0</v>
      </c>
      <c r="P190" s="83">
        <v>0</v>
      </c>
      <c r="Q190" s="97">
        <f>R190+S190+T190</f>
        <v>0</v>
      </c>
      <c r="R190" s="81">
        <v>0</v>
      </c>
      <c r="S190" s="82">
        <v>0</v>
      </c>
      <c r="T190" s="98">
        <v>0</v>
      </c>
    </row>
    <row r="191" spans="1:20" ht="12.75">
      <c r="A191" s="90" t="s">
        <v>255</v>
      </c>
      <c r="B191" s="91" t="s">
        <v>256</v>
      </c>
      <c r="C191" s="99">
        <f t="shared" si="26"/>
        <v>241690</v>
      </c>
      <c r="D191" s="100">
        <f>SUM(D192:D198)</f>
        <v>236690</v>
      </c>
      <c r="E191" s="101">
        <f>SUM(E192:E198)</f>
        <v>5000</v>
      </c>
      <c r="F191" s="102">
        <f>SUM(F192:F198)</f>
        <v>0</v>
      </c>
      <c r="G191" s="85">
        <f t="shared" si="27"/>
        <v>382659</v>
      </c>
      <c r="H191" s="103">
        <f>SUM(H192:H198)</f>
        <v>233009</v>
      </c>
      <c r="I191" s="104">
        <f>SUM(I192:I198)</f>
        <v>149650</v>
      </c>
      <c r="J191" s="105">
        <f>SUM(J192:J198)</f>
        <v>0</v>
      </c>
      <c r="K191" s="90" t="str">
        <f t="shared" si="22"/>
        <v>Podprog 11.3</v>
      </c>
      <c r="L191" s="91" t="str">
        <f t="shared" si="21"/>
        <v>Kultúrna infraštruktúra</v>
      </c>
      <c r="M191" s="99">
        <f t="shared" si="25"/>
        <v>267405</v>
      </c>
      <c r="N191" s="100">
        <f>SUM(N192:N198)</f>
        <v>231090</v>
      </c>
      <c r="O191" s="101">
        <f>SUM(O192:O198)</f>
        <v>36315</v>
      </c>
      <c r="P191" s="102">
        <f>SUM(P192:P198)</f>
        <v>0</v>
      </c>
      <c r="Q191" s="85">
        <f t="shared" si="20"/>
        <v>219830</v>
      </c>
      <c r="R191" s="103">
        <f>SUM(R192:R198)</f>
        <v>219830</v>
      </c>
      <c r="S191" s="104">
        <f>SUM(S192:S198)</f>
        <v>0</v>
      </c>
      <c r="T191" s="105">
        <f>SUM(T192:T198)</f>
        <v>0</v>
      </c>
    </row>
    <row r="192" spans="1:20" ht="12.75">
      <c r="A192" s="95" t="s">
        <v>372</v>
      </c>
      <c r="B192" s="96" t="s">
        <v>257</v>
      </c>
      <c r="C192" s="84">
        <f t="shared" si="26"/>
        <v>6000</v>
      </c>
      <c r="D192" s="81">
        <v>6000</v>
      </c>
      <c r="E192" s="82">
        <v>0</v>
      </c>
      <c r="F192" s="83">
        <v>0</v>
      </c>
      <c r="G192" s="97">
        <f t="shared" si="27"/>
        <v>7000</v>
      </c>
      <c r="H192" s="81">
        <v>7000</v>
      </c>
      <c r="I192" s="82">
        <v>0</v>
      </c>
      <c r="J192" s="98">
        <v>0</v>
      </c>
      <c r="K192" s="95" t="str">
        <f t="shared" si="22"/>
        <v>Prvok 11.3.1</v>
      </c>
      <c r="L192" s="96" t="str">
        <f t="shared" si="21"/>
        <v>Amfiteáter</v>
      </c>
      <c r="M192" s="84">
        <f t="shared" si="25"/>
        <v>7140</v>
      </c>
      <c r="N192" s="81">
        <f>H192+140</f>
        <v>7140</v>
      </c>
      <c r="O192" s="82">
        <v>0</v>
      </c>
      <c r="P192" s="83">
        <v>0</v>
      </c>
      <c r="Q192" s="97">
        <f t="shared" si="20"/>
        <v>7280</v>
      </c>
      <c r="R192" s="81">
        <f>N192+140</f>
        <v>7280</v>
      </c>
      <c r="S192" s="82">
        <v>0</v>
      </c>
      <c r="T192" s="98">
        <v>0</v>
      </c>
    </row>
    <row r="193" spans="1:20" ht="12.75">
      <c r="A193" s="95" t="s">
        <v>373</v>
      </c>
      <c r="B193" s="96" t="s">
        <v>258</v>
      </c>
      <c r="C193" s="84">
        <f t="shared" si="26"/>
        <v>63700</v>
      </c>
      <c r="D193" s="81">
        <v>63700</v>
      </c>
      <c r="E193" s="82">
        <v>0</v>
      </c>
      <c r="F193" s="83">
        <v>0</v>
      </c>
      <c r="G193" s="97">
        <f t="shared" si="27"/>
        <v>64700</v>
      </c>
      <c r="H193" s="81">
        <v>64700</v>
      </c>
      <c r="I193" s="82">
        <v>0</v>
      </c>
      <c r="J193" s="98">
        <v>0</v>
      </c>
      <c r="K193" s="95" t="str">
        <f t="shared" si="22"/>
        <v>Prvok 11.3.2</v>
      </c>
      <c r="L193" s="96" t="str">
        <f t="shared" si="21"/>
        <v>Mestská knižnica</v>
      </c>
      <c r="M193" s="84">
        <f t="shared" si="25"/>
        <v>66000</v>
      </c>
      <c r="N193" s="81">
        <f>H193+1300</f>
        <v>66000</v>
      </c>
      <c r="O193" s="82">
        <v>0</v>
      </c>
      <c r="P193" s="83">
        <v>0</v>
      </c>
      <c r="Q193" s="97">
        <f t="shared" si="20"/>
        <v>67300</v>
      </c>
      <c r="R193" s="81">
        <f>N193+1300</f>
        <v>67300</v>
      </c>
      <c r="S193" s="82">
        <v>0</v>
      </c>
      <c r="T193" s="98">
        <v>0</v>
      </c>
    </row>
    <row r="194" spans="1:20" ht="12.75">
      <c r="A194" s="95" t="s">
        <v>425</v>
      </c>
      <c r="B194" s="96" t="s">
        <v>418</v>
      </c>
      <c r="C194" s="84">
        <f t="shared" si="26"/>
        <v>5000</v>
      </c>
      <c r="D194" s="81">
        <v>0</v>
      </c>
      <c r="E194" s="82">
        <v>5000</v>
      </c>
      <c r="F194" s="83">
        <v>0</v>
      </c>
      <c r="G194" s="97">
        <f t="shared" si="27"/>
        <v>34959</v>
      </c>
      <c r="H194" s="81">
        <v>209</v>
      </c>
      <c r="I194" s="82">
        <v>34750</v>
      </c>
      <c r="J194" s="98">
        <v>0</v>
      </c>
      <c r="K194" s="95" t="str">
        <f t="shared" si="22"/>
        <v>Projekt 11.3.3</v>
      </c>
      <c r="L194" s="96" t="str">
        <f t="shared" si="21"/>
        <v>Rekonštr. domu Hlav.nám. 64 na knižnicu</v>
      </c>
      <c r="M194" s="84">
        <f t="shared" si="25"/>
        <v>36315</v>
      </c>
      <c r="N194" s="81">
        <v>0</v>
      </c>
      <c r="O194" s="82">
        <v>36315</v>
      </c>
      <c r="P194" s="83">
        <v>0</v>
      </c>
      <c r="Q194" s="97">
        <f t="shared" si="20"/>
        <v>0</v>
      </c>
      <c r="R194" s="81">
        <v>0</v>
      </c>
      <c r="S194" s="82">
        <v>0</v>
      </c>
      <c r="T194" s="98">
        <v>0</v>
      </c>
    </row>
    <row r="195" spans="1:20" ht="12.75">
      <c r="A195" s="95" t="s">
        <v>374</v>
      </c>
      <c r="B195" s="96" t="s">
        <v>259</v>
      </c>
      <c r="C195" s="84">
        <f t="shared" si="26"/>
        <v>29890</v>
      </c>
      <c r="D195" s="81">
        <v>29890</v>
      </c>
      <c r="E195" s="82">
        <v>0</v>
      </c>
      <c r="F195" s="83">
        <v>0</v>
      </c>
      <c r="G195" s="97">
        <f t="shared" si="27"/>
        <v>145400</v>
      </c>
      <c r="H195" s="81">
        <f>34500-4000</f>
        <v>30500</v>
      </c>
      <c r="I195" s="82">
        <f>66330+29770-66330-29770+114900</f>
        <v>114900</v>
      </c>
      <c r="J195" s="98">
        <v>0</v>
      </c>
      <c r="K195" s="95" t="str">
        <f t="shared" si="22"/>
        <v>Prvok 11.3.4</v>
      </c>
      <c r="L195" s="96" t="str">
        <f t="shared" si="21"/>
        <v>Kino</v>
      </c>
      <c r="M195" s="84">
        <f t="shared" si="25"/>
        <v>31100</v>
      </c>
      <c r="N195" s="81">
        <f>H195+600</f>
        <v>31100</v>
      </c>
      <c r="O195" s="82">
        <v>0</v>
      </c>
      <c r="P195" s="83">
        <v>0</v>
      </c>
      <c r="Q195" s="97">
        <f t="shared" si="20"/>
        <v>31700</v>
      </c>
      <c r="R195" s="81">
        <f>N195+600</f>
        <v>31700</v>
      </c>
      <c r="S195" s="82">
        <v>0</v>
      </c>
      <c r="T195" s="98">
        <v>0</v>
      </c>
    </row>
    <row r="196" spans="1:20" ht="12.75">
      <c r="A196" s="95" t="s">
        <v>375</v>
      </c>
      <c r="B196" s="96" t="s">
        <v>260</v>
      </c>
      <c r="C196" s="84">
        <f t="shared" si="26"/>
        <v>12200</v>
      </c>
      <c r="D196" s="81">
        <v>12200</v>
      </c>
      <c r="E196" s="82">
        <v>0</v>
      </c>
      <c r="F196" s="83">
        <v>0</v>
      </c>
      <c r="G196" s="97">
        <f t="shared" si="27"/>
        <v>12200</v>
      </c>
      <c r="H196" s="81">
        <v>12200</v>
      </c>
      <c r="I196" s="82">
        <v>0</v>
      </c>
      <c r="J196" s="98">
        <v>0</v>
      </c>
      <c r="K196" s="95" t="str">
        <f t="shared" si="22"/>
        <v>Prvok 11.3.5</v>
      </c>
      <c r="L196" s="96" t="str">
        <f t="shared" si="21"/>
        <v>Výstavná sieň</v>
      </c>
      <c r="M196" s="84">
        <f t="shared" si="25"/>
        <v>12450</v>
      </c>
      <c r="N196" s="81">
        <f>H196+250</f>
        <v>12450</v>
      </c>
      <c r="O196" s="82">
        <v>0</v>
      </c>
      <c r="P196" s="83">
        <v>0</v>
      </c>
      <c r="Q196" s="97">
        <f t="shared" si="20"/>
        <v>12700</v>
      </c>
      <c r="R196" s="81">
        <f>N196+250</f>
        <v>12700</v>
      </c>
      <c r="S196" s="82">
        <v>0</v>
      </c>
      <c r="T196" s="98">
        <v>0</v>
      </c>
    </row>
    <row r="197" spans="1:20" ht="12.75">
      <c r="A197" s="95" t="s">
        <v>376</v>
      </c>
      <c r="B197" s="96" t="s">
        <v>261</v>
      </c>
      <c r="C197" s="84">
        <f t="shared" si="26"/>
        <v>122750</v>
      </c>
      <c r="D197" s="81">
        <v>122750</v>
      </c>
      <c r="E197" s="82">
        <v>0</v>
      </c>
      <c r="F197" s="83">
        <v>0</v>
      </c>
      <c r="G197" s="97">
        <f t="shared" si="27"/>
        <v>116250</v>
      </c>
      <c r="H197" s="81">
        <f>94000+18300+2000+1950</f>
        <v>116250</v>
      </c>
      <c r="I197" s="82">
        <v>0</v>
      </c>
      <c r="J197" s="98">
        <v>0</v>
      </c>
      <c r="K197" s="95" t="str">
        <f t="shared" si="22"/>
        <v>Prvok 11.3.6</v>
      </c>
      <c r="L197" s="96" t="str">
        <f t="shared" si="21"/>
        <v>Kultúrne stredisko</v>
      </c>
      <c r="M197" s="84">
        <f t="shared" si="25"/>
        <v>112200</v>
      </c>
      <c r="N197" s="81">
        <f>94000+2300+15900</f>
        <v>112200</v>
      </c>
      <c r="O197" s="82">
        <v>0</v>
      </c>
      <c r="P197" s="83">
        <v>0</v>
      </c>
      <c r="Q197" s="97">
        <f t="shared" si="20"/>
        <v>98600</v>
      </c>
      <c r="R197" s="81">
        <f>94000+2*2300</f>
        <v>98600</v>
      </c>
      <c r="S197" s="82">
        <v>0</v>
      </c>
      <c r="T197" s="98">
        <v>0</v>
      </c>
    </row>
    <row r="198" spans="1:20" ht="12.75">
      <c r="A198" s="95" t="s">
        <v>426</v>
      </c>
      <c r="B198" s="96" t="s">
        <v>262</v>
      </c>
      <c r="C198" s="84">
        <f t="shared" si="26"/>
        <v>2150</v>
      </c>
      <c r="D198" s="81">
        <v>2150</v>
      </c>
      <c r="E198" s="82">
        <v>0</v>
      </c>
      <c r="F198" s="83">
        <v>0</v>
      </c>
      <c r="G198" s="97">
        <f t="shared" si="27"/>
        <v>2150</v>
      </c>
      <c r="H198" s="81">
        <v>2150</v>
      </c>
      <c r="I198" s="82">
        <v>0</v>
      </c>
      <c r="J198" s="98">
        <v>0</v>
      </c>
      <c r="K198" s="95" t="str">
        <f t="shared" si="22"/>
        <v>Prvok 11.3.7</v>
      </c>
      <c r="L198" s="96" t="str">
        <f t="shared" si="21"/>
        <v>Internetová čitáreň</v>
      </c>
      <c r="M198" s="84">
        <f t="shared" si="25"/>
        <v>2200</v>
      </c>
      <c r="N198" s="81">
        <v>2200</v>
      </c>
      <c r="O198" s="82">
        <v>0</v>
      </c>
      <c r="P198" s="83">
        <v>0</v>
      </c>
      <c r="Q198" s="97">
        <f t="shared" si="20"/>
        <v>2250</v>
      </c>
      <c r="R198" s="81">
        <v>2250</v>
      </c>
      <c r="S198" s="82">
        <v>0</v>
      </c>
      <c r="T198" s="98">
        <v>0</v>
      </c>
    </row>
    <row r="199" spans="1:20" ht="12.75">
      <c r="A199" s="90" t="s">
        <v>263</v>
      </c>
      <c r="B199" s="91" t="s">
        <v>264</v>
      </c>
      <c r="C199" s="85">
        <f t="shared" si="26"/>
        <v>11000</v>
      </c>
      <c r="D199" s="86">
        <v>11000</v>
      </c>
      <c r="E199" s="87">
        <v>0</v>
      </c>
      <c r="F199" s="88">
        <v>0</v>
      </c>
      <c r="G199" s="85">
        <f t="shared" si="27"/>
        <v>9000</v>
      </c>
      <c r="H199" s="86">
        <v>9000</v>
      </c>
      <c r="I199" s="87">
        <v>0</v>
      </c>
      <c r="J199" s="89">
        <v>0</v>
      </c>
      <c r="K199" s="90" t="str">
        <f t="shared" si="22"/>
        <v>Podprog 11.4</v>
      </c>
      <c r="L199" s="91" t="str">
        <f aca="true" t="shared" si="28" ref="L199:L252">B199</f>
        <v>Podpora kultúrnych klubov</v>
      </c>
      <c r="M199" s="85">
        <f t="shared" si="25"/>
        <v>9000</v>
      </c>
      <c r="N199" s="86">
        <v>9000</v>
      </c>
      <c r="O199" s="87">
        <v>0</v>
      </c>
      <c r="P199" s="88">
        <v>0</v>
      </c>
      <c r="Q199" s="85">
        <f t="shared" si="20"/>
        <v>9000</v>
      </c>
      <c r="R199" s="86">
        <v>9000</v>
      </c>
      <c r="S199" s="87">
        <v>0</v>
      </c>
      <c r="T199" s="89">
        <v>0</v>
      </c>
    </row>
    <row r="200" spans="1:20" ht="13.5" thickBot="1">
      <c r="A200" s="90" t="s">
        <v>265</v>
      </c>
      <c r="B200" s="91" t="s">
        <v>266</v>
      </c>
      <c r="C200" s="85">
        <f t="shared" si="26"/>
        <v>0</v>
      </c>
      <c r="D200" s="86">
        <v>0</v>
      </c>
      <c r="E200" s="87">
        <v>0</v>
      </c>
      <c r="F200" s="88">
        <v>0</v>
      </c>
      <c r="G200" s="85">
        <f t="shared" si="27"/>
        <v>0</v>
      </c>
      <c r="H200" s="86">
        <v>0</v>
      </c>
      <c r="I200" s="87">
        <v>0</v>
      </c>
      <c r="J200" s="89">
        <v>0</v>
      </c>
      <c r="K200" s="90" t="str">
        <f t="shared" si="22"/>
        <v>Podprog 11.5</v>
      </c>
      <c r="L200" s="91" t="str">
        <f t="shared" si="28"/>
        <v>Grantový systém na podporu kultúry</v>
      </c>
      <c r="M200" s="85">
        <f t="shared" si="25"/>
        <v>0</v>
      </c>
      <c r="N200" s="86">
        <v>0</v>
      </c>
      <c r="O200" s="87">
        <v>0</v>
      </c>
      <c r="P200" s="88">
        <v>0</v>
      </c>
      <c r="Q200" s="85">
        <f t="shared" si="20"/>
        <v>0</v>
      </c>
      <c r="R200" s="86">
        <v>0</v>
      </c>
      <c r="S200" s="87">
        <v>0</v>
      </c>
      <c r="T200" s="89">
        <v>0</v>
      </c>
    </row>
    <row r="201" spans="1:20" ht="12.75">
      <c r="A201" s="145" t="s">
        <v>267</v>
      </c>
      <c r="B201" s="146" t="s">
        <v>543</v>
      </c>
      <c r="C201" s="147">
        <f t="shared" si="26"/>
        <v>275399</v>
      </c>
      <c r="D201" s="148">
        <f>D202+D206+D207+D208+D209+D210</f>
        <v>192650</v>
      </c>
      <c r="E201" s="149">
        <f>E202+E206+E207+E208+E209+E210</f>
        <v>30000</v>
      </c>
      <c r="F201" s="154">
        <f>F202+F206+F207+F208+F209+F210</f>
        <v>52749</v>
      </c>
      <c r="G201" s="213">
        <f t="shared" si="27"/>
        <v>205300</v>
      </c>
      <c r="H201" s="148">
        <f>H202+H206+H207+H208+H209+H210</f>
        <v>205300</v>
      </c>
      <c r="I201" s="149">
        <f>I202+I206+I207+I208+I209+I210</f>
        <v>0</v>
      </c>
      <c r="J201" s="169">
        <f>J202+J206+J207+J208+J209+J210</f>
        <v>0</v>
      </c>
      <c r="K201" s="145" t="str">
        <f t="shared" si="22"/>
        <v>Program 12: Prostredie pre život</v>
      </c>
      <c r="L201" s="146" t="str">
        <f t="shared" si="28"/>
        <v>Verejné priestranstvá mesta</v>
      </c>
      <c r="M201" s="147">
        <f t="shared" si="25"/>
        <v>202950</v>
      </c>
      <c r="N201" s="148">
        <f>N202+N206+N207+N208+N209+N210</f>
        <v>202950</v>
      </c>
      <c r="O201" s="149">
        <f>O202+O206+O207+O208+O209+O210</f>
        <v>0</v>
      </c>
      <c r="P201" s="150">
        <f>P202+P206+P207+P208+P209+P210</f>
        <v>0</v>
      </c>
      <c r="Q201" s="213">
        <f t="shared" si="20"/>
        <v>206600</v>
      </c>
      <c r="R201" s="173">
        <f>R202+R206+R207+R208+R209+R210</f>
        <v>206600</v>
      </c>
      <c r="S201" s="174">
        <f>S202+S206+S207+S208+S209+S210</f>
        <v>0</v>
      </c>
      <c r="T201" s="161">
        <f>T202+T206+T207+T208+T209+T210</f>
        <v>0</v>
      </c>
    </row>
    <row r="202" spans="1:20" ht="12.75">
      <c r="A202" s="90" t="s">
        <v>268</v>
      </c>
      <c r="B202" s="91" t="s">
        <v>269</v>
      </c>
      <c r="C202" s="99">
        <f t="shared" si="26"/>
        <v>128750</v>
      </c>
      <c r="D202" s="100">
        <f>SUM(D203:D205)</f>
        <v>128750</v>
      </c>
      <c r="E202" s="101">
        <f>SUM(E203:E205)</f>
        <v>0</v>
      </c>
      <c r="F202" s="102">
        <f>SUM(F203:F205)</f>
        <v>0</v>
      </c>
      <c r="G202" s="218">
        <f t="shared" si="27"/>
        <v>132300</v>
      </c>
      <c r="H202" s="219">
        <f>SUM(H203:H205)</f>
        <v>132300</v>
      </c>
      <c r="I202" s="220">
        <f>SUM(I203:I205)</f>
        <v>0</v>
      </c>
      <c r="J202" s="162">
        <f>SUM(J203:J205)</f>
        <v>0</v>
      </c>
      <c r="K202" s="90" t="str">
        <f t="shared" si="22"/>
        <v>Podprog 12.1</v>
      </c>
      <c r="L202" s="91" t="str">
        <f t="shared" si="28"/>
        <v>Verejná zeleň</v>
      </c>
      <c r="M202" s="99">
        <f t="shared" si="25"/>
        <v>134950</v>
      </c>
      <c r="N202" s="100">
        <f>SUM(N203:N205)</f>
        <v>134950</v>
      </c>
      <c r="O202" s="101">
        <f>SUM(O203:O205)</f>
        <v>0</v>
      </c>
      <c r="P202" s="102">
        <f>SUM(P203:P205)</f>
        <v>0</v>
      </c>
      <c r="Q202" s="85">
        <f t="shared" si="20"/>
        <v>137600</v>
      </c>
      <c r="R202" s="103">
        <f>SUM(R203:R205)</f>
        <v>137600</v>
      </c>
      <c r="S202" s="104">
        <f>SUM(S203:S205)</f>
        <v>0</v>
      </c>
      <c r="T202" s="105">
        <f>SUM(T203:T205)</f>
        <v>0</v>
      </c>
    </row>
    <row r="203" spans="1:20" ht="12.75">
      <c r="A203" s="95" t="s">
        <v>377</v>
      </c>
      <c r="B203" s="96" t="s">
        <v>270</v>
      </c>
      <c r="C203" s="84">
        <f t="shared" si="26"/>
        <v>3000</v>
      </c>
      <c r="D203" s="81">
        <v>3000</v>
      </c>
      <c r="E203" s="82">
        <v>0</v>
      </c>
      <c r="F203" s="83">
        <v>0</v>
      </c>
      <c r="G203" s="97">
        <f t="shared" si="27"/>
        <v>3000</v>
      </c>
      <c r="H203" s="81">
        <v>3000</v>
      </c>
      <c r="I203" s="82">
        <v>0</v>
      </c>
      <c r="J203" s="98">
        <v>0</v>
      </c>
      <c r="K203" s="95" t="str">
        <f aca="true" t="shared" si="29" ref="K203:K252">A203</f>
        <v>Prvok 12.1.1</v>
      </c>
      <c r="L203" s="96" t="str">
        <f t="shared" si="28"/>
        <v>Výsadba zelene</v>
      </c>
      <c r="M203" s="84">
        <f t="shared" si="25"/>
        <v>3000</v>
      </c>
      <c r="N203" s="81">
        <v>3000</v>
      </c>
      <c r="O203" s="82">
        <v>0</v>
      </c>
      <c r="P203" s="83">
        <v>0</v>
      </c>
      <c r="Q203" s="97">
        <f t="shared" si="20"/>
        <v>3000</v>
      </c>
      <c r="R203" s="81">
        <v>3000</v>
      </c>
      <c r="S203" s="82">
        <v>0</v>
      </c>
      <c r="T203" s="98">
        <v>0</v>
      </c>
    </row>
    <row r="204" spans="1:20" ht="12.75">
      <c r="A204" s="95" t="s">
        <v>378</v>
      </c>
      <c r="B204" s="96" t="s">
        <v>271</v>
      </c>
      <c r="C204" s="84">
        <f t="shared" si="26"/>
        <v>120000</v>
      </c>
      <c r="D204" s="81">
        <v>120000</v>
      </c>
      <c r="E204" s="82">
        <v>0</v>
      </c>
      <c r="F204" s="83">
        <v>0</v>
      </c>
      <c r="G204" s="97">
        <f t="shared" si="27"/>
        <v>120000</v>
      </c>
      <c r="H204" s="81">
        <v>120000</v>
      </c>
      <c r="I204" s="82">
        <v>0</v>
      </c>
      <c r="J204" s="98">
        <v>0</v>
      </c>
      <c r="K204" s="95" t="str">
        <f t="shared" si="29"/>
        <v>Prvok 12.1.2</v>
      </c>
      <c r="L204" s="96" t="str">
        <f t="shared" si="28"/>
        <v>Revitalizácia a údržba zelene</v>
      </c>
      <c r="M204" s="84">
        <f t="shared" si="25"/>
        <v>122500</v>
      </c>
      <c r="N204" s="81">
        <v>122500</v>
      </c>
      <c r="O204" s="82">
        <v>0</v>
      </c>
      <c r="P204" s="83">
        <v>0</v>
      </c>
      <c r="Q204" s="97">
        <f t="shared" si="20"/>
        <v>125000</v>
      </c>
      <c r="R204" s="81">
        <v>125000</v>
      </c>
      <c r="S204" s="82">
        <v>0</v>
      </c>
      <c r="T204" s="98">
        <v>0</v>
      </c>
    </row>
    <row r="205" spans="1:20" ht="12.75">
      <c r="A205" s="95" t="s">
        <v>396</v>
      </c>
      <c r="B205" s="96" t="s">
        <v>29</v>
      </c>
      <c r="C205" s="84">
        <f t="shared" si="26"/>
        <v>5750</v>
      </c>
      <c r="D205" s="81">
        <v>5750</v>
      </c>
      <c r="E205" s="82">
        <v>0</v>
      </c>
      <c r="F205" s="83">
        <v>0</v>
      </c>
      <c r="G205" s="97">
        <f t="shared" si="27"/>
        <v>9300</v>
      </c>
      <c r="H205" s="81">
        <f>5750+3550</f>
        <v>9300</v>
      </c>
      <c r="I205" s="82">
        <v>0</v>
      </c>
      <c r="J205" s="98">
        <v>0</v>
      </c>
      <c r="K205" s="95" t="str">
        <f t="shared" si="29"/>
        <v>Prvok 12.1.3</v>
      </c>
      <c r="L205" s="96" t="str">
        <f t="shared" si="28"/>
        <v>Lesopark</v>
      </c>
      <c r="M205" s="84">
        <f t="shared" si="25"/>
        <v>9450</v>
      </c>
      <c r="N205" s="81">
        <f>H205+150</f>
        <v>9450</v>
      </c>
      <c r="O205" s="82">
        <v>0</v>
      </c>
      <c r="P205" s="98">
        <v>0</v>
      </c>
      <c r="Q205" s="97">
        <f t="shared" si="20"/>
        <v>9600</v>
      </c>
      <c r="R205" s="81">
        <f>N205+150</f>
        <v>9600</v>
      </c>
      <c r="S205" s="82">
        <v>0</v>
      </c>
      <c r="T205" s="98">
        <v>0</v>
      </c>
    </row>
    <row r="206" spans="1:20" ht="12.75">
      <c r="A206" s="90" t="s">
        <v>272</v>
      </c>
      <c r="B206" s="91" t="s">
        <v>274</v>
      </c>
      <c r="C206" s="85">
        <f t="shared" si="26"/>
        <v>60249</v>
      </c>
      <c r="D206" s="86">
        <v>7500</v>
      </c>
      <c r="E206" s="87">
        <v>0</v>
      </c>
      <c r="F206" s="88">
        <v>52749</v>
      </c>
      <c r="G206" s="85">
        <f t="shared" si="27"/>
        <v>0</v>
      </c>
      <c r="H206" s="86">
        <v>0</v>
      </c>
      <c r="I206" s="87">
        <v>0</v>
      </c>
      <c r="J206" s="89">
        <v>0</v>
      </c>
      <c r="K206" s="90" t="str">
        <f t="shared" si="29"/>
        <v>Podprog 12.2</v>
      </c>
      <c r="L206" s="91" t="str">
        <f t="shared" si="28"/>
        <v>Mestské lesy</v>
      </c>
      <c r="M206" s="85">
        <f t="shared" si="25"/>
        <v>0</v>
      </c>
      <c r="N206" s="86">
        <v>0</v>
      </c>
      <c r="O206" s="87">
        <v>0</v>
      </c>
      <c r="P206" s="89">
        <v>0</v>
      </c>
      <c r="Q206" s="85">
        <f t="shared" si="20"/>
        <v>0</v>
      </c>
      <c r="R206" s="86">
        <v>0</v>
      </c>
      <c r="S206" s="87">
        <v>0</v>
      </c>
      <c r="T206" s="89">
        <v>0</v>
      </c>
    </row>
    <row r="207" spans="1:20" ht="12.75">
      <c r="A207" s="90" t="s">
        <v>273</v>
      </c>
      <c r="B207" s="91" t="s">
        <v>276</v>
      </c>
      <c r="C207" s="85">
        <f t="shared" si="26"/>
        <v>5000</v>
      </c>
      <c r="D207" s="86">
        <v>5000</v>
      </c>
      <c r="E207" s="87">
        <v>0</v>
      </c>
      <c r="F207" s="88">
        <v>0</v>
      </c>
      <c r="G207" s="85">
        <f t="shared" si="27"/>
        <v>10000</v>
      </c>
      <c r="H207" s="86">
        <v>10000</v>
      </c>
      <c r="I207" s="87">
        <v>0</v>
      </c>
      <c r="J207" s="89">
        <v>0</v>
      </c>
      <c r="K207" s="90" t="str">
        <f t="shared" si="29"/>
        <v>Podprog 12.3</v>
      </c>
      <c r="L207" s="91" t="str">
        <f t="shared" si="28"/>
        <v>Detské ihriská </v>
      </c>
      <c r="M207" s="85">
        <f t="shared" si="25"/>
        <v>10000</v>
      </c>
      <c r="N207" s="86">
        <v>10000</v>
      </c>
      <c r="O207" s="87">
        <v>0</v>
      </c>
      <c r="P207" s="88">
        <v>0</v>
      </c>
      <c r="Q207" s="85">
        <f t="shared" si="20"/>
        <v>10000</v>
      </c>
      <c r="R207" s="86">
        <f>N207</f>
        <v>10000</v>
      </c>
      <c r="S207" s="87">
        <v>0</v>
      </c>
      <c r="T207" s="89">
        <v>0</v>
      </c>
    </row>
    <row r="208" spans="1:20" ht="12.75">
      <c r="A208" s="90" t="s">
        <v>275</v>
      </c>
      <c r="B208" s="91" t="s">
        <v>423</v>
      </c>
      <c r="C208" s="85">
        <f t="shared" si="26"/>
        <v>4400</v>
      </c>
      <c r="D208" s="86">
        <v>4400</v>
      </c>
      <c r="E208" s="87">
        <v>0</v>
      </c>
      <c r="F208" s="88">
        <v>0</v>
      </c>
      <c r="G208" s="85">
        <f t="shared" si="27"/>
        <v>6000</v>
      </c>
      <c r="H208" s="86">
        <f>5000+1000</f>
        <v>6000</v>
      </c>
      <c r="I208" s="87">
        <v>0</v>
      </c>
      <c r="J208" s="89">
        <v>0</v>
      </c>
      <c r="K208" s="90" t="str">
        <f t="shared" si="29"/>
        <v>Podprog 12.4</v>
      </c>
      <c r="L208" s="91" t="str">
        <f t="shared" si="28"/>
        <v>Drobná oddychová architektúra mesta</v>
      </c>
      <c r="M208" s="85">
        <f t="shared" si="25"/>
        <v>5000</v>
      </c>
      <c r="N208" s="86">
        <v>5000</v>
      </c>
      <c r="O208" s="87">
        <v>0</v>
      </c>
      <c r="P208" s="88">
        <v>0</v>
      </c>
      <c r="Q208" s="85">
        <f t="shared" si="20"/>
        <v>5000</v>
      </c>
      <c r="R208" s="86">
        <f>N208</f>
        <v>5000</v>
      </c>
      <c r="S208" s="87">
        <v>0</v>
      </c>
      <c r="T208" s="89">
        <v>0</v>
      </c>
    </row>
    <row r="209" spans="1:20" ht="12.75">
      <c r="A209" s="90" t="s">
        <v>277</v>
      </c>
      <c r="B209" s="91" t="s">
        <v>278</v>
      </c>
      <c r="C209" s="85">
        <f t="shared" si="26"/>
        <v>0</v>
      </c>
      <c r="D209" s="86">
        <v>0</v>
      </c>
      <c r="E209" s="87">
        <v>0</v>
      </c>
      <c r="F209" s="88">
        <v>0</v>
      </c>
      <c r="G209" s="85">
        <f t="shared" si="27"/>
        <v>10000</v>
      </c>
      <c r="H209" s="86">
        <v>10000</v>
      </c>
      <c r="I209" s="87">
        <v>0</v>
      </c>
      <c r="J209" s="89">
        <v>0</v>
      </c>
      <c r="K209" s="90" t="str">
        <f t="shared" si="29"/>
        <v>Podprog 12.6</v>
      </c>
      <c r="L209" s="91" t="str">
        <f t="shared" si="28"/>
        <v>Vianočné osvetlenie</v>
      </c>
      <c r="M209" s="85">
        <f t="shared" si="25"/>
        <v>5000</v>
      </c>
      <c r="N209" s="86">
        <v>5000</v>
      </c>
      <c r="O209" s="87">
        <v>0</v>
      </c>
      <c r="P209" s="88">
        <v>0</v>
      </c>
      <c r="Q209" s="85">
        <f t="shared" si="20"/>
        <v>5000</v>
      </c>
      <c r="R209" s="86">
        <v>5000</v>
      </c>
      <c r="S209" s="87">
        <v>0</v>
      </c>
      <c r="T209" s="89">
        <v>0</v>
      </c>
    </row>
    <row r="210" spans="1:20" ht="13.5" thickBot="1">
      <c r="A210" s="90" t="s">
        <v>458</v>
      </c>
      <c r="B210" s="91" t="s">
        <v>14</v>
      </c>
      <c r="C210" s="85">
        <f t="shared" si="26"/>
        <v>77000</v>
      </c>
      <c r="D210" s="86">
        <v>47000</v>
      </c>
      <c r="E210" s="87">
        <v>30000</v>
      </c>
      <c r="F210" s="88">
        <v>0</v>
      </c>
      <c r="G210" s="85">
        <f t="shared" si="27"/>
        <v>47000</v>
      </c>
      <c r="H210" s="106">
        <v>47000</v>
      </c>
      <c r="I210" s="110">
        <v>0</v>
      </c>
      <c r="J210" s="107">
        <v>0</v>
      </c>
      <c r="K210" s="90" t="str">
        <f t="shared" si="29"/>
        <v>Podprog 12.7</v>
      </c>
      <c r="L210" s="91" t="str">
        <f t="shared" si="28"/>
        <v>Cintorínske služby</v>
      </c>
      <c r="M210" s="85">
        <f t="shared" si="25"/>
        <v>48000</v>
      </c>
      <c r="N210" s="86">
        <v>48000</v>
      </c>
      <c r="O210" s="87">
        <v>0</v>
      </c>
      <c r="P210" s="88">
        <v>0</v>
      </c>
      <c r="Q210" s="85">
        <f t="shared" si="20"/>
        <v>49000</v>
      </c>
      <c r="R210" s="106">
        <v>49000</v>
      </c>
      <c r="S210" s="110">
        <v>0</v>
      </c>
      <c r="T210" s="107">
        <v>0</v>
      </c>
    </row>
    <row r="211" spans="1:20" ht="12.75">
      <c r="A211" s="145" t="s">
        <v>310</v>
      </c>
      <c r="B211" s="146"/>
      <c r="C211" s="147">
        <f t="shared" si="26"/>
        <v>1343834</v>
      </c>
      <c r="D211" s="148">
        <f>D212+D216+D222+D225+D228+D229+D230</f>
        <v>1304001</v>
      </c>
      <c r="E211" s="154">
        <f>E212+E216+E222+E225+E228+E229+E230</f>
        <v>39833</v>
      </c>
      <c r="F211" s="161">
        <f>F212+F216+F222+F225+F228+F229+F230</f>
        <v>0</v>
      </c>
      <c r="G211" s="213">
        <f t="shared" si="27"/>
        <v>1273792</v>
      </c>
      <c r="H211" s="148">
        <f>H212+H216+H222+H225+H228+H229+H230</f>
        <v>1273792</v>
      </c>
      <c r="I211" s="154">
        <f>I212+I216+I222+I225+I228+I229+I230</f>
        <v>0</v>
      </c>
      <c r="J211" s="161">
        <f>J212+J216+J222+J225+J228+J229+J230</f>
        <v>0</v>
      </c>
      <c r="K211" s="145" t="str">
        <f t="shared" si="29"/>
        <v>Program 13: Sociálne služby</v>
      </c>
      <c r="L211" s="146"/>
      <c r="M211" s="147">
        <f t="shared" si="25"/>
        <v>1268862</v>
      </c>
      <c r="N211" s="148">
        <f>N212+N216+N222+N225+N228+N229+N230</f>
        <v>1268862</v>
      </c>
      <c r="O211" s="154">
        <f>O212+O216+O222+O225+O228+O229+O230</f>
        <v>0</v>
      </c>
      <c r="P211" s="161">
        <f>P212+P216+P222+P225+P228+P229+P230</f>
        <v>0</v>
      </c>
      <c r="Q211" s="213">
        <f t="shared" si="20"/>
        <v>1272912</v>
      </c>
      <c r="R211" s="148">
        <f>R212+R216+R222+R225+R228+R229+R230</f>
        <v>1272912</v>
      </c>
      <c r="S211" s="154">
        <f>S212+S216+S222+S225+S228+S229+S230</f>
        <v>0</v>
      </c>
      <c r="T211" s="161">
        <f>T212+T216+T222+T225+T228+T229+T230</f>
        <v>0</v>
      </c>
    </row>
    <row r="212" spans="1:20" ht="12.75">
      <c r="A212" s="90" t="s">
        <v>279</v>
      </c>
      <c r="B212" s="91" t="s">
        <v>280</v>
      </c>
      <c r="C212" s="99">
        <f t="shared" si="26"/>
        <v>994776</v>
      </c>
      <c r="D212" s="100">
        <f>SUM(D213:D215)</f>
        <v>954943</v>
      </c>
      <c r="E212" s="101">
        <f>SUM(E213:E215)</f>
        <v>39833</v>
      </c>
      <c r="F212" s="102">
        <f>SUM(F213:F215)</f>
        <v>0</v>
      </c>
      <c r="G212" s="218">
        <f t="shared" si="27"/>
        <v>922347</v>
      </c>
      <c r="H212" s="219">
        <f>SUM(H213:H215)</f>
        <v>922347</v>
      </c>
      <c r="I212" s="220">
        <f>SUM(I213:I215)</f>
        <v>0</v>
      </c>
      <c r="J212" s="162">
        <f>SUM(J213:J215)</f>
        <v>0</v>
      </c>
      <c r="K212" s="90" t="str">
        <f t="shared" si="29"/>
        <v>Podprog 13.1</v>
      </c>
      <c r="L212" s="91" t="str">
        <f t="shared" si="28"/>
        <v>Starostlivosť o dôchodcov </v>
      </c>
      <c r="M212" s="99">
        <f t="shared" si="25"/>
        <v>922597</v>
      </c>
      <c r="N212" s="100">
        <f>SUM(N213:N215)</f>
        <v>922597</v>
      </c>
      <c r="O212" s="101">
        <f>SUM(O213:O215)</f>
        <v>0</v>
      </c>
      <c r="P212" s="102">
        <f>SUM(P213:P215)</f>
        <v>0</v>
      </c>
      <c r="Q212" s="85">
        <f t="shared" si="20"/>
        <v>922747</v>
      </c>
      <c r="R212" s="103">
        <f>SUM(R213:R215)</f>
        <v>922747</v>
      </c>
      <c r="S212" s="104">
        <f>SUM(S213:S215)</f>
        <v>0</v>
      </c>
      <c r="T212" s="105">
        <f>SUM(T213:T215)</f>
        <v>0</v>
      </c>
    </row>
    <row r="213" spans="1:20" ht="12.75">
      <c r="A213" s="95" t="s">
        <v>379</v>
      </c>
      <c r="B213" s="96" t="s">
        <v>589</v>
      </c>
      <c r="C213" s="84">
        <f t="shared" si="26"/>
        <v>973976</v>
      </c>
      <c r="D213" s="81">
        <v>934143</v>
      </c>
      <c r="E213" s="82">
        <v>39833</v>
      </c>
      <c r="F213" s="83">
        <v>0</v>
      </c>
      <c r="G213" s="97">
        <f t="shared" si="27"/>
        <v>903047</v>
      </c>
      <c r="H213" s="81">
        <v>903047</v>
      </c>
      <c r="I213" s="82">
        <v>0</v>
      </c>
      <c r="J213" s="98">
        <v>0</v>
      </c>
      <c r="K213" s="95" t="str">
        <f t="shared" si="29"/>
        <v>Prvok 13.1.1</v>
      </c>
      <c r="L213" s="96" t="str">
        <f t="shared" si="28"/>
        <v>Zariadenie pre seniorov</v>
      </c>
      <c r="M213" s="84">
        <f t="shared" si="25"/>
        <v>903047</v>
      </c>
      <c r="N213" s="81">
        <v>903047</v>
      </c>
      <c r="O213" s="82">
        <v>0</v>
      </c>
      <c r="P213" s="83">
        <v>0</v>
      </c>
      <c r="Q213" s="97">
        <f t="shared" si="20"/>
        <v>903047</v>
      </c>
      <c r="R213" s="81">
        <v>903047</v>
      </c>
      <c r="S213" s="82">
        <v>0</v>
      </c>
      <c r="T213" s="98">
        <v>0</v>
      </c>
    </row>
    <row r="214" spans="1:20" ht="12.75">
      <c r="A214" s="95" t="s">
        <v>380</v>
      </c>
      <c r="B214" s="96" t="s">
        <v>21</v>
      </c>
      <c r="C214" s="84">
        <f t="shared" si="26"/>
        <v>5000</v>
      </c>
      <c r="D214" s="81">
        <v>5000</v>
      </c>
      <c r="E214" s="82">
        <v>0</v>
      </c>
      <c r="F214" s="83">
        <v>0</v>
      </c>
      <c r="G214" s="97">
        <f t="shared" si="27"/>
        <v>5100</v>
      </c>
      <c r="H214" s="81">
        <v>5100</v>
      </c>
      <c r="I214" s="82">
        <v>0</v>
      </c>
      <c r="J214" s="98">
        <v>0</v>
      </c>
      <c r="K214" s="95" t="str">
        <f t="shared" si="29"/>
        <v>Prvok 13.1.2</v>
      </c>
      <c r="L214" s="96" t="str">
        <f t="shared" si="28"/>
        <v>Klub dôchodcov</v>
      </c>
      <c r="M214" s="84">
        <f t="shared" si="25"/>
        <v>5150</v>
      </c>
      <c r="N214" s="81">
        <v>5150</v>
      </c>
      <c r="O214" s="82">
        <v>0</v>
      </c>
      <c r="P214" s="83">
        <v>0</v>
      </c>
      <c r="Q214" s="97">
        <f t="shared" si="20"/>
        <v>5200</v>
      </c>
      <c r="R214" s="81">
        <v>5200</v>
      </c>
      <c r="S214" s="82">
        <v>0</v>
      </c>
      <c r="T214" s="98">
        <v>0</v>
      </c>
    </row>
    <row r="215" spans="1:20" ht="12.75">
      <c r="A215" s="95" t="s">
        <v>381</v>
      </c>
      <c r="B215" s="96" t="s">
        <v>281</v>
      </c>
      <c r="C215" s="84">
        <f t="shared" si="26"/>
        <v>15800</v>
      </c>
      <c r="D215" s="81">
        <v>15800</v>
      </c>
      <c r="E215" s="82">
        <v>0</v>
      </c>
      <c r="F215" s="83">
        <v>0</v>
      </c>
      <c r="G215" s="97">
        <f t="shared" si="27"/>
        <v>14200</v>
      </c>
      <c r="H215" s="81">
        <v>14200</v>
      </c>
      <c r="I215" s="82">
        <v>0</v>
      </c>
      <c r="J215" s="98">
        <v>0</v>
      </c>
      <c r="K215" s="95" t="str">
        <f t="shared" si="29"/>
        <v>Prvok 13.1.3</v>
      </c>
      <c r="L215" s="96" t="str">
        <f t="shared" si="28"/>
        <v>Príspevok na stravu dôchodcov </v>
      </c>
      <c r="M215" s="84">
        <f t="shared" si="25"/>
        <v>14400</v>
      </c>
      <c r="N215" s="81">
        <v>14400</v>
      </c>
      <c r="O215" s="82">
        <v>0</v>
      </c>
      <c r="P215" s="83">
        <v>0</v>
      </c>
      <c r="Q215" s="97">
        <f t="shared" si="20"/>
        <v>14500</v>
      </c>
      <c r="R215" s="81">
        <v>14500</v>
      </c>
      <c r="S215" s="82">
        <v>0</v>
      </c>
      <c r="T215" s="98">
        <v>0</v>
      </c>
    </row>
    <row r="216" spans="1:20" ht="12.75">
      <c r="A216" s="90" t="s">
        <v>282</v>
      </c>
      <c r="B216" s="91" t="s">
        <v>283</v>
      </c>
      <c r="C216" s="99">
        <f t="shared" si="26"/>
        <v>139718</v>
      </c>
      <c r="D216" s="100">
        <f>SUM(D217:D221)</f>
        <v>139718</v>
      </c>
      <c r="E216" s="101">
        <f>SUM(E217:E221)</f>
        <v>0</v>
      </c>
      <c r="F216" s="102">
        <f>SUM(F217:F221)</f>
        <v>0</v>
      </c>
      <c r="G216" s="85">
        <f t="shared" si="27"/>
        <v>117485</v>
      </c>
      <c r="H216" s="100">
        <f>SUM(H217:H221)</f>
        <v>117485</v>
      </c>
      <c r="I216" s="101">
        <f>SUM(I217:I221)</f>
        <v>0</v>
      </c>
      <c r="J216" s="141">
        <f>SUM(J217:J221)</f>
        <v>0</v>
      </c>
      <c r="K216" s="90" t="str">
        <f t="shared" si="29"/>
        <v>Podprog 13.2</v>
      </c>
      <c r="L216" s="91" t="str">
        <f t="shared" si="28"/>
        <v>Starostlivosť o znevýhodnených občanov</v>
      </c>
      <c r="M216" s="99">
        <f t="shared" si="25"/>
        <v>106485</v>
      </c>
      <c r="N216" s="100">
        <f>SUM(N217:N221)</f>
        <v>106485</v>
      </c>
      <c r="O216" s="101">
        <f>SUM(O217:O221)</f>
        <v>0</v>
      </c>
      <c r="P216" s="102">
        <f>SUM(P217:P221)</f>
        <v>0</v>
      </c>
      <c r="Q216" s="85">
        <f t="shared" si="20"/>
        <v>106585</v>
      </c>
      <c r="R216" s="100">
        <f>SUM(R217:R221)</f>
        <v>106585</v>
      </c>
      <c r="S216" s="101">
        <f>SUM(S217:S221)</f>
        <v>0</v>
      </c>
      <c r="T216" s="141">
        <f>SUM(T217:T221)</f>
        <v>0</v>
      </c>
    </row>
    <row r="217" spans="1:20" ht="12.75">
      <c r="A217" s="95" t="s">
        <v>382</v>
      </c>
      <c r="B217" s="96" t="s">
        <v>284</v>
      </c>
      <c r="C217" s="84">
        <f t="shared" si="26"/>
        <v>1700</v>
      </c>
      <c r="D217" s="81">
        <v>1700</v>
      </c>
      <c r="E217" s="82">
        <v>0</v>
      </c>
      <c r="F217" s="83">
        <v>0</v>
      </c>
      <c r="G217" s="97">
        <f t="shared" si="27"/>
        <v>1500</v>
      </c>
      <c r="H217" s="81">
        <v>1500</v>
      </c>
      <c r="I217" s="82">
        <v>0</v>
      </c>
      <c r="J217" s="98">
        <v>0</v>
      </c>
      <c r="K217" s="95" t="str">
        <f t="shared" si="29"/>
        <v>Prvok 13.2.1</v>
      </c>
      <c r="L217" s="96" t="str">
        <f t="shared" si="28"/>
        <v>Starostlivosť o občanov bez prístrešia</v>
      </c>
      <c r="M217" s="84">
        <f t="shared" si="25"/>
        <v>1500</v>
      </c>
      <c r="N217" s="81">
        <v>1500</v>
      </c>
      <c r="O217" s="82">
        <v>0</v>
      </c>
      <c r="P217" s="83">
        <v>0</v>
      </c>
      <c r="Q217" s="97">
        <f t="shared" si="20"/>
        <v>1600</v>
      </c>
      <c r="R217" s="81">
        <v>1600</v>
      </c>
      <c r="S217" s="82">
        <v>0</v>
      </c>
      <c r="T217" s="98">
        <v>0</v>
      </c>
    </row>
    <row r="218" spans="1:20" ht="12.75">
      <c r="A218" s="95" t="s">
        <v>383</v>
      </c>
      <c r="B218" s="167" t="s">
        <v>397</v>
      </c>
      <c r="C218" s="84">
        <f t="shared" si="26"/>
        <v>107858</v>
      </c>
      <c r="D218" s="81">
        <v>107858</v>
      </c>
      <c r="E218" s="82">
        <v>0</v>
      </c>
      <c r="F218" s="83">
        <v>0</v>
      </c>
      <c r="G218" s="97">
        <f t="shared" si="27"/>
        <v>83985</v>
      </c>
      <c r="H218" s="81">
        <v>83985</v>
      </c>
      <c r="I218" s="82">
        <v>0</v>
      </c>
      <c r="J218" s="98">
        <v>0</v>
      </c>
      <c r="K218" s="95" t="str">
        <f t="shared" si="29"/>
        <v>Prvok 13.2.2</v>
      </c>
      <c r="L218" s="167" t="str">
        <f t="shared" si="28"/>
        <v>Starostlivosť o mentálne a telesne postihnutých (Stacionár)</v>
      </c>
      <c r="M218" s="84">
        <f t="shared" si="25"/>
        <v>72985</v>
      </c>
      <c r="N218" s="81">
        <f>H218-11000</f>
        <v>72985</v>
      </c>
      <c r="O218" s="82">
        <v>0</v>
      </c>
      <c r="P218" s="83">
        <v>0</v>
      </c>
      <c r="Q218" s="97">
        <f t="shared" si="20"/>
        <v>72985</v>
      </c>
      <c r="R218" s="81">
        <f>N218</f>
        <v>72985</v>
      </c>
      <c r="S218" s="82">
        <v>0</v>
      </c>
      <c r="T218" s="98">
        <v>0</v>
      </c>
    </row>
    <row r="219" spans="1:20" ht="12.75">
      <c r="A219" s="95" t="s">
        <v>384</v>
      </c>
      <c r="B219" s="96" t="s">
        <v>398</v>
      </c>
      <c r="C219" s="84">
        <f t="shared" si="26"/>
        <v>27500</v>
      </c>
      <c r="D219" s="81">
        <v>27500</v>
      </c>
      <c r="E219" s="82">
        <v>0</v>
      </c>
      <c r="F219" s="83">
        <v>0</v>
      </c>
      <c r="G219" s="97">
        <f t="shared" si="27"/>
        <v>30000</v>
      </c>
      <c r="H219" s="81">
        <v>30000</v>
      </c>
      <c r="I219" s="82">
        <v>0</v>
      </c>
      <c r="J219" s="98">
        <v>0</v>
      </c>
      <c r="K219" s="95" t="str">
        <f t="shared" si="29"/>
        <v>Prvok 13.2.3</v>
      </c>
      <c r="L219" s="96" t="str">
        <f t="shared" si="28"/>
        <v>Terénna soc. práca (pre občanov na hranici biedy)</v>
      </c>
      <c r="M219" s="84">
        <f t="shared" si="25"/>
        <v>30000</v>
      </c>
      <c r="N219" s="81">
        <v>30000</v>
      </c>
      <c r="O219" s="82">
        <v>0</v>
      </c>
      <c r="P219" s="83">
        <v>0</v>
      </c>
      <c r="Q219" s="97">
        <f t="shared" si="20"/>
        <v>30000</v>
      </c>
      <c r="R219" s="81">
        <v>30000</v>
      </c>
      <c r="S219" s="82">
        <v>0</v>
      </c>
      <c r="T219" s="98">
        <v>0</v>
      </c>
    </row>
    <row r="220" spans="1:20" ht="12.75">
      <c r="A220" s="95" t="s">
        <v>385</v>
      </c>
      <c r="B220" s="96" t="s">
        <v>285</v>
      </c>
      <c r="C220" s="84">
        <f t="shared" si="26"/>
        <v>1000</v>
      </c>
      <c r="D220" s="81">
        <v>1000</v>
      </c>
      <c r="E220" s="82">
        <v>0</v>
      </c>
      <c r="F220" s="83">
        <v>0</v>
      </c>
      <c r="G220" s="97">
        <f t="shared" si="27"/>
        <v>2000</v>
      </c>
      <c r="H220" s="81">
        <v>2000</v>
      </c>
      <c r="I220" s="82">
        <v>0</v>
      </c>
      <c r="J220" s="98">
        <v>0</v>
      </c>
      <c r="K220" s="95" t="str">
        <f t="shared" si="29"/>
        <v>Prvok 13.2.4</v>
      </c>
      <c r="L220" s="96" t="str">
        <f t="shared" si="28"/>
        <v>Jednorazová dávka sociálnej pomoci</v>
      </c>
      <c r="M220" s="84">
        <f t="shared" si="25"/>
        <v>2000</v>
      </c>
      <c r="N220" s="81">
        <v>2000</v>
      </c>
      <c r="O220" s="82">
        <v>0</v>
      </c>
      <c r="P220" s="83">
        <v>0</v>
      </c>
      <c r="Q220" s="97">
        <f t="shared" si="20"/>
        <v>2000</v>
      </c>
      <c r="R220" s="81">
        <v>2000</v>
      </c>
      <c r="S220" s="82">
        <v>0</v>
      </c>
      <c r="T220" s="98">
        <v>0</v>
      </c>
    </row>
    <row r="221" spans="1:20" ht="12.75">
      <c r="A221" s="95" t="s">
        <v>473</v>
      </c>
      <c r="B221" s="96" t="s">
        <v>474</v>
      </c>
      <c r="C221" s="84">
        <f>D221+E221+F221</f>
        <v>1660</v>
      </c>
      <c r="D221" s="81">
        <v>1660</v>
      </c>
      <c r="E221" s="82">
        <v>0</v>
      </c>
      <c r="F221" s="83">
        <v>0</v>
      </c>
      <c r="G221" s="97">
        <f>H221+I221+J221</f>
        <v>0</v>
      </c>
      <c r="H221" s="81">
        <v>0</v>
      </c>
      <c r="I221" s="82">
        <v>0</v>
      </c>
      <c r="J221" s="98">
        <v>0</v>
      </c>
      <c r="K221" s="95" t="str">
        <f>A221</f>
        <v>Prvok 13.2.6</v>
      </c>
      <c r="L221" s="96" t="str">
        <f t="shared" si="28"/>
        <v>Hospic</v>
      </c>
      <c r="M221" s="84">
        <f>N221+O221+P221</f>
        <v>0</v>
      </c>
      <c r="N221" s="81">
        <v>0</v>
      </c>
      <c r="O221" s="82">
        <v>0</v>
      </c>
      <c r="P221" s="83">
        <v>0</v>
      </c>
      <c r="Q221" s="97">
        <f>R221+S221+T221</f>
        <v>0</v>
      </c>
      <c r="R221" s="81">
        <v>0</v>
      </c>
      <c r="S221" s="82">
        <v>0</v>
      </c>
      <c r="T221" s="98">
        <v>0</v>
      </c>
    </row>
    <row r="222" spans="1:20" ht="12.75">
      <c r="A222" s="90" t="s">
        <v>286</v>
      </c>
      <c r="B222" s="91" t="s">
        <v>287</v>
      </c>
      <c r="C222" s="99">
        <f t="shared" si="26"/>
        <v>1500</v>
      </c>
      <c r="D222" s="100">
        <f>D223+D224</f>
        <v>1500</v>
      </c>
      <c r="E222" s="101">
        <f>E223+E224</f>
        <v>0</v>
      </c>
      <c r="F222" s="102">
        <f>F223+F224</f>
        <v>0</v>
      </c>
      <c r="G222" s="85">
        <f t="shared" si="27"/>
        <v>1500</v>
      </c>
      <c r="H222" s="103">
        <f>H223+H224</f>
        <v>1500</v>
      </c>
      <c r="I222" s="104">
        <f>I223+I224</f>
        <v>0</v>
      </c>
      <c r="J222" s="105">
        <f>J223+J224</f>
        <v>0</v>
      </c>
      <c r="K222" s="90" t="str">
        <f t="shared" si="29"/>
        <v>Podprog 13.3</v>
      </c>
      <c r="L222" s="91" t="str">
        <f t="shared" si="28"/>
        <v>Pomoc deťom z Detských domovov</v>
      </c>
      <c r="M222" s="99">
        <f t="shared" si="25"/>
        <v>1500</v>
      </c>
      <c r="N222" s="100">
        <f>N223+N224</f>
        <v>1500</v>
      </c>
      <c r="O222" s="101">
        <f>O223+O224</f>
        <v>0</v>
      </c>
      <c r="P222" s="102">
        <f>P223+P224</f>
        <v>0</v>
      </c>
      <c r="Q222" s="85">
        <f t="shared" si="20"/>
        <v>1500</v>
      </c>
      <c r="R222" s="103">
        <f>R223+R224</f>
        <v>1500</v>
      </c>
      <c r="S222" s="104">
        <f>S223+S224</f>
        <v>0</v>
      </c>
      <c r="T222" s="105">
        <f>T223+T224</f>
        <v>0</v>
      </c>
    </row>
    <row r="223" spans="1:20" ht="12.75">
      <c r="A223" s="95" t="s">
        <v>386</v>
      </c>
      <c r="B223" s="96" t="s">
        <v>288</v>
      </c>
      <c r="C223" s="84">
        <f t="shared" si="26"/>
        <v>500</v>
      </c>
      <c r="D223" s="81">
        <v>500</v>
      </c>
      <c r="E223" s="82">
        <v>0</v>
      </c>
      <c r="F223" s="83">
        <v>0</v>
      </c>
      <c r="G223" s="97">
        <f t="shared" si="27"/>
        <v>300</v>
      </c>
      <c r="H223" s="81">
        <v>300</v>
      </c>
      <c r="I223" s="82">
        <v>0</v>
      </c>
      <c r="J223" s="98">
        <v>0</v>
      </c>
      <c r="K223" s="95" t="str">
        <f t="shared" si="29"/>
        <v>Prvok 13.3.1</v>
      </c>
      <c r="L223" s="96" t="str">
        <f t="shared" si="28"/>
        <v>Príspevky na dopravu z Detských domovov</v>
      </c>
      <c r="M223" s="84">
        <f t="shared" si="25"/>
        <v>300</v>
      </c>
      <c r="N223" s="81">
        <v>300</v>
      </c>
      <c r="O223" s="82">
        <v>0</v>
      </c>
      <c r="P223" s="98">
        <v>0</v>
      </c>
      <c r="Q223" s="97">
        <f aca="true" t="shared" si="30" ref="Q223:Q252">R223+S223+T223</f>
        <v>300</v>
      </c>
      <c r="R223" s="81">
        <v>300</v>
      </c>
      <c r="S223" s="82">
        <v>0</v>
      </c>
      <c r="T223" s="98">
        <v>0</v>
      </c>
    </row>
    <row r="224" spans="1:20" ht="12.75">
      <c r="A224" s="95" t="s">
        <v>387</v>
      </c>
      <c r="B224" s="96" t="s">
        <v>399</v>
      </c>
      <c r="C224" s="84">
        <f t="shared" si="26"/>
        <v>1000</v>
      </c>
      <c r="D224" s="81">
        <v>1000</v>
      </c>
      <c r="E224" s="82">
        <v>0</v>
      </c>
      <c r="F224" s="83">
        <v>0</v>
      </c>
      <c r="G224" s="97">
        <f t="shared" si="27"/>
        <v>1200</v>
      </c>
      <c r="H224" s="81">
        <v>1200</v>
      </c>
      <c r="I224" s="82">
        <v>0</v>
      </c>
      <c r="J224" s="98">
        <v>0</v>
      </c>
      <c r="K224" s="95" t="str">
        <f t="shared" si="29"/>
        <v>Prvok 13.3.2</v>
      </c>
      <c r="L224" s="96" t="str">
        <f t="shared" si="28"/>
        <v>Príspevky na úpravu rodinných pomerov (deti z DD)</v>
      </c>
      <c r="M224" s="84">
        <f t="shared" si="25"/>
        <v>1200</v>
      </c>
      <c r="N224" s="81">
        <v>1200</v>
      </c>
      <c r="O224" s="82">
        <v>0</v>
      </c>
      <c r="P224" s="98">
        <v>0</v>
      </c>
      <c r="Q224" s="97">
        <f t="shared" si="30"/>
        <v>1200</v>
      </c>
      <c r="R224" s="81">
        <v>1200</v>
      </c>
      <c r="S224" s="82">
        <v>0</v>
      </c>
      <c r="T224" s="98">
        <v>0</v>
      </c>
    </row>
    <row r="225" spans="1:20" ht="12.75">
      <c r="A225" s="90" t="s">
        <v>289</v>
      </c>
      <c r="B225" s="91" t="s">
        <v>290</v>
      </c>
      <c r="C225" s="99">
        <f t="shared" si="26"/>
        <v>168390</v>
      </c>
      <c r="D225" s="100">
        <f>D226+D227</f>
        <v>168390</v>
      </c>
      <c r="E225" s="101">
        <f>E226+E227</f>
        <v>0</v>
      </c>
      <c r="F225" s="102">
        <f>F226+F227</f>
        <v>0</v>
      </c>
      <c r="G225" s="85">
        <f t="shared" si="27"/>
        <v>192000</v>
      </c>
      <c r="H225" s="103">
        <f>H226+H227</f>
        <v>192000</v>
      </c>
      <c r="I225" s="104">
        <f>I226+I227</f>
        <v>0</v>
      </c>
      <c r="J225" s="105">
        <f>J226+J227</f>
        <v>0</v>
      </c>
      <c r="K225" s="90" t="str">
        <f t="shared" si="29"/>
        <v>Podprog 13.4</v>
      </c>
      <c r="L225" s="91" t="str">
        <f t="shared" si="28"/>
        <v>Opatrovateľská služba</v>
      </c>
      <c r="M225" s="99">
        <f t="shared" si="25"/>
        <v>195810</v>
      </c>
      <c r="N225" s="100">
        <f>N226+N227</f>
        <v>195810</v>
      </c>
      <c r="O225" s="101">
        <f>O226+O227</f>
        <v>0</v>
      </c>
      <c r="P225" s="102">
        <f>P226+P227</f>
        <v>0</v>
      </c>
      <c r="Q225" s="85">
        <f t="shared" si="30"/>
        <v>199610</v>
      </c>
      <c r="R225" s="103">
        <f>R226+R227</f>
        <v>199610</v>
      </c>
      <c r="S225" s="104">
        <f>S226+S227</f>
        <v>0</v>
      </c>
      <c r="T225" s="105">
        <f>T226+T227</f>
        <v>0</v>
      </c>
    </row>
    <row r="226" spans="1:20" ht="12.75">
      <c r="A226" s="95" t="s">
        <v>388</v>
      </c>
      <c r="B226" s="96" t="s">
        <v>22</v>
      </c>
      <c r="C226" s="84">
        <f t="shared" si="26"/>
        <v>1990</v>
      </c>
      <c r="D226" s="81">
        <v>1990</v>
      </c>
      <c r="E226" s="82">
        <v>0</v>
      </c>
      <c r="F226" s="83">
        <v>0</v>
      </c>
      <c r="G226" s="97">
        <f t="shared" si="27"/>
        <v>2000</v>
      </c>
      <c r="H226" s="81">
        <v>2000</v>
      </c>
      <c r="I226" s="82">
        <v>0</v>
      </c>
      <c r="J226" s="98">
        <v>0</v>
      </c>
      <c r="K226" s="95" t="str">
        <f t="shared" si="29"/>
        <v>Prvok 13.4.1</v>
      </c>
      <c r="L226" s="96" t="str">
        <f t="shared" si="28"/>
        <v>Dom opatrovateľskej služby</v>
      </c>
      <c r="M226" s="84">
        <f t="shared" si="25"/>
        <v>2010</v>
      </c>
      <c r="N226" s="81">
        <v>2010</v>
      </c>
      <c r="O226" s="82">
        <v>0</v>
      </c>
      <c r="P226" s="83">
        <v>0</v>
      </c>
      <c r="Q226" s="97">
        <f t="shared" si="30"/>
        <v>2010</v>
      </c>
      <c r="R226" s="81">
        <v>2010</v>
      </c>
      <c r="S226" s="82">
        <v>0</v>
      </c>
      <c r="T226" s="98">
        <v>0</v>
      </c>
    </row>
    <row r="227" spans="1:20" ht="12.75">
      <c r="A227" s="95" t="s">
        <v>389</v>
      </c>
      <c r="B227" s="96" t="s">
        <v>291</v>
      </c>
      <c r="C227" s="84">
        <f t="shared" si="26"/>
        <v>166400</v>
      </c>
      <c r="D227" s="81">
        <v>166400</v>
      </c>
      <c r="E227" s="82">
        <v>0</v>
      </c>
      <c r="F227" s="83">
        <v>0</v>
      </c>
      <c r="G227" s="97">
        <f t="shared" si="27"/>
        <v>190000</v>
      </c>
      <c r="H227" s="81">
        <v>190000</v>
      </c>
      <c r="I227" s="82">
        <v>0</v>
      </c>
      <c r="J227" s="98">
        <v>0</v>
      </c>
      <c r="K227" s="95" t="str">
        <f t="shared" si="29"/>
        <v>Prvok 13.4.2</v>
      </c>
      <c r="L227" s="96" t="str">
        <f t="shared" si="28"/>
        <v>Ambulantná opatrovateľská služba</v>
      </c>
      <c r="M227" s="84">
        <f t="shared" si="25"/>
        <v>193800</v>
      </c>
      <c r="N227" s="81">
        <f>H227+3800</f>
        <v>193800</v>
      </c>
      <c r="O227" s="82">
        <v>0</v>
      </c>
      <c r="P227" s="83">
        <v>0</v>
      </c>
      <c r="Q227" s="97">
        <f t="shared" si="30"/>
        <v>197600</v>
      </c>
      <c r="R227" s="81">
        <f>N227+3800</f>
        <v>197600</v>
      </c>
      <c r="S227" s="82">
        <v>0</v>
      </c>
      <c r="T227" s="98">
        <v>0</v>
      </c>
    </row>
    <row r="228" spans="1:20" ht="12.75">
      <c r="A228" s="90" t="s">
        <v>292</v>
      </c>
      <c r="B228" s="91" t="s">
        <v>293</v>
      </c>
      <c r="C228" s="85">
        <f t="shared" si="26"/>
        <v>37900</v>
      </c>
      <c r="D228" s="86">
        <v>37900</v>
      </c>
      <c r="E228" s="87">
        <v>0</v>
      </c>
      <c r="F228" s="88">
        <v>0</v>
      </c>
      <c r="G228" s="85">
        <f t="shared" si="27"/>
        <v>38910</v>
      </c>
      <c r="H228" s="86">
        <f>Bežné!D94+Bežné!D95</f>
        <v>38910</v>
      </c>
      <c r="I228" s="87">
        <v>0</v>
      </c>
      <c r="J228" s="89">
        <v>0</v>
      </c>
      <c r="K228" s="90" t="str">
        <f t="shared" si="29"/>
        <v>Podprog 13.5</v>
      </c>
      <c r="L228" s="91" t="str">
        <f t="shared" si="28"/>
        <v>Osobitý príjemca prídavku na dieťa</v>
      </c>
      <c r="M228" s="85">
        <f t="shared" si="25"/>
        <v>40920</v>
      </c>
      <c r="N228" s="86">
        <f>Bežné!E94+Bežné!E95</f>
        <v>40920</v>
      </c>
      <c r="O228" s="87">
        <v>0</v>
      </c>
      <c r="P228" s="88">
        <v>0</v>
      </c>
      <c r="Q228" s="85">
        <f t="shared" si="30"/>
        <v>40920</v>
      </c>
      <c r="R228" s="86">
        <f>Bežné!F94+Bežné!F95</f>
        <v>40920</v>
      </c>
      <c r="S228" s="87">
        <v>0</v>
      </c>
      <c r="T228" s="89">
        <v>0</v>
      </c>
    </row>
    <row r="229" spans="1:20" ht="12.75">
      <c r="A229" s="90" t="s">
        <v>294</v>
      </c>
      <c r="B229" s="91" t="s">
        <v>295</v>
      </c>
      <c r="C229" s="85">
        <f t="shared" si="26"/>
        <v>0</v>
      </c>
      <c r="D229" s="86">
        <v>0</v>
      </c>
      <c r="E229" s="87">
        <v>0</v>
      </c>
      <c r="F229" s="88">
        <v>0</v>
      </c>
      <c r="G229" s="85">
        <f t="shared" si="27"/>
        <v>0</v>
      </c>
      <c r="H229" s="86">
        <f>1500-1500</f>
        <v>0</v>
      </c>
      <c r="I229" s="87">
        <v>0</v>
      </c>
      <c r="J229" s="89">
        <v>0</v>
      </c>
      <c r="K229" s="90" t="str">
        <f t="shared" si="29"/>
        <v>Podprog 13.6</v>
      </c>
      <c r="L229" s="91" t="str">
        <f t="shared" si="28"/>
        <v>Grantový systém na podporu sociálnej oblasti</v>
      </c>
      <c r="M229" s="85">
        <f t="shared" si="25"/>
        <v>0</v>
      </c>
      <c r="N229" s="86">
        <v>0</v>
      </c>
      <c r="O229" s="87">
        <v>0</v>
      </c>
      <c r="P229" s="89">
        <v>0</v>
      </c>
      <c r="Q229" s="85">
        <f t="shared" si="30"/>
        <v>0</v>
      </c>
      <c r="R229" s="86">
        <v>0</v>
      </c>
      <c r="S229" s="87">
        <v>0</v>
      </c>
      <c r="T229" s="89">
        <v>0</v>
      </c>
    </row>
    <row r="230" spans="1:20" ht="13.5" thickBot="1">
      <c r="A230" s="90" t="s">
        <v>475</v>
      </c>
      <c r="B230" s="91" t="s">
        <v>575</v>
      </c>
      <c r="C230" s="85">
        <f>D230+E230+F230</f>
        <v>1550</v>
      </c>
      <c r="D230" s="86">
        <v>1550</v>
      </c>
      <c r="E230" s="87">
        <v>0</v>
      </c>
      <c r="F230" s="88">
        <v>0</v>
      </c>
      <c r="G230" s="85">
        <f>H230+I230+J230</f>
        <v>1550</v>
      </c>
      <c r="H230" s="86">
        <v>1550</v>
      </c>
      <c r="I230" s="87">
        <v>0</v>
      </c>
      <c r="J230" s="89">
        <v>0</v>
      </c>
      <c r="K230" s="90" t="str">
        <f>A230</f>
        <v>Podprog 13.9</v>
      </c>
      <c r="L230" s="91" t="str">
        <f t="shared" si="28"/>
        <v>Komunitné centrum</v>
      </c>
      <c r="M230" s="85">
        <f>N230+O230+P230</f>
        <v>1550</v>
      </c>
      <c r="N230" s="86">
        <v>1550</v>
      </c>
      <c r="O230" s="87">
        <v>0</v>
      </c>
      <c r="P230" s="89">
        <v>0</v>
      </c>
      <c r="Q230" s="85">
        <f>R230+S230+T230</f>
        <v>1550</v>
      </c>
      <c r="R230" s="86">
        <v>1550</v>
      </c>
      <c r="S230" s="87">
        <v>0</v>
      </c>
      <c r="T230" s="89">
        <v>0</v>
      </c>
    </row>
    <row r="231" spans="1:20" ht="12.75">
      <c r="A231" s="145" t="s">
        <v>296</v>
      </c>
      <c r="B231" s="146"/>
      <c r="C231" s="147">
        <f t="shared" si="26"/>
        <v>1187153</v>
      </c>
      <c r="D231" s="173">
        <f>D232+D238+D239</f>
        <v>151606</v>
      </c>
      <c r="E231" s="174">
        <f>E232+E238+E239</f>
        <v>895085</v>
      </c>
      <c r="F231" s="161">
        <f>F232+F238+F239</f>
        <v>140462</v>
      </c>
      <c r="G231" s="213">
        <f t="shared" si="27"/>
        <v>890913</v>
      </c>
      <c r="H231" s="173">
        <f>H232+H238+H239</f>
        <v>150870</v>
      </c>
      <c r="I231" s="174">
        <f>I232+I238+I239</f>
        <v>587000</v>
      </c>
      <c r="J231" s="161">
        <f>J232+J238+J239</f>
        <v>153043</v>
      </c>
      <c r="K231" s="145" t="str">
        <f t="shared" si="29"/>
        <v>Program 14: Bývanie</v>
      </c>
      <c r="L231" s="146"/>
      <c r="M231" s="147">
        <f t="shared" si="25"/>
        <v>795421</v>
      </c>
      <c r="N231" s="173">
        <f>N232+N238+N239</f>
        <v>151641</v>
      </c>
      <c r="O231" s="174">
        <f>O232+O238+O239</f>
        <v>474000</v>
      </c>
      <c r="P231" s="161">
        <f>P232+P238+P239</f>
        <v>169780</v>
      </c>
      <c r="Q231" s="213">
        <f t="shared" si="30"/>
        <v>1244507</v>
      </c>
      <c r="R231" s="173">
        <f>R232+R238+R239</f>
        <v>155940</v>
      </c>
      <c r="S231" s="174">
        <f>S232+S238+S239</f>
        <v>896000</v>
      </c>
      <c r="T231" s="161">
        <f>T232+T238+T239</f>
        <v>192567</v>
      </c>
    </row>
    <row r="232" spans="1:20" ht="12.75">
      <c r="A232" s="90" t="s">
        <v>297</v>
      </c>
      <c r="B232" s="91" t="s">
        <v>298</v>
      </c>
      <c r="C232" s="85">
        <f t="shared" si="26"/>
        <v>1106990</v>
      </c>
      <c r="D232" s="86">
        <f>SUM(D233:D237)</f>
        <v>71443</v>
      </c>
      <c r="E232" s="87">
        <f>SUM(E233:E237)</f>
        <v>895085</v>
      </c>
      <c r="F232" s="89">
        <f>SUM(F233:F237)</f>
        <v>140462</v>
      </c>
      <c r="G232" s="218">
        <f t="shared" si="27"/>
        <v>804853</v>
      </c>
      <c r="H232" s="234">
        <f>SUM(H233:H237)</f>
        <v>64810</v>
      </c>
      <c r="I232" s="203">
        <f>SUM(I233:I237)</f>
        <v>587000</v>
      </c>
      <c r="J232" s="235">
        <f>SUM(J233:J237)</f>
        <v>153043</v>
      </c>
      <c r="K232" s="90" t="str">
        <f t="shared" si="29"/>
        <v>Podprog 14.1</v>
      </c>
      <c r="L232" s="91" t="str">
        <f t="shared" si="28"/>
        <v>Výstavba nájomných bytov</v>
      </c>
      <c r="M232" s="85">
        <f t="shared" si="25"/>
        <v>708861</v>
      </c>
      <c r="N232" s="86">
        <f>SUM(N233:N237)</f>
        <v>65081</v>
      </c>
      <c r="O232" s="87">
        <f>SUM(O233:O237)</f>
        <v>474000</v>
      </c>
      <c r="P232" s="89">
        <f>SUM(P233:P237)</f>
        <v>169780</v>
      </c>
      <c r="Q232" s="85">
        <f t="shared" si="30"/>
        <v>1157947</v>
      </c>
      <c r="R232" s="86">
        <f>SUM(R233:R237)</f>
        <v>69380</v>
      </c>
      <c r="S232" s="87">
        <f>SUM(S233:S237)</f>
        <v>896000</v>
      </c>
      <c r="T232" s="89">
        <f>SUM(T233:T237)</f>
        <v>192567</v>
      </c>
    </row>
    <row r="233" spans="1:20" s="77" customFormat="1" ht="9.75">
      <c r="A233" s="142" t="s">
        <v>390</v>
      </c>
      <c r="B233" s="167" t="s">
        <v>487</v>
      </c>
      <c r="C233" s="111">
        <f t="shared" si="26"/>
        <v>152449</v>
      </c>
      <c r="D233" s="112">
        <v>48854</v>
      </c>
      <c r="E233" s="109">
        <v>0</v>
      </c>
      <c r="F233" s="144">
        <v>103595</v>
      </c>
      <c r="G233" s="111">
        <f t="shared" si="27"/>
        <v>152431</v>
      </c>
      <c r="H233" s="112">
        <f>46890+166</f>
        <v>47056</v>
      </c>
      <c r="I233" s="109">
        <v>0</v>
      </c>
      <c r="J233" s="113">
        <v>105375</v>
      </c>
      <c r="K233" s="142" t="str">
        <f t="shared" si="29"/>
        <v> - v tom</v>
      </c>
      <c r="L233" s="143" t="str">
        <f t="shared" si="28"/>
        <v> - v tom existujúce bytové domy</v>
      </c>
      <c r="M233" s="111">
        <f t="shared" si="25"/>
        <v>152430</v>
      </c>
      <c r="N233" s="112">
        <f>44993+166</f>
        <v>45159</v>
      </c>
      <c r="O233" s="109">
        <v>0</v>
      </c>
      <c r="P233" s="144">
        <v>107271</v>
      </c>
      <c r="Q233" s="111">
        <f t="shared" si="30"/>
        <v>152431</v>
      </c>
      <c r="R233" s="112">
        <f>43035+166</f>
        <v>43201</v>
      </c>
      <c r="S233" s="109">
        <v>0</v>
      </c>
      <c r="T233" s="113">
        <v>109230</v>
      </c>
    </row>
    <row r="234" spans="1:20" s="77" customFormat="1" ht="9.75">
      <c r="A234" s="142" t="s">
        <v>390</v>
      </c>
      <c r="B234" s="167" t="s">
        <v>579</v>
      </c>
      <c r="C234" s="111">
        <f>D234+E234+F234</f>
        <v>0</v>
      </c>
      <c r="D234" s="112">
        <v>0</v>
      </c>
      <c r="E234" s="109">
        <v>0</v>
      </c>
      <c r="F234" s="144">
        <v>0</v>
      </c>
      <c r="G234" s="111">
        <f>H234+I234+J234</f>
        <v>5000</v>
      </c>
      <c r="H234" s="109">
        <v>0</v>
      </c>
      <c r="I234" s="204">
        <v>5000</v>
      </c>
      <c r="J234" s="113">
        <v>0</v>
      </c>
      <c r="K234" s="142" t="str">
        <f t="shared" si="29"/>
        <v> - v tom</v>
      </c>
      <c r="L234" s="143" t="str">
        <f t="shared" si="28"/>
        <v> - v tom Bytový dom Košická 1,3 - čiastočné zateplenie</v>
      </c>
      <c r="M234" s="111">
        <f>N234+O234+P234</f>
        <v>0</v>
      </c>
      <c r="N234" s="112">
        <v>0</v>
      </c>
      <c r="O234" s="109">
        <v>0</v>
      </c>
      <c r="P234" s="144">
        <v>0</v>
      </c>
      <c r="Q234" s="111">
        <f>R234+S234+T234</f>
        <v>0</v>
      </c>
      <c r="R234" s="112">
        <v>0</v>
      </c>
      <c r="S234" s="109">
        <v>0</v>
      </c>
      <c r="T234" s="113">
        <v>0</v>
      </c>
    </row>
    <row r="235" spans="1:20" s="77" customFormat="1" ht="9.75">
      <c r="A235" s="142" t="s">
        <v>390</v>
      </c>
      <c r="B235" s="167" t="s">
        <v>488</v>
      </c>
      <c r="C235" s="111">
        <f t="shared" si="26"/>
        <v>505304</v>
      </c>
      <c r="D235" s="112">
        <v>13533</v>
      </c>
      <c r="E235" s="109">
        <v>462560</v>
      </c>
      <c r="F235" s="144">
        <v>29211</v>
      </c>
      <c r="G235" s="111">
        <f t="shared" si="27"/>
        <v>41071</v>
      </c>
      <c r="H235" s="109">
        <f>9227+2341</f>
        <v>11568</v>
      </c>
      <c r="I235" s="109">
        <v>0</v>
      </c>
      <c r="J235" s="113">
        <v>29503</v>
      </c>
      <c r="K235" s="142" t="str">
        <f t="shared" si="29"/>
        <v> - v tom</v>
      </c>
      <c r="L235" s="143" t="str">
        <f t="shared" si="28"/>
        <v> - v tom Bytový dom Košická 11,13, Lanškounská 3</v>
      </c>
      <c r="M235" s="111">
        <f t="shared" si="25"/>
        <v>38731</v>
      </c>
      <c r="N235" s="112">
        <v>8931</v>
      </c>
      <c r="O235" s="109">
        <v>0</v>
      </c>
      <c r="P235" s="144">
        <v>29800</v>
      </c>
      <c r="Q235" s="111">
        <f t="shared" si="30"/>
        <v>38730</v>
      </c>
      <c r="R235" s="112">
        <v>8631</v>
      </c>
      <c r="S235" s="109">
        <v>0</v>
      </c>
      <c r="T235" s="113">
        <v>30099</v>
      </c>
    </row>
    <row r="236" spans="1:20" s="77" customFormat="1" ht="9.75">
      <c r="A236" s="142" t="s">
        <v>390</v>
      </c>
      <c r="B236" s="167" t="s">
        <v>489</v>
      </c>
      <c r="C236" s="111">
        <f t="shared" si="26"/>
        <v>432237</v>
      </c>
      <c r="D236" s="112">
        <v>9056</v>
      </c>
      <c r="E236" s="109">
        <v>415525</v>
      </c>
      <c r="F236" s="144">
        <v>7656</v>
      </c>
      <c r="G236" s="111">
        <f t="shared" si="27"/>
        <v>584351</v>
      </c>
      <c r="H236" s="109">
        <v>6186</v>
      </c>
      <c r="I236" s="109">
        <f>440000-4880+4880+60000+60000</f>
        <v>560000</v>
      </c>
      <c r="J236" s="113">
        <v>18165</v>
      </c>
      <c r="K236" s="142" t="str">
        <f t="shared" si="29"/>
        <v> - v tom</v>
      </c>
      <c r="L236" s="143" t="str">
        <f t="shared" si="28"/>
        <v> - v tom Bytový dom, Lanškounská 1,1A</v>
      </c>
      <c r="M236" s="111">
        <f t="shared" si="25"/>
        <v>124351</v>
      </c>
      <c r="N236" s="112">
        <v>6004</v>
      </c>
      <c r="O236" s="109">
        <v>100000</v>
      </c>
      <c r="P236" s="144">
        <v>18347</v>
      </c>
      <c r="Q236" s="111">
        <f t="shared" si="30"/>
        <v>24351</v>
      </c>
      <c r="R236" s="112">
        <v>5820</v>
      </c>
      <c r="S236" s="109">
        <v>0</v>
      </c>
      <c r="T236" s="113">
        <v>18531</v>
      </c>
    </row>
    <row r="237" spans="1:20" s="77" customFormat="1" ht="9.75">
      <c r="A237" s="142" t="s">
        <v>390</v>
      </c>
      <c r="B237" s="167" t="s">
        <v>544</v>
      </c>
      <c r="C237" s="111">
        <f t="shared" si="26"/>
        <v>17000</v>
      </c>
      <c r="D237" s="112">
        <v>0</v>
      </c>
      <c r="E237" s="109">
        <v>17000</v>
      </c>
      <c r="F237" s="144">
        <v>0</v>
      </c>
      <c r="G237" s="111">
        <f t="shared" si="27"/>
        <v>22000</v>
      </c>
      <c r="H237" s="112">
        <v>0</v>
      </c>
      <c r="I237" s="109">
        <v>22000</v>
      </c>
      <c r="J237" s="113">
        <v>0</v>
      </c>
      <c r="K237" s="142" t="str">
        <f t="shared" si="29"/>
        <v> - v tom</v>
      </c>
      <c r="L237" s="143" t="str">
        <f t="shared" si="28"/>
        <v> - v tom Bytový dom, Lanškounská 1B,1C, 1D</v>
      </c>
      <c r="M237" s="111">
        <f t="shared" si="25"/>
        <v>393349</v>
      </c>
      <c r="N237" s="112">
        <v>4987</v>
      </c>
      <c r="O237" s="109">
        <f>360000+14000</f>
        <v>374000</v>
      </c>
      <c r="P237" s="144">
        <v>14362</v>
      </c>
      <c r="Q237" s="111">
        <f t="shared" si="30"/>
        <v>942435</v>
      </c>
      <c r="R237" s="112">
        <v>11728</v>
      </c>
      <c r="S237" s="109">
        <f>540000+300000+20000+36000</f>
        <v>896000</v>
      </c>
      <c r="T237" s="113">
        <v>34707</v>
      </c>
    </row>
    <row r="238" spans="1:20" ht="12.75">
      <c r="A238" s="90" t="s">
        <v>299</v>
      </c>
      <c r="B238" s="91" t="s">
        <v>300</v>
      </c>
      <c r="C238" s="85">
        <f t="shared" si="26"/>
        <v>63000</v>
      </c>
      <c r="D238" s="86">
        <v>63000</v>
      </c>
      <c r="E238" s="87">
        <v>0</v>
      </c>
      <c r="F238" s="88">
        <v>0</v>
      </c>
      <c r="G238" s="85">
        <f t="shared" si="27"/>
        <v>70000</v>
      </c>
      <c r="H238" s="86">
        <f>75000+30000-35000</f>
        <v>70000</v>
      </c>
      <c r="I238" s="87">
        <v>0</v>
      </c>
      <c r="J238" s="89">
        <v>0</v>
      </c>
      <c r="K238" s="90" t="str">
        <f t="shared" si="29"/>
        <v>Podprog 14.2</v>
      </c>
      <c r="L238" s="91" t="str">
        <f t="shared" si="28"/>
        <v>Správa, opravy a údržba nájomných bytov</v>
      </c>
      <c r="M238" s="85">
        <f aca="true" t="shared" si="31" ref="M238:M252">N238+O238+P238</f>
        <v>70500</v>
      </c>
      <c r="N238" s="86">
        <v>70500</v>
      </c>
      <c r="O238" s="87">
        <v>0</v>
      </c>
      <c r="P238" s="89">
        <v>0</v>
      </c>
      <c r="Q238" s="85">
        <f t="shared" si="30"/>
        <v>70500</v>
      </c>
      <c r="R238" s="86">
        <v>70500</v>
      </c>
      <c r="S238" s="87">
        <v>0</v>
      </c>
      <c r="T238" s="89">
        <v>0</v>
      </c>
    </row>
    <row r="239" spans="1:20" ht="13.5" thickBot="1">
      <c r="A239" s="90" t="s">
        <v>301</v>
      </c>
      <c r="B239" s="91" t="s">
        <v>16</v>
      </c>
      <c r="C239" s="85">
        <f t="shared" si="26"/>
        <v>17163</v>
      </c>
      <c r="D239" s="86">
        <v>17163</v>
      </c>
      <c r="E239" s="87">
        <v>0</v>
      </c>
      <c r="F239" s="88">
        <v>0</v>
      </c>
      <c r="G239" s="85">
        <f t="shared" si="27"/>
        <v>16060</v>
      </c>
      <c r="H239" s="86">
        <v>16060</v>
      </c>
      <c r="I239" s="87">
        <v>0</v>
      </c>
      <c r="J239" s="89">
        <v>0</v>
      </c>
      <c r="K239" s="90" t="str">
        <f t="shared" si="29"/>
        <v>Podprog 14.3</v>
      </c>
      <c r="L239" s="91" t="str">
        <f t="shared" si="28"/>
        <v>Bytová politika</v>
      </c>
      <c r="M239" s="85">
        <f t="shared" si="31"/>
        <v>16060</v>
      </c>
      <c r="N239" s="86">
        <v>16060</v>
      </c>
      <c r="O239" s="87">
        <v>0</v>
      </c>
      <c r="P239" s="89">
        <v>0</v>
      </c>
      <c r="Q239" s="85">
        <f t="shared" si="30"/>
        <v>16060</v>
      </c>
      <c r="R239" s="86">
        <v>16060</v>
      </c>
      <c r="S239" s="87">
        <v>0</v>
      </c>
      <c r="T239" s="89">
        <v>0</v>
      </c>
    </row>
    <row r="240" spans="1:20" ht="12.75">
      <c r="A240" s="145" t="s">
        <v>302</v>
      </c>
      <c r="B240" s="146"/>
      <c r="C240" s="147">
        <f t="shared" si="26"/>
        <v>270298</v>
      </c>
      <c r="D240" s="148">
        <f>SUM(D241:D242)</f>
        <v>270298</v>
      </c>
      <c r="E240" s="149">
        <f>SUM(E241:E242)</f>
        <v>0</v>
      </c>
      <c r="F240" s="150">
        <f>SUM(F241:F242)</f>
        <v>0</v>
      </c>
      <c r="G240" s="213">
        <f t="shared" si="27"/>
        <v>109253</v>
      </c>
      <c r="H240" s="148">
        <f>SUM(H241:H242)</f>
        <v>109253</v>
      </c>
      <c r="I240" s="149">
        <f>SUM(I241:I242)</f>
        <v>0</v>
      </c>
      <c r="J240" s="161">
        <f>SUM(J241:J242)</f>
        <v>0</v>
      </c>
      <c r="K240" s="145" t="str">
        <f t="shared" si="29"/>
        <v>Program 15: Zdravotníctvo</v>
      </c>
      <c r="L240" s="146"/>
      <c r="M240" s="147">
        <f t="shared" si="31"/>
        <v>109253</v>
      </c>
      <c r="N240" s="148">
        <f>SUM(N241:N242)</f>
        <v>109253</v>
      </c>
      <c r="O240" s="149">
        <f>SUM(O241:O242)</f>
        <v>0</v>
      </c>
      <c r="P240" s="150">
        <f>SUM(P241:P242)</f>
        <v>0</v>
      </c>
      <c r="Q240" s="213">
        <f t="shared" si="30"/>
        <v>109253</v>
      </c>
      <c r="R240" s="148">
        <f>SUM(R241:R242)</f>
        <v>109253</v>
      </c>
      <c r="S240" s="149">
        <f>SUM(S241:S242)</f>
        <v>0</v>
      </c>
      <c r="T240" s="161">
        <f>SUM(T241:T242)</f>
        <v>0</v>
      </c>
    </row>
    <row r="241" spans="1:20" ht="12.75">
      <c r="A241" s="90" t="s">
        <v>303</v>
      </c>
      <c r="B241" s="91" t="s">
        <v>304</v>
      </c>
      <c r="C241" s="85">
        <f t="shared" si="26"/>
        <v>174678</v>
      </c>
      <c r="D241" s="86">
        <v>174678</v>
      </c>
      <c r="E241" s="87">
        <v>0</v>
      </c>
      <c r="F241" s="88">
        <v>0</v>
      </c>
      <c r="G241" s="85">
        <f t="shared" si="27"/>
        <v>22723</v>
      </c>
      <c r="H241" s="86">
        <f>Bežné!D33+Bežné!D34</f>
        <v>22723</v>
      </c>
      <c r="I241" s="87">
        <v>0</v>
      </c>
      <c r="J241" s="89">
        <v>0</v>
      </c>
      <c r="K241" s="90" t="str">
        <f t="shared" si="29"/>
        <v>Podprog 15.1</v>
      </c>
      <c r="L241" s="91" t="str">
        <f t="shared" si="28"/>
        <v>Dotácie pre zdravotníctvo</v>
      </c>
      <c r="M241" s="85">
        <f t="shared" si="31"/>
        <v>22723</v>
      </c>
      <c r="N241" s="86">
        <f>Bežné!E34+Bežné!E33</f>
        <v>22723</v>
      </c>
      <c r="O241" s="87">
        <v>0</v>
      </c>
      <c r="P241" s="88">
        <v>0</v>
      </c>
      <c r="Q241" s="85">
        <f t="shared" si="30"/>
        <v>22723</v>
      </c>
      <c r="R241" s="86">
        <f>Bežné!F34+Bežné!F33</f>
        <v>22723</v>
      </c>
      <c r="S241" s="87">
        <v>0</v>
      </c>
      <c r="T241" s="89">
        <v>0</v>
      </c>
    </row>
    <row r="242" spans="1:20" ht="13.5" thickBot="1">
      <c r="A242" s="90" t="s">
        <v>305</v>
      </c>
      <c r="B242" s="91" t="s">
        <v>306</v>
      </c>
      <c r="C242" s="85">
        <f t="shared" si="26"/>
        <v>95620</v>
      </c>
      <c r="D242" s="86">
        <v>95620</v>
      </c>
      <c r="E242" s="87">
        <v>0</v>
      </c>
      <c r="F242" s="88">
        <v>0</v>
      </c>
      <c r="G242" s="85">
        <f t="shared" si="27"/>
        <v>86530</v>
      </c>
      <c r="H242" s="86">
        <f>110000-110000+86530</f>
        <v>86530</v>
      </c>
      <c r="I242" s="87">
        <v>0</v>
      </c>
      <c r="J242" s="89">
        <v>0</v>
      </c>
      <c r="K242" s="90" t="str">
        <f t="shared" si="29"/>
        <v>Podprog 15.2</v>
      </c>
      <c r="L242" s="91" t="str">
        <f t="shared" si="28"/>
        <v>Stredisko zdravotníckych služieb</v>
      </c>
      <c r="M242" s="85">
        <f t="shared" si="31"/>
        <v>86530</v>
      </c>
      <c r="N242" s="86">
        <f>Bežné!E32</f>
        <v>86530</v>
      </c>
      <c r="O242" s="87">
        <v>0</v>
      </c>
      <c r="P242" s="88">
        <v>0</v>
      </c>
      <c r="Q242" s="85">
        <f t="shared" si="30"/>
        <v>86530</v>
      </c>
      <c r="R242" s="86">
        <f>Bežné!F32</f>
        <v>86530</v>
      </c>
      <c r="S242" s="87">
        <v>0</v>
      </c>
      <c r="T242" s="89">
        <v>0</v>
      </c>
    </row>
    <row r="243" spans="1:20" ht="12.75">
      <c r="A243" s="145" t="s">
        <v>307</v>
      </c>
      <c r="B243" s="146"/>
      <c r="C243" s="147">
        <f t="shared" si="26"/>
        <v>971494</v>
      </c>
      <c r="D243" s="148">
        <f>SUM(D244:D252)</f>
        <v>960994</v>
      </c>
      <c r="E243" s="149">
        <f>SUM(E244:E252)</f>
        <v>0</v>
      </c>
      <c r="F243" s="150">
        <f>SUM(F244:F252)</f>
        <v>10500</v>
      </c>
      <c r="G243" s="213">
        <f t="shared" si="27"/>
        <v>952578</v>
      </c>
      <c r="H243" s="173">
        <f>SUM(H244:H252)</f>
        <v>947778</v>
      </c>
      <c r="I243" s="174">
        <f>SUM(I244:I252)</f>
        <v>0</v>
      </c>
      <c r="J243" s="161">
        <f>SUM(J244:J252)</f>
        <v>4800</v>
      </c>
      <c r="K243" s="145" t="str">
        <f t="shared" si="29"/>
        <v>Program 16: Administratíva</v>
      </c>
      <c r="L243" s="146"/>
      <c r="M243" s="147">
        <f t="shared" si="31"/>
        <v>978855</v>
      </c>
      <c r="N243" s="148">
        <f>SUM(N244:N252)</f>
        <v>974055</v>
      </c>
      <c r="O243" s="149">
        <f>SUM(O244:O252)</f>
        <v>0</v>
      </c>
      <c r="P243" s="150">
        <f>SUM(P244:P252)</f>
        <v>4800</v>
      </c>
      <c r="Q243" s="213">
        <f t="shared" si="30"/>
        <v>993895</v>
      </c>
      <c r="R243" s="173">
        <f>SUM(R244:R252)</f>
        <v>989095</v>
      </c>
      <c r="S243" s="174">
        <f>SUM(S244:S252)</f>
        <v>0</v>
      </c>
      <c r="T243" s="161">
        <f>SUM(T244:T252)</f>
        <v>4800</v>
      </c>
    </row>
    <row r="244" spans="1:20" ht="12.75">
      <c r="A244" s="95" t="s">
        <v>390</v>
      </c>
      <c r="B244" s="96" t="s">
        <v>577</v>
      </c>
      <c r="C244" s="84">
        <f t="shared" si="26"/>
        <v>772600</v>
      </c>
      <c r="D244" s="81">
        <v>772600</v>
      </c>
      <c r="E244" s="82">
        <v>0</v>
      </c>
      <c r="F244" s="83">
        <v>0</v>
      </c>
      <c r="G244" s="97">
        <f t="shared" si="27"/>
        <v>779243</v>
      </c>
      <c r="H244" s="81">
        <f>D244+6643</f>
        <v>779243</v>
      </c>
      <c r="I244" s="82">
        <v>0</v>
      </c>
      <c r="J244" s="98">
        <v>0</v>
      </c>
      <c r="K244" s="95" t="str">
        <f t="shared" si="29"/>
        <v> - v tom</v>
      </c>
      <c r="L244" s="96" t="str">
        <f t="shared" si="28"/>
        <v>Mzdy, odvody, poistné, sociálny fond</v>
      </c>
      <c r="M244" s="84">
        <f t="shared" si="31"/>
        <v>803900</v>
      </c>
      <c r="N244" s="81">
        <v>803900</v>
      </c>
      <c r="O244" s="82">
        <v>0</v>
      </c>
      <c r="P244" s="83">
        <v>0</v>
      </c>
      <c r="Q244" s="97">
        <f t="shared" si="30"/>
        <v>816940</v>
      </c>
      <c r="R244" s="81">
        <v>816940</v>
      </c>
      <c r="S244" s="82">
        <v>0</v>
      </c>
      <c r="T244" s="98">
        <v>0</v>
      </c>
    </row>
    <row r="245" spans="1:20" ht="12.75">
      <c r="A245" s="95" t="s">
        <v>390</v>
      </c>
      <c r="B245" s="96" t="s">
        <v>576</v>
      </c>
      <c r="C245" s="84">
        <f>D245+E245+F245</f>
        <v>54000</v>
      </c>
      <c r="D245" s="81">
        <v>54000</v>
      </c>
      <c r="E245" s="82">
        <v>0</v>
      </c>
      <c r="F245" s="83">
        <v>0</v>
      </c>
      <c r="G245" s="97">
        <f>H245+I245+J245</f>
        <v>57941</v>
      </c>
      <c r="H245" s="81">
        <f>ROUND(85536-(85536-35363)*0.55,0)</f>
        <v>57941</v>
      </c>
      <c r="I245" s="82">
        <v>0</v>
      </c>
      <c r="J245" s="98">
        <v>0</v>
      </c>
      <c r="K245" s="95" t="str">
        <f>A245</f>
        <v> - v tom</v>
      </c>
      <c r="L245" s="96" t="str">
        <f>B245</f>
        <v>Stravné</v>
      </c>
      <c r="M245" s="84">
        <f>N245+O245+P245</f>
        <v>57941</v>
      </c>
      <c r="N245" s="81">
        <f>H245</f>
        <v>57941</v>
      </c>
      <c r="O245" s="82">
        <v>0</v>
      </c>
      <c r="P245" s="83">
        <v>0</v>
      </c>
      <c r="Q245" s="97">
        <f>R245+S245+T245</f>
        <v>57941</v>
      </c>
      <c r="R245" s="81">
        <f>N245</f>
        <v>57941</v>
      </c>
      <c r="S245" s="82">
        <v>0</v>
      </c>
      <c r="T245" s="98">
        <v>0</v>
      </c>
    </row>
    <row r="246" spans="1:20" ht="12.75">
      <c r="A246" s="95" t="s">
        <v>390</v>
      </c>
      <c r="B246" s="96" t="s">
        <v>308</v>
      </c>
      <c r="C246" s="84">
        <f t="shared" si="26"/>
        <v>114977</v>
      </c>
      <c r="D246" s="81">
        <v>104477</v>
      </c>
      <c r="E246" s="82">
        <v>0</v>
      </c>
      <c r="F246" s="83">
        <v>10500</v>
      </c>
      <c r="G246" s="97">
        <f t="shared" si="27"/>
        <v>108300</v>
      </c>
      <c r="H246" s="81">
        <f>105000-1500</f>
        <v>103500</v>
      </c>
      <c r="I246" s="82">
        <v>0</v>
      </c>
      <c r="J246" s="98">
        <v>4800</v>
      </c>
      <c r="K246" s="95" t="str">
        <f t="shared" si="29"/>
        <v> - v tom</v>
      </c>
      <c r="L246" s="96" t="str">
        <f t="shared" si="28"/>
        <v>Vecné výdavky</v>
      </c>
      <c r="M246" s="84">
        <f t="shared" si="31"/>
        <v>110300</v>
      </c>
      <c r="N246" s="81">
        <v>105500</v>
      </c>
      <c r="O246" s="82">
        <v>0</v>
      </c>
      <c r="P246" s="83">
        <v>4800</v>
      </c>
      <c r="Q246" s="97">
        <f t="shared" si="30"/>
        <v>112300</v>
      </c>
      <c r="R246" s="81">
        <v>107500</v>
      </c>
      <c r="S246" s="82">
        <v>0</v>
      </c>
      <c r="T246" s="98">
        <v>4800</v>
      </c>
    </row>
    <row r="247" spans="1:20" ht="12.75">
      <c r="A247" s="95" t="s">
        <v>390</v>
      </c>
      <c r="B247" s="96" t="s">
        <v>578</v>
      </c>
      <c r="C247" s="84">
        <f>D247+E247+F247</f>
        <v>7133</v>
      </c>
      <c r="D247" s="81">
        <v>7133</v>
      </c>
      <c r="E247" s="82">
        <v>0</v>
      </c>
      <c r="F247" s="83">
        <v>0</v>
      </c>
      <c r="G247" s="97">
        <f>H247+I247+J247</f>
        <v>0</v>
      </c>
      <c r="H247" s="81">
        <v>0</v>
      </c>
      <c r="I247" s="82">
        <v>0</v>
      </c>
      <c r="J247" s="98">
        <v>0</v>
      </c>
      <c r="K247" s="95" t="str">
        <f>A247</f>
        <v> - v tom</v>
      </c>
      <c r="L247" s="96" t="str">
        <f>B247</f>
        <v>Výkon funkcie pre sociálnu oblasť</v>
      </c>
      <c r="M247" s="84">
        <f>N247+O247+P247</f>
        <v>0</v>
      </c>
      <c r="N247" s="81">
        <v>0</v>
      </c>
      <c r="O247" s="82">
        <v>0</v>
      </c>
      <c r="P247" s="83">
        <v>0</v>
      </c>
      <c r="Q247" s="97">
        <f>R247+S247+T247</f>
        <v>0</v>
      </c>
      <c r="R247" s="81">
        <v>0</v>
      </c>
      <c r="S247" s="82">
        <v>0</v>
      </c>
      <c r="T247" s="98">
        <v>0</v>
      </c>
    </row>
    <row r="248" spans="1:20" ht="12.75">
      <c r="A248" s="95" t="s">
        <v>422</v>
      </c>
      <c r="B248" s="96" t="s">
        <v>410</v>
      </c>
      <c r="C248" s="84">
        <f t="shared" si="26"/>
        <v>880</v>
      </c>
      <c r="D248" s="81">
        <v>880</v>
      </c>
      <c r="E248" s="82">
        <v>0</v>
      </c>
      <c r="F248" s="83">
        <v>0</v>
      </c>
      <c r="G248" s="97">
        <f t="shared" si="27"/>
        <v>860</v>
      </c>
      <c r="H248" s="81">
        <f>Bežné!D88</f>
        <v>860</v>
      </c>
      <c r="I248" s="82">
        <v>0</v>
      </c>
      <c r="J248" s="98">
        <v>0</v>
      </c>
      <c r="K248" s="95" t="str">
        <f t="shared" si="29"/>
        <v> - v tom </v>
      </c>
      <c r="L248" s="96" t="str">
        <f t="shared" si="28"/>
        <v>Doprava - prenesený výkon ŠS</v>
      </c>
      <c r="M248" s="84">
        <f t="shared" si="31"/>
        <v>860</v>
      </c>
      <c r="N248" s="81">
        <f>Bežné!E88</f>
        <v>860</v>
      </c>
      <c r="O248" s="82">
        <v>0</v>
      </c>
      <c r="P248" s="98">
        <v>0</v>
      </c>
      <c r="Q248" s="97">
        <f t="shared" si="30"/>
        <v>860</v>
      </c>
      <c r="R248" s="81">
        <f>Bežné!F88</f>
        <v>860</v>
      </c>
      <c r="S248" s="82">
        <v>0</v>
      </c>
      <c r="T248" s="98">
        <v>0</v>
      </c>
    </row>
    <row r="249" spans="1:20" ht="12.75">
      <c r="A249" s="95" t="s">
        <v>422</v>
      </c>
      <c r="B249" s="96" t="s">
        <v>409</v>
      </c>
      <c r="C249" s="84">
        <f t="shared" si="26"/>
        <v>1750</v>
      </c>
      <c r="D249" s="81">
        <v>1750</v>
      </c>
      <c r="E249" s="82">
        <v>0</v>
      </c>
      <c r="F249" s="83">
        <v>0</v>
      </c>
      <c r="G249" s="97">
        <f t="shared" si="27"/>
        <v>1700</v>
      </c>
      <c r="H249" s="81">
        <f>Bežné!D90</f>
        <v>1700</v>
      </c>
      <c r="I249" s="82">
        <v>0</v>
      </c>
      <c r="J249" s="98">
        <v>0</v>
      </c>
      <c r="K249" s="95" t="str">
        <f t="shared" si="29"/>
        <v> - v tom </v>
      </c>
      <c r="L249" s="96" t="str">
        <f t="shared" si="28"/>
        <v>Ochrana ŽP - prenesený výkon ŠS</v>
      </c>
      <c r="M249" s="84">
        <f t="shared" si="31"/>
        <v>1700</v>
      </c>
      <c r="N249" s="81">
        <f>Bežné!E90</f>
        <v>1700</v>
      </c>
      <c r="O249" s="82">
        <v>0</v>
      </c>
      <c r="P249" s="98">
        <v>0</v>
      </c>
      <c r="Q249" s="97">
        <f t="shared" si="30"/>
        <v>1700</v>
      </c>
      <c r="R249" s="81">
        <f>Bežné!F90</f>
        <v>1700</v>
      </c>
      <c r="S249" s="82">
        <v>0</v>
      </c>
      <c r="T249" s="98">
        <v>0</v>
      </c>
    </row>
    <row r="250" spans="1:20" ht="12.75">
      <c r="A250" s="95" t="s">
        <v>422</v>
      </c>
      <c r="B250" s="96" t="s">
        <v>586</v>
      </c>
      <c r="C250" s="84">
        <f>D250+E250+F250</f>
        <v>16000</v>
      </c>
      <c r="D250" s="81">
        <v>16000</v>
      </c>
      <c r="E250" s="82">
        <v>0</v>
      </c>
      <c r="F250" s="83">
        <v>0</v>
      </c>
      <c r="G250" s="97">
        <f>H250+I250+J250</f>
        <v>0</v>
      </c>
      <c r="H250" s="81">
        <v>0</v>
      </c>
      <c r="I250" s="82">
        <v>0</v>
      </c>
      <c r="J250" s="98">
        <v>0</v>
      </c>
      <c r="K250" s="95" t="str">
        <f>A250</f>
        <v> - v tom </v>
      </c>
      <c r="L250" s="96" t="str">
        <f>B250</f>
        <v>Voľby / Sčítanie ľudu</v>
      </c>
      <c r="M250" s="84">
        <f>N250+O250+P250</f>
        <v>0</v>
      </c>
      <c r="N250" s="81">
        <v>0</v>
      </c>
      <c r="O250" s="82">
        <v>0</v>
      </c>
      <c r="P250" s="98">
        <v>0</v>
      </c>
      <c r="Q250" s="97">
        <f>R250+S250+T250</f>
        <v>0</v>
      </c>
      <c r="R250" s="81">
        <v>0</v>
      </c>
      <c r="S250" s="82">
        <v>0</v>
      </c>
      <c r="T250" s="98">
        <v>0</v>
      </c>
    </row>
    <row r="251" spans="1:20" ht="12.75">
      <c r="A251" s="95" t="s">
        <v>390</v>
      </c>
      <c r="B251" s="96" t="s">
        <v>309</v>
      </c>
      <c r="C251" s="84">
        <f t="shared" si="26"/>
        <v>4154</v>
      </c>
      <c r="D251" s="81">
        <v>4154</v>
      </c>
      <c r="E251" s="82">
        <v>0</v>
      </c>
      <c r="F251" s="83">
        <v>0</v>
      </c>
      <c r="G251" s="97">
        <f t="shared" si="27"/>
        <v>4534</v>
      </c>
      <c r="H251" s="81">
        <f>3000+ROUND(Bežné!D64*0.19,0)</f>
        <v>4534</v>
      </c>
      <c r="I251" s="82">
        <v>0</v>
      </c>
      <c r="J251" s="98">
        <v>0</v>
      </c>
      <c r="K251" s="95" t="str">
        <f t="shared" si="29"/>
        <v> - v tom</v>
      </c>
      <c r="L251" s="96" t="str">
        <f t="shared" si="28"/>
        <v>Bankové poplatky a daň z úrokov</v>
      </c>
      <c r="M251" s="84">
        <f t="shared" si="31"/>
        <v>4154</v>
      </c>
      <c r="N251" s="81">
        <f>3000+ROUND(Bežné!E64*0.19,0)</f>
        <v>4154</v>
      </c>
      <c r="O251" s="82">
        <v>0</v>
      </c>
      <c r="P251" s="83">
        <v>0</v>
      </c>
      <c r="Q251" s="97">
        <f t="shared" si="30"/>
        <v>4154</v>
      </c>
      <c r="R251" s="81">
        <f>3000+ROUND(Bežné!F64*0.19,0)</f>
        <v>4154</v>
      </c>
      <c r="S251" s="82">
        <v>0</v>
      </c>
      <c r="T251" s="98">
        <v>0</v>
      </c>
    </row>
    <row r="252" spans="1:20" ht="13.5" thickBot="1">
      <c r="A252" s="175" t="s">
        <v>390</v>
      </c>
      <c r="B252" s="176" t="s">
        <v>405</v>
      </c>
      <c r="C252" s="177">
        <f t="shared" si="26"/>
        <v>0</v>
      </c>
      <c r="D252" s="178">
        <v>0</v>
      </c>
      <c r="E252" s="179">
        <v>0</v>
      </c>
      <c r="F252" s="180">
        <v>0</v>
      </c>
      <c r="G252" s="254">
        <f t="shared" si="27"/>
        <v>0</v>
      </c>
      <c r="H252" s="178">
        <v>0</v>
      </c>
      <c r="I252" s="179">
        <v>0</v>
      </c>
      <c r="J252" s="255">
        <v>0</v>
      </c>
      <c r="K252" s="175" t="str">
        <f t="shared" si="29"/>
        <v> - v tom</v>
      </c>
      <c r="L252" s="176" t="str">
        <f t="shared" si="28"/>
        <v>Iné úvery a finančné výpomoci</v>
      </c>
      <c r="M252" s="177">
        <f t="shared" si="31"/>
        <v>0</v>
      </c>
      <c r="N252" s="178">
        <v>0</v>
      </c>
      <c r="O252" s="179">
        <v>0</v>
      </c>
      <c r="P252" s="180">
        <v>0</v>
      </c>
      <c r="Q252" s="254">
        <f t="shared" si="30"/>
        <v>0</v>
      </c>
      <c r="R252" s="178">
        <v>0</v>
      </c>
      <c r="S252" s="179">
        <v>0</v>
      </c>
      <c r="T252" s="255">
        <v>0</v>
      </c>
    </row>
    <row r="253" ht="12.75">
      <c r="K253" s="29"/>
    </row>
    <row r="254" spans="3:6" ht="12.75">
      <c r="C254" s="136"/>
      <c r="D254" s="256"/>
      <c r="E254" s="256"/>
      <c r="F254" s="30"/>
    </row>
    <row r="255" spans="3:6" ht="12.75">
      <c r="C255" s="29"/>
      <c r="D255" s="30"/>
      <c r="E255" s="30"/>
      <c r="F255" s="30"/>
    </row>
    <row r="256" spans="3:6" ht="12.75">
      <c r="C256" s="29"/>
      <c r="D256" s="30"/>
      <c r="E256" s="30"/>
      <c r="F256" s="30"/>
    </row>
    <row r="257" spans="3:6" ht="12.75">
      <c r="C257" s="29"/>
      <c r="D257" s="30"/>
      <c r="E257" s="30"/>
      <c r="F257" s="30"/>
    </row>
    <row r="258" spans="3:6" ht="12.75">
      <c r="C258" s="29"/>
      <c r="D258" s="30"/>
      <c r="E258" s="30"/>
      <c r="F258" s="30"/>
    </row>
    <row r="259" spans="3:6" ht="12.75">
      <c r="C259" s="29"/>
      <c r="D259" s="30"/>
      <c r="E259" s="30"/>
      <c r="F259" s="30"/>
    </row>
    <row r="260" spans="3:6" ht="12.75">
      <c r="C260" s="29"/>
      <c r="D260" s="30"/>
      <c r="E260" s="30"/>
      <c r="F260" s="30"/>
    </row>
    <row r="261" spans="3:6" ht="12.75">
      <c r="C261" s="29"/>
      <c r="D261" s="30"/>
      <c r="E261" s="30"/>
      <c r="F261" s="30"/>
    </row>
    <row r="262" spans="3:6" ht="12.75">
      <c r="C262" s="29"/>
      <c r="D262" s="30"/>
      <c r="E262" s="30"/>
      <c r="F262" s="30"/>
    </row>
    <row r="263" spans="3:6" ht="12.75">
      <c r="C263" s="29"/>
      <c r="D263" s="30"/>
      <c r="E263" s="30"/>
      <c r="F263" s="30"/>
    </row>
    <row r="264" spans="3:6" ht="12.75">
      <c r="C264" s="29"/>
      <c r="D264" s="30"/>
      <c r="E264" s="30"/>
      <c r="F264" s="30"/>
    </row>
    <row r="265" spans="3:6" ht="12.75">
      <c r="C265" s="29"/>
      <c r="D265" s="30"/>
      <c r="E265" s="30"/>
      <c r="F265" s="30"/>
    </row>
    <row r="266" spans="3:6" ht="12.75">
      <c r="C266" s="29"/>
      <c r="D266" s="30"/>
      <c r="E266" s="30"/>
      <c r="F266" s="30"/>
    </row>
    <row r="267" spans="3:6" ht="12.75">
      <c r="C267" s="29"/>
      <c r="D267" s="30"/>
      <c r="E267" s="30"/>
      <c r="F267" s="30"/>
    </row>
    <row r="268" spans="3:6" ht="12.75">
      <c r="C268" s="29"/>
      <c r="D268" s="30"/>
      <c r="E268" s="30"/>
      <c r="F268" s="30"/>
    </row>
    <row r="269" spans="3:6" ht="12.75">
      <c r="C269" s="29"/>
      <c r="D269" s="30"/>
      <c r="E269" s="30"/>
      <c r="F269" s="30"/>
    </row>
    <row r="270" spans="4:6" ht="12.75">
      <c r="D270" s="30"/>
      <c r="E270" s="30"/>
      <c r="F270" s="30"/>
    </row>
    <row r="271" spans="4:6" ht="12.75">
      <c r="D271" s="30"/>
      <c r="E271" s="30"/>
      <c r="F271" s="30"/>
    </row>
    <row r="272" spans="4:6" ht="12.75">
      <c r="D272" s="30"/>
      <c r="E272" s="30"/>
      <c r="F272" s="30"/>
    </row>
    <row r="273" spans="4:6" ht="12.75">
      <c r="D273" s="30"/>
      <c r="E273" s="30"/>
      <c r="F273" s="30"/>
    </row>
    <row r="274" spans="4:6" ht="12.75">
      <c r="D274" s="30"/>
      <c r="E274" s="30"/>
      <c r="F274" s="30"/>
    </row>
    <row r="275" spans="4:6" ht="12.75">
      <c r="D275" s="30"/>
      <c r="E275" s="30"/>
      <c r="F275" s="30"/>
    </row>
    <row r="276" spans="4:6" ht="12.75">
      <c r="D276" s="30"/>
      <c r="E276" s="30"/>
      <c r="F276" s="30"/>
    </row>
    <row r="277" spans="4:6" ht="12.75">
      <c r="D277" s="30"/>
      <c r="E277" s="30"/>
      <c r="F277" s="30"/>
    </row>
    <row r="278" spans="4:6" ht="12.75">
      <c r="D278" s="30"/>
      <c r="E278" s="30"/>
      <c r="F278" s="30"/>
    </row>
    <row r="279" spans="4:6" ht="12.75">
      <c r="D279" s="30"/>
      <c r="E279" s="30"/>
      <c r="F279" s="30"/>
    </row>
    <row r="280" spans="4:6" ht="12.75">
      <c r="D280" s="30"/>
      <c r="E280" s="30"/>
      <c r="F280" s="30"/>
    </row>
    <row r="281" spans="4:6" ht="12.75">
      <c r="D281" s="30"/>
      <c r="E281" s="30"/>
      <c r="F281" s="30"/>
    </row>
    <row r="282" spans="4:6" ht="12.75">
      <c r="D282" s="30"/>
      <c r="E282" s="30"/>
      <c r="F282" s="30"/>
    </row>
    <row r="283" spans="4:6" ht="12.75">
      <c r="D283" s="30"/>
      <c r="E283" s="30"/>
      <c r="F283" s="30"/>
    </row>
    <row r="284" spans="4:6" ht="12.75">
      <c r="D284" s="30"/>
      <c r="E284" s="30"/>
      <c r="F284" s="30"/>
    </row>
    <row r="285" spans="4:6" ht="12.75">
      <c r="D285" s="30"/>
      <c r="E285" s="30"/>
      <c r="F285" s="30"/>
    </row>
    <row r="286" spans="4:6" ht="12.75">
      <c r="D286" s="30"/>
      <c r="E286" s="30"/>
      <c r="F286" s="30"/>
    </row>
    <row r="287" spans="4:6" ht="12.75">
      <c r="D287" s="30"/>
      <c r="E287" s="30"/>
      <c r="F287" s="30"/>
    </row>
    <row r="288" spans="4:6" ht="12.75">
      <c r="D288" s="30"/>
      <c r="E288" s="30"/>
      <c r="F288" s="30"/>
    </row>
    <row r="289" spans="4:6" ht="12.75">
      <c r="D289" s="30"/>
      <c r="E289" s="30"/>
      <c r="F289" s="30"/>
    </row>
    <row r="290" spans="4:6" ht="12.75">
      <c r="D290" s="30"/>
      <c r="E290" s="30"/>
      <c r="F290" s="30"/>
    </row>
    <row r="291" spans="4:6" ht="12.75">
      <c r="D291" s="30"/>
      <c r="E291" s="30"/>
      <c r="F291" s="30"/>
    </row>
    <row r="292" spans="4:6" ht="12.75">
      <c r="D292" s="30"/>
      <c r="E292" s="30"/>
      <c r="F292" s="30"/>
    </row>
    <row r="293" spans="4:6" ht="12.75">
      <c r="D293" s="30"/>
      <c r="E293" s="30"/>
      <c r="F293" s="30"/>
    </row>
    <row r="294" spans="4:6" ht="12.75">
      <c r="D294" s="30"/>
      <c r="E294" s="30"/>
      <c r="F294" s="30"/>
    </row>
    <row r="295" spans="4:6" ht="12.75">
      <c r="D295" s="30"/>
      <c r="E295" s="30"/>
      <c r="F295" s="30"/>
    </row>
    <row r="296" spans="4:6" ht="12.75">
      <c r="D296" s="30"/>
      <c r="E296" s="30"/>
      <c r="F296" s="30"/>
    </row>
    <row r="297" spans="4:6" ht="12.75">
      <c r="D297" s="30"/>
      <c r="E297" s="30"/>
      <c r="F297" s="30"/>
    </row>
    <row r="298" spans="4:6" ht="12.75">
      <c r="D298" s="30"/>
      <c r="E298" s="30"/>
      <c r="F298" s="30"/>
    </row>
    <row r="299" spans="4:6" ht="12.75">
      <c r="D299" s="30"/>
      <c r="E299" s="30"/>
      <c r="F299" s="30"/>
    </row>
    <row r="300" spans="4:6" ht="12.75">
      <c r="D300" s="30"/>
      <c r="E300" s="30"/>
      <c r="F300" s="30"/>
    </row>
    <row r="301" spans="4:6" ht="12.75">
      <c r="D301" s="30"/>
      <c r="E301" s="30"/>
      <c r="F301" s="30"/>
    </row>
    <row r="302" spans="4:6" ht="12.75">
      <c r="D302" s="30"/>
      <c r="E302" s="30"/>
      <c r="F302" s="30"/>
    </row>
    <row r="303" spans="4:6" ht="12.75">
      <c r="D303" s="30"/>
      <c r="E303" s="30"/>
      <c r="F303" s="30"/>
    </row>
    <row r="304" spans="4:6" ht="12.75">
      <c r="D304" s="30"/>
      <c r="E304" s="30"/>
      <c r="F304" s="30"/>
    </row>
    <row r="305" spans="4:6" ht="12.75">
      <c r="D305" s="30"/>
      <c r="E305" s="30"/>
      <c r="F305" s="30"/>
    </row>
    <row r="306" spans="4:6" ht="12.75">
      <c r="D306" s="30"/>
      <c r="E306" s="30"/>
      <c r="F306" s="30"/>
    </row>
    <row r="307" spans="4:6" ht="12.75">
      <c r="D307" s="30"/>
      <c r="E307" s="30"/>
      <c r="F307" s="30"/>
    </row>
    <row r="308" spans="4:6" ht="12.75">
      <c r="D308" s="30"/>
      <c r="E308" s="30"/>
      <c r="F308" s="30"/>
    </row>
    <row r="309" spans="4:6" ht="12.75">
      <c r="D309" s="30"/>
      <c r="E309" s="30"/>
      <c r="F309" s="30"/>
    </row>
    <row r="310" spans="4:6" ht="12.75">
      <c r="D310" s="30"/>
      <c r="E310" s="30"/>
      <c r="F310" s="30"/>
    </row>
    <row r="311" spans="4:6" ht="12.75">
      <c r="D311" s="30"/>
      <c r="E311" s="30"/>
      <c r="F311" s="30"/>
    </row>
    <row r="312" spans="4:6" ht="12.75">
      <c r="D312" s="30"/>
      <c r="E312" s="30"/>
      <c r="F312" s="30"/>
    </row>
    <row r="313" spans="4:6" ht="12.75">
      <c r="D313" s="30"/>
      <c r="E313" s="30"/>
      <c r="F313" s="30"/>
    </row>
  </sheetData>
  <sheetProtection formatCells="0"/>
  <mergeCells count="6">
    <mergeCell ref="N1:P1"/>
    <mergeCell ref="R1:T1"/>
    <mergeCell ref="D1:F1"/>
    <mergeCell ref="A1:B2"/>
    <mergeCell ref="H1:J1"/>
    <mergeCell ref="K1:L2"/>
  </mergeCells>
  <printOptions/>
  <pageMargins left="0.6299212598425197" right="0.35433070866141736" top="0.6692913385826772" bottom="0.5118110236220472" header="0.31496062992125984" footer="0.31496062992125984"/>
  <pageSetup fitToHeight="10" fitToWidth="2" horizontalDpi="600" verticalDpi="600" orientation="landscape" paperSize="9" r:id="rId1"/>
  <headerFooter>
    <oddHeader>&amp;C&amp;"Arial,Tučné"&amp;14Rekapitulácia výdavkov rozpočtu (programový rozpočet) v €</oddHeader>
    <oddFooter>&amp;CStránka &amp;P</oddFooter>
  </headerFooter>
  <rowBreaks count="7" manualBreakCount="7">
    <brk id="37" max="255" man="1"/>
    <brk id="74" max="255" man="1"/>
    <brk id="115" max="255" man="1"/>
    <brk id="152" max="255" man="1"/>
    <brk id="182" max="255" man="1"/>
    <brk id="210" max="255" man="1"/>
    <brk id="242" max="255" man="1"/>
  </rowBreaks>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M14" sqref="M14"/>
    </sheetView>
  </sheetViews>
  <sheetFormatPr defaultColWidth="9.00390625" defaultRowHeight="12.75"/>
  <sheetData/>
  <sheetProtection/>
  <printOptions/>
  <pageMargins left="0.7086614173228347" right="0.4724409448818898" top="0.7480314960629921" bottom="0.7480314960629921" header="0.31496062992125984" footer="0.31496062992125984"/>
  <pageSetup horizontalDpi="600" verticalDpi="600" orientation="portrait" paperSize="9" r:id="rId4"/>
  <headerFooter>
    <oddFooter>&amp;CStrana &amp;P</oddFooter>
  </headerFooter>
  <legacyDrawing r:id="rId3"/>
  <oleObjects>
    <oleObject progId="Word.Document.8" shapeId="1715678" r:id="rId1"/>
    <oleObject progId="Word.Document.8" shapeId="1715679" r:id="rId2"/>
  </oleObjects>
</worksheet>
</file>

<file path=xl/worksheets/sheet9.xml><?xml version="1.0" encoding="utf-8"?>
<worksheet xmlns="http://schemas.openxmlformats.org/spreadsheetml/2006/main" xmlns:r="http://schemas.openxmlformats.org/officeDocument/2006/relationships">
  <dimension ref="A1:F1267"/>
  <sheetViews>
    <sheetView zoomScalePageLayoutView="0" workbookViewId="0" topLeftCell="A122">
      <selection activeCell="A140" sqref="A140"/>
    </sheetView>
  </sheetViews>
  <sheetFormatPr defaultColWidth="9.00390625" defaultRowHeight="12.75"/>
  <cols>
    <col min="1" max="1" width="22.125" style="283" customWidth="1"/>
    <col min="2" max="2" width="12.625" style="283" customWidth="1"/>
    <col min="3" max="6" width="12.75390625" style="283" customWidth="1"/>
    <col min="7" max="16384" width="9.125" style="265" customWidth="1"/>
  </cols>
  <sheetData>
    <row r="1" spans="1:6" ht="18">
      <c r="A1" s="263" t="s">
        <v>592</v>
      </c>
      <c r="B1" s="268"/>
      <c r="C1" s="264"/>
      <c r="D1" s="264"/>
      <c r="E1" s="264"/>
      <c r="F1" s="264"/>
    </row>
    <row r="2" spans="1:6" ht="15">
      <c r="A2" s="360" t="s">
        <v>1207</v>
      </c>
      <c r="B2" s="268"/>
      <c r="C2" s="264"/>
      <c r="D2" s="264"/>
      <c r="E2" s="264"/>
      <c r="F2" s="264"/>
    </row>
    <row r="3" spans="1:6" ht="12.75">
      <c r="A3" s="268"/>
      <c r="B3" s="268"/>
      <c r="C3" s="264"/>
      <c r="D3" s="264"/>
      <c r="E3" s="264"/>
      <c r="F3" s="264"/>
    </row>
    <row r="4" spans="1:6" ht="12.75">
      <c r="A4" s="268"/>
      <c r="B4" s="268"/>
      <c r="C4" s="266">
        <v>2012</v>
      </c>
      <c r="D4" s="266">
        <v>2013</v>
      </c>
      <c r="E4" s="266">
        <v>2014</v>
      </c>
      <c r="F4" s="264"/>
    </row>
    <row r="5" spans="1:6" ht="15">
      <c r="A5" s="541" t="s">
        <v>593</v>
      </c>
      <c r="B5" s="542"/>
      <c r="C5" s="267">
        <f>'Programový rozpočet sumár'!G7</f>
        <v>93512</v>
      </c>
      <c r="D5" s="267">
        <f>'Programový rozpočet sumár'!M7</f>
        <v>76180</v>
      </c>
      <c r="E5" s="267">
        <f>'Programový rozpočet sumár'!Q7</f>
        <v>75630</v>
      </c>
      <c r="F5" s="264"/>
    </row>
    <row r="6" spans="1:6" ht="12.75">
      <c r="A6" s="264"/>
      <c r="B6" s="264"/>
      <c r="C6" s="264"/>
      <c r="D6" s="264"/>
      <c r="E6" s="264"/>
      <c r="F6" s="264"/>
    </row>
    <row r="7" spans="1:6" ht="14.25">
      <c r="A7" s="407" t="s">
        <v>594</v>
      </c>
      <c r="B7" s="268"/>
      <c r="C7" s="268"/>
      <c r="D7" s="268"/>
      <c r="E7" s="268"/>
      <c r="F7" s="268"/>
    </row>
    <row r="8" spans="1:6" s="264" customFormat="1" ht="42" customHeight="1">
      <c r="A8" s="531" t="s">
        <v>595</v>
      </c>
      <c r="B8" s="532"/>
      <c r="C8" s="532"/>
      <c r="D8" s="532"/>
      <c r="E8" s="532"/>
      <c r="F8" s="532"/>
    </row>
    <row r="9" spans="1:6" ht="12.75">
      <c r="A9" s="269"/>
      <c r="B9" s="270"/>
      <c r="C9" s="270"/>
      <c r="D9" s="270"/>
      <c r="E9" s="270"/>
      <c r="F9" s="270"/>
    </row>
    <row r="10" spans="1:6" ht="15.75">
      <c r="A10" s="362" t="s">
        <v>596</v>
      </c>
      <c r="B10" s="268"/>
      <c r="C10" s="264"/>
      <c r="D10" s="264"/>
      <c r="E10" s="264"/>
      <c r="F10" s="264"/>
    </row>
    <row r="11" spans="1:6" ht="15">
      <c r="A11" s="360" t="s">
        <v>1208</v>
      </c>
      <c r="B11" s="268"/>
      <c r="C11" s="264"/>
      <c r="D11" s="264"/>
      <c r="E11" s="264"/>
      <c r="F11" s="264"/>
    </row>
    <row r="12" spans="1:6" ht="12.75">
      <c r="A12" s="268"/>
      <c r="B12" s="268"/>
      <c r="C12" s="264"/>
      <c r="D12" s="264"/>
      <c r="E12" s="264"/>
      <c r="F12" s="264"/>
    </row>
    <row r="13" spans="1:6" ht="12.75">
      <c r="A13" s="268"/>
      <c r="B13" s="268"/>
      <c r="C13" s="266">
        <v>2012</v>
      </c>
      <c r="D13" s="266">
        <v>2013</v>
      </c>
      <c r="E13" s="266">
        <v>2014</v>
      </c>
      <c r="F13" s="264"/>
    </row>
    <row r="14" spans="1:6" ht="15">
      <c r="A14" s="541" t="s">
        <v>1163</v>
      </c>
      <c r="B14" s="542"/>
      <c r="C14" s="267">
        <f>'Programový rozpočet sumár'!G8</f>
        <v>21500</v>
      </c>
      <c r="D14" s="267">
        <f>'Programový rozpočet sumár'!M8</f>
        <v>21800</v>
      </c>
      <c r="E14" s="267">
        <f>'Programový rozpočet sumár'!Q8</f>
        <v>22100</v>
      </c>
      <c r="F14" s="264"/>
    </row>
    <row r="15" spans="1:6" ht="12.75">
      <c r="A15" s="264"/>
      <c r="B15" s="264"/>
      <c r="C15" s="264"/>
      <c r="D15" s="264"/>
      <c r="E15" s="264"/>
      <c r="F15" s="264"/>
    </row>
    <row r="16" spans="1:6" s="272" customFormat="1" ht="15.75">
      <c r="A16" s="363" t="s">
        <v>1209</v>
      </c>
      <c r="B16" s="377"/>
      <c r="C16" s="271"/>
      <c r="D16" s="271"/>
      <c r="E16" s="271"/>
      <c r="F16" s="271"/>
    </row>
    <row r="17" spans="1:6" ht="12.75">
      <c r="A17" s="268"/>
      <c r="B17" s="268"/>
      <c r="C17" s="264"/>
      <c r="D17" s="264"/>
      <c r="E17" s="264"/>
      <c r="F17" s="264"/>
    </row>
    <row r="18" spans="1:6" ht="12.75">
      <c r="A18" s="268"/>
      <c r="B18" s="268"/>
      <c r="C18" s="266">
        <v>2012</v>
      </c>
      <c r="D18" s="266">
        <v>2013</v>
      </c>
      <c r="E18" s="266">
        <v>2014</v>
      </c>
      <c r="F18" s="264"/>
    </row>
    <row r="19" spans="1:6" ht="15">
      <c r="A19" s="541" t="s">
        <v>1168</v>
      </c>
      <c r="B19" s="542"/>
      <c r="C19" s="267">
        <f>'Programový rozpočet sumár'!G9</f>
        <v>6000</v>
      </c>
      <c r="D19" s="267">
        <f>'Programový rozpočet sumár'!M9</f>
        <v>6000</v>
      </c>
      <c r="E19" s="267">
        <f>'Programový rozpočet sumár'!Q9</f>
        <v>6000</v>
      </c>
      <c r="F19" s="264"/>
    </row>
    <row r="20" spans="1:6" ht="13.5" thickBot="1">
      <c r="A20" s="264"/>
      <c r="B20" s="264"/>
      <c r="C20" s="264"/>
      <c r="D20" s="264"/>
      <c r="E20" s="264"/>
      <c r="F20" s="264"/>
    </row>
    <row r="21" spans="1:6" ht="12.75">
      <c r="A21" s="273" t="s">
        <v>597</v>
      </c>
      <c r="B21" s="543" t="s">
        <v>598</v>
      </c>
      <c r="C21" s="544"/>
      <c r="D21" s="544"/>
      <c r="E21" s="544"/>
      <c r="F21" s="545"/>
    </row>
    <row r="22" spans="1:6" ht="12.75">
      <c r="A22" s="274" t="s">
        <v>599</v>
      </c>
      <c r="B22" s="528" t="s">
        <v>600</v>
      </c>
      <c r="C22" s="529"/>
      <c r="D22" s="529"/>
      <c r="E22" s="529"/>
      <c r="F22" s="530"/>
    </row>
    <row r="23" spans="1:6" ht="12.75">
      <c r="A23" s="274" t="s">
        <v>601</v>
      </c>
      <c r="B23" s="275" t="s">
        <v>602</v>
      </c>
      <c r="C23" s="528" t="s">
        <v>603</v>
      </c>
      <c r="D23" s="529"/>
      <c r="E23" s="529"/>
      <c r="F23" s="530"/>
    </row>
    <row r="24" spans="1:6" ht="12.75">
      <c r="A24" s="274" t="s">
        <v>604</v>
      </c>
      <c r="B24" s="276" t="s">
        <v>605</v>
      </c>
      <c r="C24" s="276" t="s">
        <v>606</v>
      </c>
      <c r="D24" s="277" t="s">
        <v>607</v>
      </c>
      <c r="E24" s="276" t="s">
        <v>608</v>
      </c>
      <c r="F24" s="278" t="s">
        <v>609</v>
      </c>
    </row>
    <row r="25" spans="1:6" ht="12.75">
      <c r="A25" s="274" t="s">
        <v>610</v>
      </c>
      <c r="B25" s="276">
        <v>57</v>
      </c>
      <c r="C25" s="276">
        <v>60</v>
      </c>
      <c r="D25" s="277">
        <v>60</v>
      </c>
      <c r="E25" s="276">
        <v>60</v>
      </c>
      <c r="F25" s="278">
        <v>60</v>
      </c>
    </row>
    <row r="26" spans="1:6" ht="13.5" thickBot="1">
      <c r="A26" s="382" t="s">
        <v>611</v>
      </c>
      <c r="B26" s="383">
        <v>63</v>
      </c>
      <c r="C26" s="383"/>
      <c r="D26" s="383"/>
      <c r="E26" s="300"/>
      <c r="F26" s="301"/>
    </row>
    <row r="27" spans="1:6" ht="12.75">
      <c r="A27" s="274" t="s">
        <v>601</v>
      </c>
      <c r="B27" s="275" t="s">
        <v>602</v>
      </c>
      <c r="C27" s="528" t="s">
        <v>612</v>
      </c>
      <c r="D27" s="529"/>
      <c r="E27" s="529"/>
      <c r="F27" s="530"/>
    </row>
    <row r="28" spans="1:6" ht="12.75">
      <c r="A28" s="274" t="s">
        <v>604</v>
      </c>
      <c r="B28" s="276" t="s">
        <v>605</v>
      </c>
      <c r="C28" s="276" t="s">
        <v>606</v>
      </c>
      <c r="D28" s="277" t="s">
        <v>607</v>
      </c>
      <c r="E28" s="276" t="s">
        <v>608</v>
      </c>
      <c r="F28" s="278" t="s">
        <v>609</v>
      </c>
    </row>
    <row r="29" spans="1:6" ht="12.75">
      <c r="A29" s="274" t="s">
        <v>610</v>
      </c>
      <c r="B29" s="276">
        <v>12</v>
      </c>
      <c r="C29" s="276">
        <v>12</v>
      </c>
      <c r="D29" s="277">
        <v>12</v>
      </c>
      <c r="E29" s="276">
        <v>12</v>
      </c>
      <c r="F29" s="278">
        <v>12</v>
      </c>
    </row>
    <row r="30" spans="1:6" ht="13.5" thickBot="1">
      <c r="A30" s="382" t="s">
        <v>611</v>
      </c>
      <c r="B30" s="383">
        <v>12</v>
      </c>
      <c r="C30" s="383"/>
      <c r="D30" s="383"/>
      <c r="E30" s="300"/>
      <c r="F30" s="301"/>
    </row>
    <row r="31" spans="1:6" ht="12.75">
      <c r="A31" s="309"/>
      <c r="B31" s="310"/>
      <c r="C31" s="310"/>
      <c r="D31" s="310"/>
      <c r="E31" s="310"/>
      <c r="F31" s="310"/>
    </row>
    <row r="32" spans="1:6" ht="14.25">
      <c r="A32" s="407" t="s">
        <v>594</v>
      </c>
      <c r="B32" s="268"/>
      <c r="C32" s="268"/>
      <c r="D32" s="268"/>
      <c r="E32" s="268"/>
      <c r="F32" s="268"/>
    </row>
    <row r="33" spans="1:6" ht="41.25" customHeight="1">
      <c r="A33" s="531" t="s">
        <v>613</v>
      </c>
      <c r="B33" s="531"/>
      <c r="C33" s="531"/>
      <c r="D33" s="531"/>
      <c r="E33" s="531"/>
      <c r="F33" s="531"/>
    </row>
    <row r="34" spans="1:6" ht="12.75">
      <c r="A34" s="269"/>
      <c r="B34" s="270"/>
      <c r="C34" s="270"/>
      <c r="D34" s="270"/>
      <c r="E34" s="270"/>
      <c r="F34" s="270"/>
    </row>
    <row r="35" spans="1:6" ht="15.75">
      <c r="A35" s="363" t="s">
        <v>1210</v>
      </c>
      <c r="B35" s="268"/>
      <c r="C35" s="264"/>
      <c r="D35" s="264"/>
      <c r="E35" s="264"/>
      <c r="F35" s="271"/>
    </row>
    <row r="36" spans="1:6" ht="12.75">
      <c r="A36" s="268"/>
      <c r="B36" s="268"/>
      <c r="C36" s="264"/>
      <c r="D36" s="264"/>
      <c r="E36" s="264"/>
      <c r="F36" s="264"/>
    </row>
    <row r="37" spans="1:6" ht="12.75">
      <c r="A37" s="268"/>
      <c r="B37" s="268"/>
      <c r="C37" s="266">
        <v>2012</v>
      </c>
      <c r="D37" s="266">
        <v>2013</v>
      </c>
      <c r="E37" s="266">
        <v>2014</v>
      </c>
      <c r="F37" s="264"/>
    </row>
    <row r="38" spans="1:6" ht="15">
      <c r="A38" s="541" t="s">
        <v>1168</v>
      </c>
      <c r="B38" s="542"/>
      <c r="C38" s="267">
        <f>'Programový rozpočet sumár'!G12</f>
        <v>0</v>
      </c>
      <c r="D38" s="267">
        <f>'Programový rozpočet sumár'!M12</f>
        <v>0</v>
      </c>
      <c r="E38" s="267">
        <f>'Programový rozpočet sumár'!Q12</f>
        <v>0</v>
      </c>
      <c r="F38" s="264"/>
    </row>
    <row r="39" spans="1:6" ht="13.5" thickBot="1">
      <c r="A39" s="264"/>
      <c r="B39" s="264"/>
      <c r="C39" s="264"/>
      <c r="D39" s="264"/>
      <c r="E39" s="264"/>
      <c r="F39" s="264"/>
    </row>
    <row r="40" spans="1:6" ht="12.75">
      <c r="A40" s="273" t="s">
        <v>597</v>
      </c>
      <c r="B40" s="543" t="s">
        <v>614</v>
      </c>
      <c r="C40" s="544"/>
      <c r="D40" s="544"/>
      <c r="E40" s="544"/>
      <c r="F40" s="545"/>
    </row>
    <row r="41" spans="1:6" ht="12.75">
      <c r="A41" s="274" t="s">
        <v>599</v>
      </c>
      <c r="B41" s="528" t="s">
        <v>615</v>
      </c>
      <c r="C41" s="529"/>
      <c r="D41" s="529"/>
      <c r="E41" s="529"/>
      <c r="F41" s="530"/>
    </row>
    <row r="42" spans="1:6" ht="12.75">
      <c r="A42" s="274" t="s">
        <v>601</v>
      </c>
      <c r="B42" s="275" t="s">
        <v>602</v>
      </c>
      <c r="C42" s="528" t="s">
        <v>616</v>
      </c>
      <c r="D42" s="529"/>
      <c r="E42" s="529"/>
      <c r="F42" s="530"/>
    </row>
    <row r="43" spans="1:6" ht="12.75">
      <c r="A43" s="274" t="s">
        <v>604</v>
      </c>
      <c r="B43" s="276" t="s">
        <v>605</v>
      </c>
      <c r="C43" s="276" t="s">
        <v>606</v>
      </c>
      <c r="D43" s="277" t="s">
        <v>607</v>
      </c>
      <c r="E43" s="276" t="s">
        <v>608</v>
      </c>
      <c r="F43" s="278" t="s">
        <v>609</v>
      </c>
    </row>
    <row r="44" spans="1:6" ht="12.75">
      <c r="A44" s="274" t="s">
        <v>610</v>
      </c>
      <c r="B44" s="384">
        <v>0.98</v>
      </c>
      <c r="C44" s="384">
        <v>0.98</v>
      </c>
      <c r="D44" s="486">
        <v>0.98</v>
      </c>
      <c r="E44" s="384">
        <v>0.98</v>
      </c>
      <c r="F44" s="487">
        <v>0.98</v>
      </c>
    </row>
    <row r="45" spans="1:6" ht="13.5" thickBot="1">
      <c r="A45" s="382" t="s">
        <v>611</v>
      </c>
      <c r="B45" s="385">
        <v>1</v>
      </c>
      <c r="C45" s="383"/>
      <c r="D45" s="383"/>
      <c r="E45" s="300"/>
      <c r="F45" s="301"/>
    </row>
    <row r="46" spans="1:6" ht="12.75">
      <c r="A46" s="269"/>
      <c r="B46" s="270"/>
      <c r="C46" s="270"/>
      <c r="D46" s="270"/>
      <c r="E46" s="270"/>
      <c r="F46" s="270"/>
    </row>
    <row r="47" spans="1:6" ht="14.25">
      <c r="A47" s="407" t="s">
        <v>617</v>
      </c>
      <c r="B47" s="268"/>
      <c r="C47" s="268"/>
      <c r="D47" s="268"/>
      <c r="E47" s="268"/>
      <c r="F47" s="268"/>
    </row>
    <row r="48" spans="1:6" ht="40.5" customHeight="1">
      <c r="A48" s="531" t="s">
        <v>618</v>
      </c>
      <c r="B48" s="532"/>
      <c r="C48" s="532"/>
      <c r="D48" s="532"/>
      <c r="E48" s="532"/>
      <c r="F48" s="532"/>
    </row>
    <row r="49" spans="1:6" ht="14.25">
      <c r="A49" s="279"/>
      <c r="B49" s="279"/>
      <c r="C49" s="279"/>
      <c r="D49" s="279"/>
      <c r="E49" s="279"/>
      <c r="F49" s="279"/>
    </row>
    <row r="50" spans="1:6" ht="15.75">
      <c r="A50" s="363" t="s">
        <v>1211</v>
      </c>
      <c r="B50" s="377"/>
      <c r="C50" s="271"/>
      <c r="D50" s="271"/>
      <c r="E50" s="271"/>
      <c r="F50" s="271"/>
    </row>
    <row r="51" spans="1:6" ht="12.75">
      <c r="A51" s="268"/>
      <c r="B51" s="268"/>
      <c r="C51" s="264"/>
      <c r="D51" s="264"/>
      <c r="E51" s="264"/>
      <c r="F51" s="264"/>
    </row>
    <row r="52" spans="1:6" ht="12.75">
      <c r="A52" s="268"/>
      <c r="B52" s="268"/>
      <c r="C52" s="266">
        <v>2012</v>
      </c>
      <c r="D52" s="266">
        <v>2013</v>
      </c>
      <c r="E52" s="266">
        <v>2014</v>
      </c>
      <c r="F52" s="264"/>
    </row>
    <row r="53" spans="1:6" ht="15">
      <c r="A53" s="541" t="s">
        <v>1168</v>
      </c>
      <c r="B53" s="542"/>
      <c r="C53" s="267">
        <f>'Programový rozpočet sumár'!G13</f>
        <v>15500</v>
      </c>
      <c r="D53" s="267">
        <f>'Programový rozpočet sumár'!M13</f>
        <v>15800</v>
      </c>
      <c r="E53" s="267">
        <f>'Programový rozpočet sumár'!Q13</f>
        <v>16100</v>
      </c>
      <c r="F53" s="264"/>
    </row>
    <row r="54" spans="1:6" ht="13.5" thickBot="1">
      <c r="A54" s="264"/>
      <c r="B54" s="264"/>
      <c r="C54" s="264"/>
      <c r="D54" s="264"/>
      <c r="E54" s="264"/>
      <c r="F54" s="264"/>
    </row>
    <row r="55" spans="1:6" ht="12.75">
      <c r="A55" s="273" t="s">
        <v>597</v>
      </c>
      <c r="B55" s="543" t="s">
        <v>614</v>
      </c>
      <c r="C55" s="544"/>
      <c r="D55" s="544"/>
      <c r="E55" s="544"/>
      <c r="F55" s="545"/>
    </row>
    <row r="56" spans="1:6" ht="12.75">
      <c r="A56" s="274" t="s">
        <v>599</v>
      </c>
      <c r="B56" s="528" t="s">
        <v>619</v>
      </c>
      <c r="C56" s="529"/>
      <c r="D56" s="529"/>
      <c r="E56" s="529"/>
      <c r="F56" s="530"/>
    </row>
    <row r="57" spans="1:6" ht="12.75">
      <c r="A57" s="274" t="s">
        <v>601</v>
      </c>
      <c r="B57" s="275" t="s">
        <v>602</v>
      </c>
      <c r="C57" s="528" t="s">
        <v>620</v>
      </c>
      <c r="D57" s="529"/>
      <c r="E57" s="529"/>
      <c r="F57" s="530"/>
    </row>
    <row r="58" spans="1:6" ht="12.75">
      <c r="A58" s="274" t="s">
        <v>604</v>
      </c>
      <c r="B58" s="276" t="s">
        <v>605</v>
      </c>
      <c r="C58" s="276" t="s">
        <v>606</v>
      </c>
      <c r="D58" s="277" t="s">
        <v>607</v>
      </c>
      <c r="E58" s="276" t="s">
        <v>608</v>
      </c>
      <c r="F58" s="278" t="s">
        <v>609</v>
      </c>
    </row>
    <row r="59" spans="1:6" ht="12.75">
      <c r="A59" s="274" t="s">
        <v>610</v>
      </c>
      <c r="B59" s="384">
        <v>0.8</v>
      </c>
      <c r="C59" s="384">
        <v>0.8</v>
      </c>
      <c r="D59" s="486">
        <v>0.8</v>
      </c>
      <c r="E59" s="384">
        <v>0.8</v>
      </c>
      <c r="F59" s="487">
        <v>0.8</v>
      </c>
    </row>
    <row r="60" spans="1:6" ht="13.5" thickBot="1">
      <c r="A60" s="382" t="s">
        <v>611</v>
      </c>
      <c r="B60" s="385">
        <v>0.81</v>
      </c>
      <c r="C60" s="383"/>
      <c r="D60" s="383"/>
      <c r="E60" s="300"/>
      <c r="F60" s="301"/>
    </row>
    <row r="61" spans="1:6" ht="12.75">
      <c r="A61" s="269"/>
      <c r="B61" s="270"/>
      <c r="C61" s="270"/>
      <c r="D61" s="270"/>
      <c r="E61" s="270"/>
      <c r="F61" s="270"/>
    </row>
    <row r="62" spans="1:6" ht="14.25">
      <c r="A62" s="407" t="s">
        <v>621</v>
      </c>
      <c r="B62" s="268"/>
      <c r="C62" s="268"/>
      <c r="D62" s="268"/>
      <c r="E62" s="268"/>
      <c r="F62" s="268"/>
    </row>
    <row r="63" spans="1:6" ht="15" customHeight="1">
      <c r="A63" s="531" t="s">
        <v>622</v>
      </c>
      <c r="B63" s="532"/>
      <c r="C63" s="532"/>
      <c r="D63" s="532"/>
      <c r="E63" s="532"/>
      <c r="F63" s="532"/>
    </row>
    <row r="64" spans="1:6" ht="12.75">
      <c r="A64" s="264"/>
      <c r="B64" s="264"/>
      <c r="C64" s="264"/>
      <c r="D64" s="264"/>
      <c r="E64" s="264"/>
      <c r="F64" s="264"/>
    </row>
    <row r="65" spans="1:6" ht="15.75">
      <c r="A65" s="362" t="s">
        <v>623</v>
      </c>
      <c r="B65" s="268"/>
      <c r="C65" s="264"/>
      <c r="D65" s="264"/>
      <c r="E65" s="264"/>
      <c r="F65" s="264"/>
    </row>
    <row r="66" spans="1:6" ht="15">
      <c r="A66" s="360" t="s">
        <v>1208</v>
      </c>
      <c r="B66" s="268"/>
      <c r="C66" s="264"/>
      <c r="D66" s="264"/>
      <c r="E66" s="264"/>
      <c r="F66" s="264"/>
    </row>
    <row r="67" spans="1:6" ht="12.75">
      <c r="A67" s="268"/>
      <c r="B67" s="268"/>
      <c r="C67" s="264"/>
      <c r="D67" s="264"/>
      <c r="E67" s="264"/>
      <c r="F67" s="264"/>
    </row>
    <row r="68" spans="1:6" ht="12.75">
      <c r="A68" s="268"/>
      <c r="B68" s="268"/>
      <c r="C68" s="266">
        <v>2012</v>
      </c>
      <c r="D68" s="266">
        <v>2013</v>
      </c>
      <c r="E68" s="266">
        <v>2014</v>
      </c>
      <c r="F68" s="264"/>
    </row>
    <row r="69" spans="1:6" ht="15">
      <c r="A69" s="541" t="s">
        <v>1163</v>
      </c>
      <c r="B69" s="542"/>
      <c r="C69" s="267">
        <f>'Programový rozpočet sumár'!G14</f>
        <v>51782</v>
      </c>
      <c r="D69" s="267">
        <f>'Programový rozpočet sumár'!M14</f>
        <v>31000</v>
      </c>
      <c r="E69" s="267">
        <f>'Programový rozpočet sumár'!Q14</f>
        <v>30000</v>
      </c>
      <c r="F69" s="264"/>
    </row>
    <row r="70" spans="1:6" ht="12.75">
      <c r="A70" s="264"/>
      <c r="B70" s="264"/>
      <c r="C70" s="264"/>
      <c r="D70" s="264"/>
      <c r="E70" s="264"/>
      <c r="F70" s="264"/>
    </row>
    <row r="71" spans="1:6" ht="15.75">
      <c r="A71" s="363" t="s">
        <v>624</v>
      </c>
      <c r="B71" s="268"/>
      <c r="C71" s="264"/>
      <c r="D71" s="264"/>
      <c r="E71" s="264"/>
      <c r="F71" s="264"/>
    </row>
    <row r="72" spans="1:6" ht="12.75">
      <c r="A72" s="268"/>
      <c r="B72" s="268"/>
      <c r="C72" s="264"/>
      <c r="D72" s="264"/>
      <c r="E72" s="264"/>
      <c r="F72" s="264"/>
    </row>
    <row r="73" spans="1:6" ht="12.75">
      <c r="A73" s="268"/>
      <c r="B73" s="268"/>
      <c r="C73" s="266">
        <v>2012</v>
      </c>
      <c r="D73" s="266">
        <v>2013</v>
      </c>
      <c r="E73" s="266">
        <v>2014</v>
      </c>
      <c r="F73" s="264"/>
    </row>
    <row r="74" spans="1:6" ht="15">
      <c r="A74" s="541" t="s">
        <v>1168</v>
      </c>
      <c r="B74" s="542"/>
      <c r="C74" s="267">
        <f>'Programový rozpočet sumár'!G15</f>
        <v>3000</v>
      </c>
      <c r="D74" s="267">
        <f>'Programový rozpočet sumár'!M15</f>
        <v>1000</v>
      </c>
      <c r="E74" s="267">
        <f>'Programový rozpočet sumár'!Q15</f>
        <v>0</v>
      </c>
      <c r="F74" s="264"/>
    </row>
    <row r="75" spans="1:6" ht="13.5" thickBot="1">
      <c r="A75" s="264"/>
      <c r="B75" s="264"/>
      <c r="C75" s="264"/>
      <c r="D75" s="264"/>
      <c r="E75" s="264"/>
      <c r="F75" s="264"/>
    </row>
    <row r="76" spans="1:6" ht="12.75">
      <c r="A76" s="273" t="s">
        <v>597</v>
      </c>
      <c r="B76" s="543" t="s">
        <v>625</v>
      </c>
      <c r="C76" s="544"/>
      <c r="D76" s="544"/>
      <c r="E76" s="544"/>
      <c r="F76" s="545"/>
    </row>
    <row r="77" spans="1:6" ht="25.5" customHeight="1">
      <c r="A77" s="274" t="s">
        <v>599</v>
      </c>
      <c r="B77" s="528" t="s">
        <v>626</v>
      </c>
      <c r="C77" s="529"/>
      <c r="D77" s="529"/>
      <c r="E77" s="529"/>
      <c r="F77" s="530"/>
    </row>
    <row r="78" spans="1:6" ht="24.75" customHeight="1">
      <c r="A78" s="274" t="s">
        <v>601</v>
      </c>
      <c r="B78" s="386" t="s">
        <v>602</v>
      </c>
      <c r="C78" s="528" t="s">
        <v>627</v>
      </c>
      <c r="D78" s="529"/>
      <c r="E78" s="529"/>
      <c r="F78" s="530"/>
    </row>
    <row r="79" spans="1:6" ht="12.75">
      <c r="A79" s="274" t="s">
        <v>604</v>
      </c>
      <c r="B79" s="276" t="s">
        <v>605</v>
      </c>
      <c r="C79" s="276" t="s">
        <v>606</v>
      </c>
      <c r="D79" s="277" t="s">
        <v>607</v>
      </c>
      <c r="E79" s="276" t="s">
        <v>608</v>
      </c>
      <c r="F79" s="278" t="s">
        <v>609</v>
      </c>
    </row>
    <row r="80" spans="1:6" ht="12.75">
      <c r="A80" s="274" t="s">
        <v>610</v>
      </c>
      <c r="B80" s="276"/>
      <c r="C80" s="276" t="s">
        <v>628</v>
      </c>
      <c r="D80" s="277" t="s">
        <v>629</v>
      </c>
      <c r="E80" s="276" t="s">
        <v>629</v>
      </c>
      <c r="F80" s="278"/>
    </row>
    <row r="81" spans="1:6" ht="13.5" thickBot="1">
      <c r="A81" s="382" t="s">
        <v>611</v>
      </c>
      <c r="B81" s="383"/>
      <c r="C81" s="383"/>
      <c r="D81" s="300"/>
      <c r="E81" s="300"/>
      <c r="F81" s="301"/>
    </row>
    <row r="82" spans="1:6" ht="12.75">
      <c r="A82" s="309"/>
      <c r="B82" s="310"/>
      <c r="C82" s="310"/>
      <c r="D82" s="310"/>
      <c r="E82" s="310"/>
      <c r="F82" s="310"/>
    </row>
    <row r="83" spans="1:6" ht="14.25">
      <c r="A83" s="407" t="s">
        <v>621</v>
      </c>
      <c r="B83" s="268"/>
      <c r="C83" s="268"/>
      <c r="D83" s="268"/>
      <c r="E83" s="268"/>
      <c r="F83" s="268"/>
    </row>
    <row r="84" spans="1:6" ht="42" customHeight="1">
      <c r="A84" s="531" t="s">
        <v>630</v>
      </c>
      <c r="B84" s="532"/>
      <c r="C84" s="532"/>
      <c r="D84" s="532"/>
      <c r="E84" s="532"/>
      <c r="F84" s="532"/>
    </row>
    <row r="85" spans="1:6" ht="14.25">
      <c r="A85" s="280"/>
      <c r="B85" s="280"/>
      <c r="C85" s="280"/>
      <c r="D85" s="280"/>
      <c r="E85" s="280"/>
      <c r="F85" s="280"/>
    </row>
    <row r="86" spans="1:6" ht="15.75">
      <c r="A86" s="363" t="s">
        <v>1212</v>
      </c>
      <c r="B86" s="268"/>
      <c r="C86" s="264"/>
      <c r="D86" s="264"/>
      <c r="E86" s="264"/>
      <c r="F86" s="264"/>
    </row>
    <row r="87" spans="1:6" ht="12.75">
      <c r="A87" s="268"/>
      <c r="B87" s="268"/>
      <c r="C87" s="264"/>
      <c r="D87" s="264"/>
      <c r="E87" s="264"/>
      <c r="F87" s="264"/>
    </row>
    <row r="88" spans="1:6" ht="12.75">
      <c r="A88" s="268"/>
      <c r="B88" s="268"/>
      <c r="C88" s="266">
        <v>2012</v>
      </c>
      <c r="D88" s="266">
        <v>2013</v>
      </c>
      <c r="E88" s="266">
        <v>2014</v>
      </c>
      <c r="F88" s="264"/>
    </row>
    <row r="89" spans="1:6" ht="15">
      <c r="A89" s="541" t="s">
        <v>1168</v>
      </c>
      <c r="B89" s="542"/>
      <c r="C89" s="267">
        <f>'Programový rozpočet sumár'!G16</f>
        <v>13000</v>
      </c>
      <c r="D89" s="267">
        <f>'Programový rozpočet sumár'!M16</f>
        <v>5000</v>
      </c>
      <c r="E89" s="267">
        <f>'Programový rozpočet sumár'!Q16</f>
        <v>5000</v>
      </c>
      <c r="F89" s="264"/>
    </row>
    <row r="90" spans="1:6" ht="13.5" thickBot="1">
      <c r="A90" s="264"/>
      <c r="B90" s="264"/>
      <c r="C90" s="264"/>
      <c r="D90" s="264"/>
      <c r="E90" s="264"/>
      <c r="F90" s="264"/>
    </row>
    <row r="91" spans="1:6" ht="12.75">
      <c r="A91" s="387" t="s">
        <v>597</v>
      </c>
      <c r="B91" s="543" t="s">
        <v>631</v>
      </c>
      <c r="C91" s="544"/>
      <c r="D91" s="544"/>
      <c r="E91" s="544"/>
      <c r="F91" s="545"/>
    </row>
    <row r="92" spans="1:6" ht="12.75">
      <c r="A92" s="388" t="s">
        <v>599</v>
      </c>
      <c r="B92" s="528" t="s">
        <v>632</v>
      </c>
      <c r="C92" s="529"/>
      <c r="D92" s="529"/>
      <c r="E92" s="529"/>
      <c r="F92" s="530"/>
    </row>
    <row r="93" spans="1:6" ht="12.75">
      <c r="A93" s="388" t="s">
        <v>601</v>
      </c>
      <c r="B93" s="275" t="s">
        <v>602</v>
      </c>
      <c r="C93" s="528" t="s">
        <v>633</v>
      </c>
      <c r="D93" s="529"/>
      <c r="E93" s="529"/>
      <c r="F93" s="530"/>
    </row>
    <row r="94" spans="1:6" ht="12.75">
      <c r="A94" s="388" t="s">
        <v>604</v>
      </c>
      <c r="B94" s="276" t="s">
        <v>605</v>
      </c>
      <c r="C94" s="276" t="s">
        <v>606</v>
      </c>
      <c r="D94" s="277" t="s">
        <v>607</v>
      </c>
      <c r="E94" s="276" t="s">
        <v>608</v>
      </c>
      <c r="F94" s="278" t="s">
        <v>609</v>
      </c>
    </row>
    <row r="95" spans="1:6" ht="12.75">
      <c r="A95" s="388" t="s">
        <v>610</v>
      </c>
      <c r="B95" s="276"/>
      <c r="C95" s="276" t="s">
        <v>628</v>
      </c>
      <c r="D95" s="277" t="s">
        <v>629</v>
      </c>
      <c r="E95" s="276"/>
      <c r="F95" s="278"/>
    </row>
    <row r="96" spans="1:6" ht="13.5" thickBot="1">
      <c r="A96" s="389" t="s">
        <v>611</v>
      </c>
      <c r="B96" s="383"/>
      <c r="C96" s="383"/>
      <c r="D96" s="300"/>
      <c r="E96" s="300"/>
      <c r="F96" s="301"/>
    </row>
    <row r="97" spans="1:6" ht="12.75">
      <c r="A97" s="388" t="s">
        <v>599</v>
      </c>
      <c r="B97" s="543" t="s">
        <v>634</v>
      </c>
      <c r="C97" s="544"/>
      <c r="D97" s="544"/>
      <c r="E97" s="544"/>
      <c r="F97" s="545"/>
    </row>
    <row r="98" spans="1:6" ht="12.75">
      <c r="A98" s="388" t="s">
        <v>601</v>
      </c>
      <c r="B98" s="275" t="s">
        <v>602</v>
      </c>
      <c r="C98" s="528" t="s">
        <v>635</v>
      </c>
      <c r="D98" s="529"/>
      <c r="E98" s="529"/>
      <c r="F98" s="530"/>
    </row>
    <row r="99" spans="1:6" ht="12.75">
      <c r="A99" s="388" t="s">
        <v>604</v>
      </c>
      <c r="B99" s="276" t="s">
        <v>605</v>
      </c>
      <c r="C99" s="276" t="s">
        <v>606</v>
      </c>
      <c r="D99" s="277" t="s">
        <v>607</v>
      </c>
      <c r="E99" s="276" t="s">
        <v>608</v>
      </c>
      <c r="F99" s="278" t="s">
        <v>609</v>
      </c>
    </row>
    <row r="100" spans="1:6" ht="12.75">
      <c r="A100" s="388" t="s">
        <v>610</v>
      </c>
      <c r="B100" s="276" t="s">
        <v>628</v>
      </c>
      <c r="C100" s="276" t="s">
        <v>629</v>
      </c>
      <c r="D100" s="277" t="s">
        <v>629</v>
      </c>
      <c r="E100" s="276"/>
      <c r="F100" s="278"/>
    </row>
    <row r="101" spans="1:6" ht="13.5" thickBot="1">
      <c r="A101" s="389" t="s">
        <v>611</v>
      </c>
      <c r="B101" s="383" t="s">
        <v>628</v>
      </c>
      <c r="C101" s="383"/>
      <c r="D101" s="300"/>
      <c r="E101" s="300"/>
      <c r="F101" s="301"/>
    </row>
    <row r="102" spans="1:6" ht="12.75">
      <c r="A102" s="309"/>
      <c r="B102" s="310"/>
      <c r="C102" s="310"/>
      <c r="D102" s="310"/>
      <c r="E102" s="310"/>
      <c r="F102" s="310"/>
    </row>
    <row r="103" spans="1:6" ht="14.25">
      <c r="A103" s="407" t="s">
        <v>621</v>
      </c>
      <c r="B103" s="268"/>
      <c r="C103" s="268"/>
      <c r="D103" s="268"/>
      <c r="E103" s="268"/>
      <c r="F103" s="268"/>
    </row>
    <row r="104" spans="1:6" ht="44.25" customHeight="1">
      <c r="A104" s="531" t="s">
        <v>636</v>
      </c>
      <c r="B104" s="532"/>
      <c r="C104" s="532"/>
      <c r="D104" s="532"/>
      <c r="E104" s="532"/>
      <c r="F104" s="532"/>
    </row>
    <row r="105" spans="1:5" ht="15">
      <c r="A105" s="281"/>
      <c r="B105" s="281"/>
      <c r="C105" s="282"/>
      <c r="D105" s="282"/>
      <c r="E105" s="282"/>
    </row>
    <row r="106" spans="1:6" ht="15.75">
      <c r="A106" s="378" t="s">
        <v>637</v>
      </c>
      <c r="B106" s="379"/>
      <c r="C106" s="284"/>
      <c r="D106" s="284"/>
      <c r="E106" s="284"/>
      <c r="F106" s="284"/>
    </row>
    <row r="107" spans="1:2" ht="15">
      <c r="A107" s="380"/>
      <c r="B107" s="380"/>
    </row>
    <row r="108" spans="1:6" ht="12.75">
      <c r="A108" s="379"/>
      <c r="B108" s="379"/>
      <c r="C108" s="266">
        <v>2012</v>
      </c>
      <c r="D108" s="266">
        <v>2013</v>
      </c>
      <c r="E108" s="266">
        <v>2014</v>
      </c>
      <c r="F108" s="284"/>
    </row>
    <row r="109" spans="1:6" ht="15">
      <c r="A109" s="552" t="s">
        <v>1168</v>
      </c>
      <c r="B109" s="553"/>
      <c r="C109" s="381">
        <f>'Programový rozpočet sumár'!G17</f>
        <v>35782</v>
      </c>
      <c r="D109" s="381">
        <f>'Programový rozpočet sumár'!M17</f>
        <v>25000</v>
      </c>
      <c r="E109" s="381">
        <f>'Programový rozpočet sumár'!Q17</f>
        <v>25000</v>
      </c>
      <c r="F109" s="284"/>
    </row>
    <row r="110" spans="1:6" ht="13.5" thickBot="1">
      <c r="A110" s="284"/>
      <c r="B110" s="284"/>
      <c r="C110" s="284"/>
      <c r="D110" s="284"/>
      <c r="E110" s="284"/>
      <c r="F110" s="284"/>
    </row>
    <row r="111" spans="1:6" ht="12.75">
      <c r="A111" s="390" t="s">
        <v>597</v>
      </c>
      <c r="B111" s="546" t="s">
        <v>638</v>
      </c>
      <c r="C111" s="547"/>
      <c r="D111" s="547"/>
      <c r="E111" s="547"/>
      <c r="F111" s="548"/>
    </row>
    <row r="112" spans="1:6" ht="12.75">
      <c r="A112" s="391" t="s">
        <v>599</v>
      </c>
      <c r="B112" s="549" t="s">
        <v>639</v>
      </c>
      <c r="C112" s="550"/>
      <c r="D112" s="550"/>
      <c r="E112" s="550"/>
      <c r="F112" s="551"/>
    </row>
    <row r="113" spans="1:6" ht="12.75">
      <c r="A113" s="391" t="s">
        <v>601</v>
      </c>
      <c r="B113" s="392" t="s">
        <v>602</v>
      </c>
      <c r="C113" s="549" t="s">
        <v>640</v>
      </c>
      <c r="D113" s="550"/>
      <c r="E113" s="550"/>
      <c r="F113" s="551"/>
    </row>
    <row r="114" spans="1:6" ht="12.75">
      <c r="A114" s="391" t="s">
        <v>604</v>
      </c>
      <c r="B114" s="393" t="s">
        <v>605</v>
      </c>
      <c r="C114" s="393" t="s">
        <v>606</v>
      </c>
      <c r="D114" s="478" t="s">
        <v>607</v>
      </c>
      <c r="E114" s="393" t="s">
        <v>608</v>
      </c>
      <c r="F114" s="479" t="s">
        <v>609</v>
      </c>
    </row>
    <row r="115" spans="1:6" ht="12.75">
      <c r="A115" s="391" t="s">
        <v>610</v>
      </c>
      <c r="B115" s="393">
        <v>15</v>
      </c>
      <c r="C115" s="393">
        <v>13</v>
      </c>
      <c r="D115" s="478">
        <v>7</v>
      </c>
      <c r="E115" s="393">
        <v>7</v>
      </c>
      <c r="F115" s="479">
        <v>8</v>
      </c>
    </row>
    <row r="116" spans="1:6" ht="13.5" thickBot="1">
      <c r="A116" s="394" t="s">
        <v>611</v>
      </c>
      <c r="B116" s="395">
        <v>7</v>
      </c>
      <c r="C116" s="395"/>
      <c r="D116" s="353"/>
      <c r="E116" s="353"/>
      <c r="F116" s="354"/>
    </row>
    <row r="118" spans="1:6" ht="15">
      <c r="A118" s="407" t="s">
        <v>617</v>
      </c>
      <c r="B118" s="371"/>
      <c r="C118" s="373"/>
      <c r="D118" s="373"/>
      <c r="E118" s="373"/>
      <c r="F118" s="373"/>
    </row>
    <row r="119" spans="1:6" ht="67.5" customHeight="1">
      <c r="A119" s="531" t="s">
        <v>641</v>
      </c>
      <c r="B119" s="532"/>
      <c r="C119" s="532"/>
      <c r="D119" s="532"/>
      <c r="E119" s="532"/>
      <c r="F119" s="532"/>
    </row>
    <row r="120" spans="1:6" ht="12.75">
      <c r="A120" s="285"/>
      <c r="B120" s="285"/>
      <c r="C120" s="286"/>
      <c r="D120" s="286"/>
      <c r="E120" s="286"/>
      <c r="F120" s="286"/>
    </row>
    <row r="121" spans="1:6" ht="15.75">
      <c r="A121" s="362" t="s">
        <v>642</v>
      </c>
      <c r="B121" s="284"/>
      <c r="C121" s="284"/>
      <c r="D121" s="284"/>
      <c r="E121" s="284"/>
      <c r="F121" s="284"/>
    </row>
    <row r="122" spans="1:6" ht="15">
      <c r="A122" s="360" t="s">
        <v>1213</v>
      </c>
      <c r="B122" s="264"/>
      <c r="C122" s="264"/>
      <c r="D122" s="264"/>
      <c r="E122" s="264"/>
      <c r="F122" s="264"/>
    </row>
    <row r="124" spans="1:6" ht="12.75">
      <c r="A124" s="264"/>
      <c r="B124" s="264"/>
      <c r="C124" s="266">
        <v>2012</v>
      </c>
      <c r="D124" s="266">
        <v>2013</v>
      </c>
      <c r="E124" s="266">
        <v>2014</v>
      </c>
      <c r="F124" s="284"/>
    </row>
    <row r="125" spans="1:6" ht="15">
      <c r="A125" s="541" t="s">
        <v>1163</v>
      </c>
      <c r="B125" s="542"/>
      <c r="C125" s="267">
        <f>'Programový rozpočet sumár'!G18</f>
        <v>0</v>
      </c>
      <c r="D125" s="267">
        <f>'Programový rozpočet sumár'!M18</f>
        <v>0</v>
      </c>
      <c r="E125" s="267">
        <f>'Programový rozpočet sumár'!Q18</f>
        <v>0</v>
      </c>
      <c r="F125" s="284"/>
    </row>
    <row r="126" spans="1:6" ht="13.5" thickBot="1">
      <c r="A126" s="287"/>
      <c r="B126" s="287"/>
      <c r="C126" s="288"/>
      <c r="D126" s="288"/>
      <c r="E126" s="288"/>
      <c r="F126" s="289"/>
    </row>
    <row r="127" spans="1:6" ht="12.75">
      <c r="A127" s="273" t="s">
        <v>597</v>
      </c>
      <c r="B127" s="546" t="s">
        <v>643</v>
      </c>
      <c r="C127" s="547"/>
      <c r="D127" s="547"/>
      <c r="E127" s="547"/>
      <c r="F127" s="548"/>
    </row>
    <row r="128" spans="1:6" ht="12.75">
      <c r="A128" s="274" t="s">
        <v>599</v>
      </c>
      <c r="B128" s="549" t="s">
        <v>644</v>
      </c>
      <c r="C128" s="550"/>
      <c r="D128" s="550"/>
      <c r="E128" s="550"/>
      <c r="F128" s="551"/>
    </row>
    <row r="129" spans="1:6" ht="12.75">
      <c r="A129" s="274" t="s">
        <v>601</v>
      </c>
      <c r="B129" s="392" t="s">
        <v>602</v>
      </c>
      <c r="C129" s="549" t="s">
        <v>645</v>
      </c>
      <c r="D129" s="550"/>
      <c r="E129" s="550"/>
      <c r="F129" s="551"/>
    </row>
    <row r="130" spans="1:6" ht="12.75">
      <c r="A130" s="274" t="s">
        <v>604</v>
      </c>
      <c r="B130" s="393" t="s">
        <v>605</v>
      </c>
      <c r="C130" s="393" t="s">
        <v>606</v>
      </c>
      <c r="D130" s="478" t="s">
        <v>607</v>
      </c>
      <c r="E130" s="393" t="s">
        <v>608</v>
      </c>
      <c r="F130" s="479" t="s">
        <v>609</v>
      </c>
    </row>
    <row r="131" spans="1:6" ht="12.75">
      <c r="A131" s="274" t="s">
        <v>610</v>
      </c>
      <c r="B131" s="393">
        <v>16</v>
      </c>
      <c r="C131" s="393">
        <v>16</v>
      </c>
      <c r="D131" s="478">
        <v>15</v>
      </c>
      <c r="E131" s="393">
        <v>15</v>
      </c>
      <c r="F131" s="479">
        <v>15</v>
      </c>
    </row>
    <row r="132" spans="1:6" ht="13.5" thickBot="1">
      <c r="A132" s="396" t="s">
        <v>611</v>
      </c>
      <c r="B132" s="397">
        <v>15</v>
      </c>
      <c r="C132" s="397"/>
      <c r="D132" s="355"/>
      <c r="E132" s="355"/>
      <c r="F132" s="356"/>
    </row>
    <row r="133" spans="1:6" ht="12.75">
      <c r="A133" s="273" t="s">
        <v>601</v>
      </c>
      <c r="B133" s="398" t="s">
        <v>602</v>
      </c>
      <c r="C133" s="546" t="s">
        <v>646</v>
      </c>
      <c r="D133" s="547"/>
      <c r="E133" s="547"/>
      <c r="F133" s="548"/>
    </row>
    <row r="134" spans="1:6" ht="12.75">
      <c r="A134" s="274" t="s">
        <v>604</v>
      </c>
      <c r="B134" s="393" t="s">
        <v>605</v>
      </c>
      <c r="C134" s="393" t="s">
        <v>606</v>
      </c>
      <c r="D134" s="478" t="s">
        <v>607</v>
      </c>
      <c r="E134" s="393" t="s">
        <v>608</v>
      </c>
      <c r="F134" s="479" t="s">
        <v>609</v>
      </c>
    </row>
    <row r="135" spans="1:6" ht="12.75">
      <c r="A135" s="274" t="s">
        <v>610</v>
      </c>
      <c r="B135" s="393">
        <v>2</v>
      </c>
      <c r="C135" s="393">
        <v>3</v>
      </c>
      <c r="D135" s="478">
        <v>7</v>
      </c>
      <c r="E135" s="393">
        <v>3</v>
      </c>
      <c r="F135" s="479">
        <v>3</v>
      </c>
    </row>
    <row r="136" spans="1:6" ht="13.5" thickBot="1">
      <c r="A136" s="382" t="s">
        <v>611</v>
      </c>
      <c r="B136" s="395">
        <v>2</v>
      </c>
      <c r="C136" s="395"/>
      <c r="D136" s="353"/>
      <c r="E136" s="353"/>
      <c r="F136" s="354"/>
    </row>
    <row r="137" spans="1:6" ht="12.75">
      <c r="A137" s="357"/>
      <c r="B137" s="358"/>
      <c r="C137" s="358"/>
      <c r="D137" s="358"/>
      <c r="E137" s="358"/>
      <c r="F137" s="358"/>
    </row>
    <row r="138" spans="1:6" ht="15">
      <c r="A138" s="484" t="s">
        <v>647</v>
      </c>
      <c r="B138" s="484"/>
      <c r="C138" s="485"/>
      <c r="D138" s="485"/>
      <c r="E138" s="485"/>
      <c r="F138" s="379"/>
    </row>
    <row r="139" spans="1:6" ht="79.5" customHeight="1">
      <c r="A139" s="531" t="s">
        <v>1308</v>
      </c>
      <c r="B139" s="532"/>
      <c r="C139" s="532"/>
      <c r="D139" s="532"/>
      <c r="E139" s="532"/>
      <c r="F139" s="532"/>
    </row>
    <row r="140" spans="1:6" ht="12.75">
      <c r="A140" s="285"/>
      <c r="B140" s="285"/>
      <c r="C140" s="286"/>
      <c r="D140" s="286"/>
      <c r="E140" s="286"/>
      <c r="F140" s="286"/>
    </row>
    <row r="141" spans="1:6" ht="15.75">
      <c r="A141" s="362" t="s">
        <v>648</v>
      </c>
      <c r="B141" s="268"/>
      <c r="C141" s="264"/>
      <c r="D141" s="264"/>
      <c r="E141" s="264"/>
      <c r="F141" s="264"/>
    </row>
    <row r="142" spans="1:6" ht="15">
      <c r="A142" s="360" t="s">
        <v>1214</v>
      </c>
      <c r="B142" s="268"/>
      <c r="C142" s="264"/>
      <c r="D142" s="264"/>
      <c r="E142" s="264"/>
      <c r="F142" s="264"/>
    </row>
    <row r="143" spans="1:6" ht="12.75">
      <c r="A143" s="268"/>
      <c r="B143" s="268"/>
      <c r="C143" s="264"/>
      <c r="D143" s="264"/>
      <c r="E143" s="264"/>
      <c r="F143" s="264"/>
    </row>
    <row r="144" spans="1:6" ht="12.75">
      <c r="A144" s="268"/>
      <c r="B144" s="268"/>
      <c r="C144" s="266">
        <v>2012</v>
      </c>
      <c r="D144" s="266">
        <v>2013</v>
      </c>
      <c r="E144" s="266">
        <v>2014</v>
      </c>
      <c r="F144" s="264"/>
    </row>
    <row r="145" spans="1:6" ht="15">
      <c r="A145" s="541" t="s">
        <v>1163</v>
      </c>
      <c r="B145" s="542"/>
      <c r="C145" s="267">
        <f>'Programový rozpočet sumár'!G19</f>
        <v>1000</v>
      </c>
      <c r="D145" s="267">
        <f>'Programový rozpočet sumár'!M19</f>
        <v>1000</v>
      </c>
      <c r="E145" s="267">
        <f>'Programový rozpočet sumár'!Q19</f>
        <v>1000</v>
      </c>
      <c r="F145" s="264"/>
    </row>
    <row r="146" spans="1:6" ht="13.5" thickBot="1">
      <c r="A146" s="264"/>
      <c r="B146" s="264"/>
      <c r="C146" s="264"/>
      <c r="D146" s="264"/>
      <c r="E146" s="264"/>
      <c r="F146" s="264"/>
    </row>
    <row r="147" spans="1:6" ht="12.75">
      <c r="A147" s="387" t="s">
        <v>597</v>
      </c>
      <c r="B147" s="543" t="s">
        <v>649</v>
      </c>
      <c r="C147" s="544"/>
      <c r="D147" s="544"/>
      <c r="E147" s="544"/>
      <c r="F147" s="545"/>
    </row>
    <row r="148" spans="1:6" ht="12.75">
      <c r="A148" s="388" t="s">
        <v>599</v>
      </c>
      <c r="B148" s="528" t="s">
        <v>650</v>
      </c>
      <c r="C148" s="529"/>
      <c r="D148" s="529"/>
      <c r="E148" s="529"/>
      <c r="F148" s="530"/>
    </row>
    <row r="149" spans="1:6" ht="12.75">
      <c r="A149" s="388" t="s">
        <v>601</v>
      </c>
      <c r="B149" s="386" t="s">
        <v>602</v>
      </c>
      <c r="C149" s="528" t="s">
        <v>651</v>
      </c>
      <c r="D149" s="529"/>
      <c r="E149" s="529"/>
      <c r="F149" s="530"/>
    </row>
    <row r="150" spans="1:6" ht="12.75">
      <c r="A150" s="388" t="s">
        <v>604</v>
      </c>
      <c r="B150" s="276" t="s">
        <v>605</v>
      </c>
      <c r="C150" s="276" t="s">
        <v>606</v>
      </c>
      <c r="D150" s="277" t="s">
        <v>607</v>
      </c>
      <c r="E150" s="276" t="s">
        <v>608</v>
      </c>
      <c r="F150" s="278" t="s">
        <v>609</v>
      </c>
    </row>
    <row r="151" spans="1:6" ht="12.75">
      <c r="A151" s="388" t="s">
        <v>610</v>
      </c>
      <c r="B151" s="400">
        <v>0.98</v>
      </c>
      <c r="C151" s="400">
        <v>0.98</v>
      </c>
      <c r="D151" s="401">
        <v>0.98</v>
      </c>
      <c r="E151" s="400">
        <v>0.98</v>
      </c>
      <c r="F151" s="402">
        <v>0.98</v>
      </c>
    </row>
    <row r="152" spans="1:6" ht="13.5" thickBot="1">
      <c r="A152" s="403" t="s">
        <v>611</v>
      </c>
      <c r="B152" s="404">
        <v>0.9557</v>
      </c>
      <c r="C152" s="349"/>
      <c r="D152" s="349"/>
      <c r="E152" s="349"/>
      <c r="F152" s="350"/>
    </row>
    <row r="153" spans="1:6" ht="12.75">
      <c r="A153" s="387" t="s">
        <v>601</v>
      </c>
      <c r="B153" s="405" t="s">
        <v>602</v>
      </c>
      <c r="C153" s="543" t="s">
        <v>652</v>
      </c>
      <c r="D153" s="544"/>
      <c r="E153" s="544"/>
      <c r="F153" s="545"/>
    </row>
    <row r="154" spans="1:6" ht="12.75">
      <c r="A154" s="388" t="s">
        <v>604</v>
      </c>
      <c r="B154" s="276" t="s">
        <v>605</v>
      </c>
      <c r="C154" s="276" t="s">
        <v>606</v>
      </c>
      <c r="D154" s="277" t="s">
        <v>607</v>
      </c>
      <c r="E154" s="276" t="s">
        <v>608</v>
      </c>
      <c r="F154" s="278" t="s">
        <v>609</v>
      </c>
    </row>
    <row r="155" spans="1:6" ht="12.75">
      <c r="A155" s="388" t="s">
        <v>610</v>
      </c>
      <c r="B155" s="400">
        <v>0.97</v>
      </c>
      <c r="C155" s="400">
        <v>0.97</v>
      </c>
      <c r="D155" s="401">
        <v>0.97</v>
      </c>
      <c r="E155" s="400">
        <v>0.97</v>
      </c>
      <c r="F155" s="402">
        <v>0.97</v>
      </c>
    </row>
    <row r="156" spans="1:6" ht="13.5" thickBot="1">
      <c r="A156" s="389" t="s">
        <v>611</v>
      </c>
      <c r="B156" s="406">
        <v>0.9697</v>
      </c>
      <c r="C156" s="340"/>
      <c r="D156" s="340"/>
      <c r="E156" s="340"/>
      <c r="F156" s="341"/>
    </row>
    <row r="157" spans="1:6" ht="12.75">
      <c r="A157" s="264"/>
      <c r="B157" s="264"/>
      <c r="C157" s="264"/>
      <c r="D157" s="264"/>
      <c r="E157" s="264"/>
      <c r="F157" s="264"/>
    </row>
    <row r="158" spans="1:6" ht="14.25">
      <c r="A158" s="407" t="s">
        <v>653</v>
      </c>
      <c r="B158" s="268"/>
      <c r="C158" s="268"/>
      <c r="D158" s="268"/>
      <c r="E158" s="268"/>
      <c r="F158" s="268"/>
    </row>
    <row r="159" spans="1:6" ht="68.25" customHeight="1">
      <c r="A159" s="531" t="s">
        <v>1220</v>
      </c>
      <c r="B159" s="532"/>
      <c r="C159" s="532"/>
      <c r="D159" s="532"/>
      <c r="E159" s="532"/>
      <c r="F159" s="532"/>
    </row>
    <row r="160" spans="1:6" ht="12.75">
      <c r="A160" s="264"/>
      <c r="B160" s="264"/>
      <c r="C160" s="264"/>
      <c r="D160" s="264"/>
      <c r="E160" s="264"/>
      <c r="F160" s="264"/>
    </row>
    <row r="161" spans="1:6" ht="15.75">
      <c r="A161" s="362" t="s">
        <v>654</v>
      </c>
      <c r="B161" s="268"/>
      <c r="C161" s="264"/>
      <c r="D161" s="264"/>
      <c r="E161" s="264"/>
      <c r="F161" s="264"/>
    </row>
    <row r="162" spans="1:6" ht="15">
      <c r="A162" s="360" t="s">
        <v>1215</v>
      </c>
      <c r="B162" s="268"/>
      <c r="C162" s="264"/>
      <c r="D162" s="264"/>
      <c r="E162" s="264"/>
      <c r="F162" s="264"/>
    </row>
    <row r="163" spans="1:6" ht="12.75">
      <c r="A163" s="268"/>
      <c r="B163" s="268"/>
      <c r="C163" s="264"/>
      <c r="D163" s="264"/>
      <c r="E163" s="264"/>
      <c r="F163" s="264"/>
    </row>
    <row r="164" spans="1:6" ht="12.75">
      <c r="A164" s="268"/>
      <c r="B164" s="268"/>
      <c r="C164" s="266">
        <v>2012</v>
      </c>
      <c r="D164" s="266">
        <v>2013</v>
      </c>
      <c r="E164" s="266">
        <v>2014</v>
      </c>
      <c r="F164" s="264"/>
    </row>
    <row r="165" spans="1:6" ht="15">
      <c r="A165" s="541" t="s">
        <v>1163</v>
      </c>
      <c r="B165" s="542"/>
      <c r="C165" s="267">
        <f>'Programový rozpočet sumár'!G20</f>
        <v>2880</v>
      </c>
      <c r="D165" s="267">
        <f>'Programový rozpočet sumár'!M20</f>
        <v>2880</v>
      </c>
      <c r="E165" s="267">
        <f>'Programový rozpočet sumár'!Q20</f>
        <v>2880</v>
      </c>
      <c r="F165" s="264"/>
    </row>
    <row r="166" spans="1:6" ht="12.75">
      <c r="A166" s="264"/>
      <c r="B166" s="264"/>
      <c r="C166" s="264"/>
      <c r="D166" s="264"/>
      <c r="E166" s="264"/>
      <c r="F166" s="264"/>
    </row>
    <row r="167" spans="1:6" ht="15.75">
      <c r="A167" s="363" t="s">
        <v>1216</v>
      </c>
      <c r="B167" s="268"/>
      <c r="C167" s="264"/>
      <c r="D167" s="264"/>
      <c r="E167" s="264"/>
      <c r="F167" s="264"/>
    </row>
    <row r="168" spans="1:6" ht="12.75">
      <c r="A168" s="268"/>
      <c r="B168" s="268"/>
      <c r="C168" s="264"/>
      <c r="D168" s="264"/>
      <c r="E168" s="264"/>
      <c r="F168" s="264"/>
    </row>
    <row r="169" spans="1:6" ht="12.75">
      <c r="A169" s="268"/>
      <c r="B169" s="268"/>
      <c r="C169" s="266">
        <v>2012</v>
      </c>
      <c r="D169" s="266">
        <v>2013</v>
      </c>
      <c r="E169" s="266">
        <v>2014</v>
      </c>
      <c r="F169" s="264"/>
    </row>
    <row r="170" spans="1:6" ht="15">
      <c r="A170" s="541" t="s">
        <v>1168</v>
      </c>
      <c r="B170" s="542"/>
      <c r="C170" s="267">
        <f>'Programový rozpočet sumár'!G21</f>
        <v>0</v>
      </c>
      <c r="D170" s="267">
        <f>'Programový rozpočet sumár'!M21</f>
        <v>0</v>
      </c>
      <c r="E170" s="267">
        <f>'Programový rozpočet sumár'!Q21</f>
        <v>0</v>
      </c>
      <c r="F170" s="264"/>
    </row>
    <row r="171" spans="1:6" ht="13.5" thickBot="1">
      <c r="A171" s="264"/>
      <c r="B171" s="264"/>
      <c r="C171" s="264"/>
      <c r="D171" s="264"/>
      <c r="E171" s="264"/>
      <c r="F171" s="264"/>
    </row>
    <row r="172" spans="1:6" ht="12.75">
      <c r="A172" s="387" t="s">
        <v>597</v>
      </c>
      <c r="B172" s="543" t="s">
        <v>649</v>
      </c>
      <c r="C172" s="544"/>
      <c r="D172" s="544"/>
      <c r="E172" s="544"/>
      <c r="F172" s="545"/>
    </row>
    <row r="173" spans="1:6" ht="12.75">
      <c r="A173" s="388" t="s">
        <v>599</v>
      </c>
      <c r="B173" s="528" t="s">
        <v>655</v>
      </c>
      <c r="C173" s="529"/>
      <c r="D173" s="529"/>
      <c r="E173" s="529"/>
      <c r="F173" s="530"/>
    </row>
    <row r="174" spans="1:6" ht="12.75">
      <c r="A174" s="388" t="s">
        <v>601</v>
      </c>
      <c r="B174" s="386" t="s">
        <v>602</v>
      </c>
      <c r="C174" s="528" t="s">
        <v>656</v>
      </c>
      <c r="D174" s="529"/>
      <c r="E174" s="529"/>
      <c r="F174" s="530"/>
    </row>
    <row r="175" spans="1:6" ht="12.75">
      <c r="A175" s="388" t="s">
        <v>604</v>
      </c>
      <c r="B175" s="276" t="s">
        <v>605</v>
      </c>
      <c r="C175" s="276" t="s">
        <v>606</v>
      </c>
      <c r="D175" s="277" t="s">
        <v>607</v>
      </c>
      <c r="E175" s="276" t="s">
        <v>608</v>
      </c>
      <c r="F175" s="278" t="s">
        <v>609</v>
      </c>
    </row>
    <row r="176" spans="1:6" ht="12.75">
      <c r="A176" s="388" t="s">
        <v>610</v>
      </c>
      <c r="B176" s="276" t="s">
        <v>629</v>
      </c>
      <c r="C176" s="276" t="s">
        <v>629</v>
      </c>
      <c r="D176" s="277" t="s">
        <v>629</v>
      </c>
      <c r="E176" s="276" t="s">
        <v>629</v>
      </c>
      <c r="F176" s="278" t="s">
        <v>629</v>
      </c>
    </row>
    <row r="177" spans="1:6" ht="13.5" thickBot="1">
      <c r="A177" s="389" t="s">
        <v>611</v>
      </c>
      <c r="B177" s="383" t="s">
        <v>628</v>
      </c>
      <c r="C177" s="383"/>
      <c r="D177" s="383"/>
      <c r="E177" s="383"/>
      <c r="F177" s="408"/>
    </row>
    <row r="178" spans="1:6" ht="12.75">
      <c r="A178" s="264"/>
      <c r="B178" s="264"/>
      <c r="C178" s="264"/>
      <c r="D178" s="264"/>
      <c r="E178" s="264"/>
      <c r="F178" s="264"/>
    </row>
    <row r="179" spans="1:6" ht="14.25">
      <c r="A179" s="407" t="s">
        <v>621</v>
      </c>
      <c r="B179" s="268"/>
      <c r="C179" s="268"/>
      <c r="D179" s="268"/>
      <c r="E179" s="268"/>
      <c r="F179" s="268"/>
    </row>
    <row r="180" spans="1:6" ht="12.75">
      <c r="A180" s="531" t="s">
        <v>657</v>
      </c>
      <c r="B180" s="532"/>
      <c r="C180" s="532"/>
      <c r="D180" s="532"/>
      <c r="E180" s="532"/>
      <c r="F180" s="532"/>
    </row>
    <row r="181" spans="1:6" ht="12.75">
      <c r="A181" s="264"/>
      <c r="B181" s="264"/>
      <c r="C181" s="264"/>
      <c r="D181" s="264"/>
      <c r="E181" s="264"/>
      <c r="F181" s="264"/>
    </row>
    <row r="182" spans="1:6" ht="15.75">
      <c r="A182" s="363" t="s">
        <v>1217</v>
      </c>
      <c r="B182" s="268"/>
      <c r="C182" s="264"/>
      <c r="D182" s="264"/>
      <c r="E182" s="264"/>
      <c r="F182" s="264"/>
    </row>
    <row r="183" spans="1:6" ht="12.75">
      <c r="A183" s="268"/>
      <c r="B183" s="268"/>
      <c r="C183" s="264"/>
      <c r="D183" s="264"/>
      <c r="E183" s="264"/>
      <c r="F183" s="264"/>
    </row>
    <row r="184" spans="1:6" ht="12.75">
      <c r="A184" s="268"/>
      <c r="B184" s="268"/>
      <c r="C184" s="266">
        <v>2012</v>
      </c>
      <c r="D184" s="266">
        <v>2013</v>
      </c>
      <c r="E184" s="266">
        <v>2014</v>
      </c>
      <c r="F184" s="264"/>
    </row>
    <row r="185" spans="1:6" ht="15">
      <c r="A185" s="541" t="s">
        <v>1168</v>
      </c>
      <c r="B185" s="542"/>
      <c r="C185" s="267">
        <f>'Programový rozpočet sumár'!G22</f>
        <v>2880</v>
      </c>
      <c r="D185" s="267">
        <f>'Programový rozpočet sumár'!M22</f>
        <v>2880</v>
      </c>
      <c r="E185" s="267">
        <f>'Programový rozpočet sumár'!Q22</f>
        <v>2880</v>
      </c>
      <c r="F185" s="264"/>
    </row>
    <row r="186" spans="1:6" ht="13.5" thickBot="1">
      <c r="A186" s="264"/>
      <c r="B186" s="264"/>
      <c r="C186" s="264"/>
      <c r="D186" s="264"/>
      <c r="E186" s="264"/>
      <c r="F186" s="264"/>
    </row>
    <row r="187" spans="1:6" ht="12.75">
      <c r="A187" s="387" t="s">
        <v>597</v>
      </c>
      <c r="B187" s="543" t="s">
        <v>649</v>
      </c>
      <c r="C187" s="544"/>
      <c r="D187" s="544"/>
      <c r="E187" s="544"/>
      <c r="F187" s="545"/>
    </row>
    <row r="188" spans="1:6" ht="12.75">
      <c r="A188" s="388" t="s">
        <v>599</v>
      </c>
      <c r="B188" s="528" t="s">
        <v>658</v>
      </c>
      <c r="C188" s="529"/>
      <c r="D188" s="529"/>
      <c r="E188" s="529"/>
      <c r="F188" s="530"/>
    </row>
    <row r="189" spans="1:6" ht="12.75">
      <c r="A189" s="388" t="s">
        <v>601</v>
      </c>
      <c r="B189" s="386" t="s">
        <v>602</v>
      </c>
      <c r="C189" s="528" t="s">
        <v>659</v>
      </c>
      <c r="D189" s="529"/>
      <c r="E189" s="529"/>
      <c r="F189" s="530"/>
    </row>
    <row r="190" spans="1:6" ht="12.75">
      <c r="A190" s="388" t="s">
        <v>604</v>
      </c>
      <c r="B190" s="276" t="s">
        <v>605</v>
      </c>
      <c r="C190" s="276" t="s">
        <v>606</v>
      </c>
      <c r="D190" s="277" t="s">
        <v>607</v>
      </c>
      <c r="E190" s="276" t="s">
        <v>608</v>
      </c>
      <c r="F190" s="278" t="s">
        <v>609</v>
      </c>
    </row>
    <row r="191" spans="1:6" ht="12.75">
      <c r="A191" s="388" t="s">
        <v>610</v>
      </c>
      <c r="B191" s="276" t="s">
        <v>629</v>
      </c>
      <c r="C191" s="276" t="s">
        <v>629</v>
      </c>
      <c r="D191" s="277" t="s">
        <v>629</v>
      </c>
      <c r="E191" s="276" t="s">
        <v>629</v>
      </c>
      <c r="F191" s="278" t="s">
        <v>629</v>
      </c>
    </row>
    <row r="192" spans="1:6" ht="13.5" thickBot="1">
      <c r="A192" s="389" t="s">
        <v>611</v>
      </c>
      <c r="B192" s="383" t="s">
        <v>629</v>
      </c>
      <c r="C192" s="383"/>
      <c r="D192" s="383"/>
      <c r="E192" s="383"/>
      <c r="F192" s="408"/>
    </row>
    <row r="193" spans="1:6" ht="12.75">
      <c r="A193" s="268"/>
      <c r="B193" s="268"/>
      <c r="C193" s="268"/>
      <c r="D193" s="268"/>
      <c r="E193" s="268"/>
      <c r="F193" s="268"/>
    </row>
    <row r="194" spans="1:6" ht="14.25">
      <c r="A194" s="407" t="s">
        <v>621</v>
      </c>
      <c r="B194" s="268"/>
      <c r="C194" s="268"/>
      <c r="D194" s="268"/>
      <c r="E194" s="268"/>
      <c r="F194" s="268"/>
    </row>
    <row r="195" spans="1:6" ht="42" customHeight="1">
      <c r="A195" s="531" t="s">
        <v>660</v>
      </c>
      <c r="B195" s="532"/>
      <c r="C195" s="532"/>
      <c r="D195" s="532"/>
      <c r="E195" s="532"/>
      <c r="F195" s="532"/>
    </row>
    <row r="196" spans="1:6" ht="12.75">
      <c r="A196" s="264"/>
      <c r="B196" s="264"/>
      <c r="C196" s="264"/>
      <c r="D196" s="264"/>
      <c r="E196" s="264"/>
      <c r="F196" s="264"/>
    </row>
    <row r="197" spans="1:6" ht="15.75">
      <c r="A197" s="363" t="s">
        <v>1218</v>
      </c>
      <c r="B197" s="268"/>
      <c r="C197" s="264"/>
      <c r="D197" s="264"/>
      <c r="E197" s="264"/>
      <c r="F197" s="264"/>
    </row>
    <row r="198" spans="1:6" ht="12.75">
      <c r="A198" s="268"/>
      <c r="B198" s="268"/>
      <c r="C198" s="264"/>
      <c r="D198" s="264"/>
      <c r="E198" s="264"/>
      <c r="F198" s="264"/>
    </row>
    <row r="199" spans="1:6" ht="12.75">
      <c r="A199" s="268"/>
      <c r="B199" s="268"/>
      <c r="C199" s="266">
        <v>2012</v>
      </c>
      <c r="D199" s="266">
        <v>2013</v>
      </c>
      <c r="E199" s="266">
        <v>2014</v>
      </c>
      <c r="F199" s="264"/>
    </row>
    <row r="200" spans="1:6" ht="15">
      <c r="A200" s="541" t="s">
        <v>1168</v>
      </c>
      <c r="B200" s="542"/>
      <c r="C200" s="267">
        <f>'Programový rozpočet sumár'!G23</f>
        <v>0</v>
      </c>
      <c r="D200" s="267">
        <f>'Programový rozpočet sumár'!M23</f>
        <v>0</v>
      </c>
      <c r="E200" s="267">
        <f>'Programový rozpočet sumár'!Q23</f>
        <v>0</v>
      </c>
      <c r="F200" s="264"/>
    </row>
    <row r="201" spans="1:6" ht="13.5" thickBot="1">
      <c r="A201" s="264"/>
      <c r="B201" s="264"/>
      <c r="C201" s="264"/>
      <c r="D201" s="264"/>
      <c r="E201" s="264"/>
      <c r="F201" s="264"/>
    </row>
    <row r="202" spans="1:6" ht="12.75">
      <c r="A202" s="387" t="s">
        <v>597</v>
      </c>
      <c r="B202" s="543" t="s">
        <v>649</v>
      </c>
      <c r="C202" s="544"/>
      <c r="D202" s="544"/>
      <c r="E202" s="544"/>
      <c r="F202" s="545"/>
    </row>
    <row r="203" spans="1:6" ht="12.75">
      <c r="A203" s="388" t="s">
        <v>599</v>
      </c>
      <c r="B203" s="528" t="s">
        <v>661</v>
      </c>
      <c r="C203" s="529"/>
      <c r="D203" s="529"/>
      <c r="E203" s="529"/>
      <c r="F203" s="530"/>
    </row>
    <row r="204" spans="1:6" ht="12.75">
      <c r="A204" s="388" t="s">
        <v>601</v>
      </c>
      <c r="B204" s="386" t="s">
        <v>602</v>
      </c>
      <c r="C204" s="528" t="s">
        <v>662</v>
      </c>
      <c r="D204" s="529"/>
      <c r="E204" s="529"/>
      <c r="F204" s="530"/>
    </row>
    <row r="205" spans="1:6" ht="12.75">
      <c r="A205" s="388" t="s">
        <v>604</v>
      </c>
      <c r="B205" s="276" t="s">
        <v>605</v>
      </c>
      <c r="C205" s="276" t="s">
        <v>606</v>
      </c>
      <c r="D205" s="277" t="s">
        <v>607</v>
      </c>
      <c r="E205" s="276" t="s">
        <v>608</v>
      </c>
      <c r="F205" s="278" t="s">
        <v>609</v>
      </c>
    </row>
    <row r="206" spans="1:6" ht="12.75">
      <c r="A206" s="388" t="s">
        <v>610</v>
      </c>
      <c r="B206" s="276" t="s">
        <v>629</v>
      </c>
      <c r="C206" s="276" t="s">
        <v>629</v>
      </c>
      <c r="D206" s="277" t="s">
        <v>629</v>
      </c>
      <c r="E206" s="276" t="s">
        <v>629</v>
      </c>
      <c r="F206" s="278" t="s">
        <v>629</v>
      </c>
    </row>
    <row r="207" spans="1:6" ht="13.5" thickBot="1">
      <c r="A207" s="389" t="s">
        <v>611</v>
      </c>
      <c r="B207" s="383" t="s">
        <v>629</v>
      </c>
      <c r="C207" s="383"/>
      <c r="D207" s="383"/>
      <c r="E207" s="383"/>
      <c r="F207" s="408"/>
    </row>
    <row r="208" spans="1:6" ht="12.75">
      <c r="A208" s="268"/>
      <c r="B208" s="268"/>
      <c r="C208" s="268"/>
      <c r="D208" s="268"/>
      <c r="E208" s="268"/>
      <c r="F208" s="268"/>
    </row>
    <row r="209" spans="1:6" ht="14.25">
      <c r="A209" s="407" t="s">
        <v>621</v>
      </c>
      <c r="B209" s="268"/>
      <c r="C209" s="268"/>
      <c r="D209" s="268"/>
      <c r="E209" s="268"/>
      <c r="F209" s="268"/>
    </row>
    <row r="210" spans="1:6" ht="12.75">
      <c r="A210" s="531" t="s">
        <v>657</v>
      </c>
      <c r="B210" s="532"/>
      <c r="C210" s="532"/>
      <c r="D210" s="532"/>
      <c r="E210" s="532"/>
      <c r="F210" s="532"/>
    </row>
    <row r="211" spans="1:6" ht="12.75">
      <c r="A211" s="290"/>
      <c r="B211" s="291"/>
      <c r="C211" s="291"/>
      <c r="D211" s="291"/>
      <c r="E211" s="291"/>
      <c r="F211" s="291"/>
    </row>
    <row r="212" spans="1:6" ht="15.75">
      <c r="A212" s="362" t="s">
        <v>663</v>
      </c>
      <c r="B212" s="268"/>
      <c r="C212" s="264"/>
      <c r="D212" s="264"/>
      <c r="E212" s="264"/>
      <c r="F212" s="264"/>
    </row>
    <row r="213" spans="1:6" ht="15">
      <c r="A213" s="360" t="s">
        <v>664</v>
      </c>
      <c r="B213" s="268"/>
      <c r="C213" s="264"/>
      <c r="D213" s="264"/>
      <c r="E213" s="264"/>
      <c r="F213" s="264"/>
    </row>
    <row r="214" spans="1:6" ht="12.75">
      <c r="A214" s="268"/>
      <c r="B214" s="268"/>
      <c r="C214" s="264"/>
      <c r="D214" s="264"/>
      <c r="E214" s="264"/>
      <c r="F214" s="264"/>
    </row>
    <row r="215" spans="1:6" ht="12.75">
      <c r="A215" s="268"/>
      <c r="B215" s="268"/>
      <c r="C215" s="266">
        <v>2012</v>
      </c>
      <c r="D215" s="266">
        <v>2013</v>
      </c>
      <c r="E215" s="266">
        <v>2014</v>
      </c>
      <c r="F215" s="264"/>
    </row>
    <row r="216" spans="1:6" ht="15">
      <c r="A216" s="541" t="s">
        <v>1163</v>
      </c>
      <c r="B216" s="542"/>
      <c r="C216" s="267">
        <f>'Programový rozpočet sumár'!G24</f>
        <v>7350</v>
      </c>
      <c r="D216" s="267">
        <f>'Programový rozpočet sumár'!M24</f>
        <v>7500</v>
      </c>
      <c r="E216" s="267">
        <f>'Programový rozpočet sumár'!Q24</f>
        <v>7650</v>
      </c>
      <c r="F216" s="264"/>
    </row>
    <row r="217" ht="15.75" thickBot="1"/>
    <row r="218" spans="1:6" ht="12.75">
      <c r="A218" s="409" t="s">
        <v>597</v>
      </c>
      <c r="B218" s="543" t="s">
        <v>665</v>
      </c>
      <c r="C218" s="544"/>
      <c r="D218" s="544"/>
      <c r="E218" s="544"/>
      <c r="F218" s="545"/>
    </row>
    <row r="219" spans="1:6" ht="12.75">
      <c r="A219" s="410" t="s">
        <v>599</v>
      </c>
      <c r="B219" s="528" t="s">
        <v>666</v>
      </c>
      <c r="C219" s="529"/>
      <c r="D219" s="529"/>
      <c r="E219" s="529"/>
      <c r="F219" s="530"/>
    </row>
    <row r="220" spans="1:6" ht="12.75">
      <c r="A220" s="410" t="s">
        <v>601</v>
      </c>
      <c r="B220" s="275" t="s">
        <v>602</v>
      </c>
      <c r="C220" s="528" t="s">
        <v>667</v>
      </c>
      <c r="D220" s="529"/>
      <c r="E220" s="529"/>
      <c r="F220" s="530"/>
    </row>
    <row r="221" spans="1:6" ht="12.75">
      <c r="A221" s="388" t="s">
        <v>604</v>
      </c>
      <c r="B221" s="276" t="s">
        <v>605</v>
      </c>
      <c r="C221" s="276" t="s">
        <v>606</v>
      </c>
      <c r="D221" s="277" t="s">
        <v>607</v>
      </c>
      <c r="E221" s="276" t="s">
        <v>608</v>
      </c>
      <c r="F221" s="278" t="s">
        <v>609</v>
      </c>
    </row>
    <row r="222" spans="1:6" ht="12.75">
      <c r="A222" s="388" t="s">
        <v>610</v>
      </c>
      <c r="B222" s="276">
        <v>10</v>
      </c>
      <c r="C222" s="276">
        <v>10</v>
      </c>
      <c r="D222" s="277">
        <v>11</v>
      </c>
      <c r="E222" s="276">
        <v>11</v>
      </c>
      <c r="F222" s="278">
        <v>11</v>
      </c>
    </row>
    <row r="223" spans="1:6" ht="13.5" thickBot="1">
      <c r="A223" s="389" t="s">
        <v>611</v>
      </c>
      <c r="B223" s="383">
        <v>10</v>
      </c>
      <c r="C223" s="383"/>
      <c r="D223" s="383"/>
      <c r="E223" s="383"/>
      <c r="F223" s="408"/>
    </row>
    <row r="225" spans="1:6" ht="14.25">
      <c r="A225" s="407" t="s">
        <v>647</v>
      </c>
      <c r="B225" s="268"/>
      <c r="C225" s="268"/>
      <c r="D225" s="268"/>
      <c r="E225" s="268"/>
      <c r="F225" s="268"/>
    </row>
    <row r="226" spans="1:6" ht="12.75">
      <c r="A226" s="531" t="s">
        <v>668</v>
      </c>
      <c r="B226" s="532"/>
      <c r="C226" s="532"/>
      <c r="D226" s="532"/>
      <c r="E226" s="532"/>
      <c r="F226" s="532"/>
    </row>
    <row r="227" spans="1:6" ht="12.75">
      <c r="A227" s="290"/>
      <c r="B227" s="291"/>
      <c r="C227" s="291"/>
      <c r="D227" s="291"/>
      <c r="E227" s="291"/>
      <c r="F227" s="291"/>
    </row>
    <row r="228" spans="1:6" ht="15.75">
      <c r="A228" s="363" t="s">
        <v>669</v>
      </c>
      <c r="B228" s="264"/>
      <c r="C228" s="264"/>
      <c r="D228" s="264"/>
      <c r="E228" s="264"/>
      <c r="F228" s="264"/>
    </row>
    <row r="229" ht="15.75">
      <c r="A229" s="360" t="s">
        <v>1219</v>
      </c>
    </row>
    <row r="231" spans="1:5" ht="15">
      <c r="A231" s="264"/>
      <c r="B231" s="264"/>
      <c r="C231" s="266">
        <v>2012</v>
      </c>
      <c r="D231" s="266">
        <v>2013</v>
      </c>
      <c r="E231" s="266">
        <v>2014</v>
      </c>
    </row>
    <row r="232" spans="1:5" ht="15">
      <c r="A232" s="541" t="s">
        <v>1163</v>
      </c>
      <c r="B232" s="542"/>
      <c r="C232" s="267">
        <f>'Programový rozpočet sumár'!G25</f>
        <v>9000</v>
      </c>
      <c r="D232" s="267">
        <f>'Programový rozpočet sumár'!M25</f>
        <v>12000</v>
      </c>
      <c r="E232" s="267">
        <f>'Programový rozpočet sumár'!Q25</f>
        <v>12000</v>
      </c>
    </row>
    <row r="233" ht="15">
      <c r="A233" s="292"/>
    </row>
    <row r="234" spans="1:6" ht="15.75">
      <c r="A234" s="362" t="s">
        <v>670</v>
      </c>
      <c r="B234" s="359"/>
      <c r="C234" s="293"/>
      <c r="D234" s="293"/>
      <c r="E234" s="293"/>
      <c r="F234" s="293"/>
    </row>
    <row r="235" spans="1:6" ht="12.75">
      <c r="A235" s="359"/>
      <c r="B235" s="359"/>
      <c r="C235" s="293"/>
      <c r="D235" s="293"/>
      <c r="E235" s="293"/>
      <c r="F235" s="293"/>
    </row>
    <row r="236" spans="1:6" ht="12.75">
      <c r="A236" s="359"/>
      <c r="B236" s="359"/>
      <c r="C236" s="266">
        <v>2012</v>
      </c>
      <c r="D236" s="266">
        <v>2013</v>
      </c>
      <c r="E236" s="266">
        <v>2014</v>
      </c>
      <c r="F236" s="293"/>
    </row>
    <row r="237" spans="1:6" ht="15">
      <c r="A237" s="533" t="s">
        <v>1168</v>
      </c>
      <c r="B237" s="534"/>
      <c r="C237" s="361">
        <f>'Programový rozpočet sumár'!G26</f>
        <v>4000</v>
      </c>
      <c r="D237" s="361">
        <f>'Programový rozpočet sumár'!M26</f>
        <v>4000</v>
      </c>
      <c r="E237" s="361">
        <f>'Programový rozpočet sumár'!Q26</f>
        <v>4000</v>
      </c>
      <c r="F237" s="293"/>
    </row>
    <row r="238" spans="1:6" ht="13.5" thickBot="1">
      <c r="A238" s="293"/>
      <c r="B238" s="293"/>
      <c r="C238" s="293"/>
      <c r="D238" s="293"/>
      <c r="E238" s="293"/>
      <c r="F238" s="293"/>
    </row>
    <row r="239" spans="1:6" ht="12.75">
      <c r="A239" s="273" t="s">
        <v>597</v>
      </c>
      <c r="B239" s="535" t="s">
        <v>638</v>
      </c>
      <c r="C239" s="535"/>
      <c r="D239" s="535"/>
      <c r="E239" s="535"/>
      <c r="F239" s="536"/>
    </row>
    <row r="240" spans="1:6" ht="24.75" customHeight="1">
      <c r="A240" s="274" t="s">
        <v>599</v>
      </c>
      <c r="B240" s="537" t="s">
        <v>671</v>
      </c>
      <c r="C240" s="537"/>
      <c r="D240" s="537"/>
      <c r="E240" s="537"/>
      <c r="F240" s="538"/>
    </row>
    <row r="241" spans="1:6" ht="12.75">
      <c r="A241" s="274" t="s">
        <v>601</v>
      </c>
      <c r="B241" s="411" t="s">
        <v>602</v>
      </c>
      <c r="C241" s="537" t="s">
        <v>672</v>
      </c>
      <c r="D241" s="539"/>
      <c r="E241" s="539"/>
      <c r="F241" s="540"/>
    </row>
    <row r="242" spans="1:6" ht="12.75">
      <c r="A242" s="274" t="s">
        <v>604</v>
      </c>
      <c r="B242" s="412" t="s">
        <v>605</v>
      </c>
      <c r="C242" s="412" t="s">
        <v>606</v>
      </c>
      <c r="D242" s="461" t="s">
        <v>607</v>
      </c>
      <c r="E242" s="412" t="s">
        <v>608</v>
      </c>
      <c r="F242" s="462" t="s">
        <v>609</v>
      </c>
    </row>
    <row r="243" spans="1:6" ht="12.75">
      <c r="A243" s="274" t="s">
        <v>610</v>
      </c>
      <c r="B243" s="412">
        <v>8</v>
      </c>
      <c r="C243" s="412">
        <v>8</v>
      </c>
      <c r="D243" s="461">
        <v>8</v>
      </c>
      <c r="E243" s="412">
        <v>8</v>
      </c>
      <c r="F243" s="462">
        <v>8</v>
      </c>
    </row>
    <row r="244" spans="1:6" ht="13.5" thickBot="1">
      <c r="A244" s="382" t="s">
        <v>611</v>
      </c>
      <c r="B244" s="413">
        <v>9</v>
      </c>
      <c r="C244" s="413"/>
      <c r="D244" s="340"/>
      <c r="E244" s="340"/>
      <c r="F244" s="341"/>
    </row>
    <row r="245" spans="1:6" ht="12.75">
      <c r="A245" s="60"/>
      <c r="B245" s="60"/>
      <c r="C245" s="60"/>
      <c r="D245" s="60"/>
      <c r="E245" s="60"/>
      <c r="F245" s="60"/>
    </row>
    <row r="246" spans="1:6" ht="14.25">
      <c r="A246" s="448" t="s">
        <v>617</v>
      </c>
      <c r="B246" s="253"/>
      <c r="C246" s="253"/>
      <c r="D246" s="253"/>
      <c r="E246" s="253"/>
      <c r="F246" s="253"/>
    </row>
    <row r="247" spans="1:6" ht="43.5" customHeight="1">
      <c r="A247" s="531" t="s">
        <v>1267</v>
      </c>
      <c r="B247" s="532"/>
      <c r="C247" s="532"/>
      <c r="D247" s="532"/>
      <c r="E247" s="532"/>
      <c r="F247" s="532"/>
    </row>
    <row r="248" ht="15">
      <c r="A248" s="292"/>
    </row>
    <row r="249" spans="1:6" ht="15.75">
      <c r="A249" s="363" t="s">
        <v>673</v>
      </c>
      <c r="B249" s="268"/>
      <c r="C249" s="264"/>
      <c r="D249" s="264"/>
      <c r="E249" s="264"/>
      <c r="F249" s="264"/>
    </row>
    <row r="250" spans="1:6" ht="12.75">
      <c r="A250" s="268"/>
      <c r="B250" s="268"/>
      <c r="C250" s="264"/>
      <c r="D250" s="264"/>
      <c r="E250" s="264"/>
      <c r="F250" s="264"/>
    </row>
    <row r="251" spans="1:6" ht="12.75">
      <c r="A251" s="268"/>
      <c r="B251" s="268"/>
      <c r="C251" s="266">
        <v>2012</v>
      </c>
      <c r="D251" s="266">
        <v>2013</v>
      </c>
      <c r="E251" s="266">
        <v>2014</v>
      </c>
      <c r="F251" s="264"/>
    </row>
    <row r="252" spans="1:6" ht="15">
      <c r="A252" s="541" t="s">
        <v>1168</v>
      </c>
      <c r="B252" s="542"/>
      <c r="C252" s="267">
        <f>'Programový rozpočet sumár'!G27</f>
        <v>5000</v>
      </c>
      <c r="D252" s="267">
        <f>'Programový rozpočet sumár'!M27</f>
        <v>8000</v>
      </c>
      <c r="E252" s="267">
        <f>'Programový rozpočet sumár'!Q27</f>
        <v>8000</v>
      </c>
      <c r="F252" s="264"/>
    </row>
    <row r="253" spans="1:6" ht="13.5" thickBot="1">
      <c r="A253" s="264"/>
      <c r="B253" s="264"/>
      <c r="C253" s="264"/>
      <c r="D253" s="264"/>
      <c r="E253" s="264"/>
      <c r="F253" s="264"/>
    </row>
    <row r="254" spans="1:6" ht="12.75">
      <c r="A254" s="387" t="s">
        <v>597</v>
      </c>
      <c r="B254" s="543" t="s">
        <v>638</v>
      </c>
      <c r="C254" s="544"/>
      <c r="D254" s="544"/>
      <c r="E254" s="544"/>
      <c r="F254" s="545"/>
    </row>
    <row r="255" spans="1:6" ht="12.75">
      <c r="A255" s="388" t="s">
        <v>599</v>
      </c>
      <c r="B255" s="528" t="s">
        <v>674</v>
      </c>
      <c r="C255" s="529"/>
      <c r="D255" s="529"/>
      <c r="E255" s="529"/>
      <c r="F255" s="530"/>
    </row>
    <row r="256" spans="1:6" ht="12.75">
      <c r="A256" s="388" t="s">
        <v>601</v>
      </c>
      <c r="B256" s="275" t="s">
        <v>602</v>
      </c>
      <c r="C256" s="528" t="s">
        <v>675</v>
      </c>
      <c r="D256" s="529"/>
      <c r="E256" s="529"/>
      <c r="F256" s="530"/>
    </row>
    <row r="257" spans="1:6" ht="12.75">
      <c r="A257" s="388" t="s">
        <v>604</v>
      </c>
      <c r="B257" s="276" t="s">
        <v>605</v>
      </c>
      <c r="C257" s="276" t="s">
        <v>606</v>
      </c>
      <c r="D257" s="277" t="s">
        <v>607</v>
      </c>
      <c r="E257" s="276" t="s">
        <v>608</v>
      </c>
      <c r="F257" s="278" t="s">
        <v>609</v>
      </c>
    </row>
    <row r="258" spans="1:6" ht="12.75">
      <c r="A258" s="388" t="s">
        <v>610</v>
      </c>
      <c r="B258" s="276">
        <v>8</v>
      </c>
      <c r="C258" s="276">
        <v>8</v>
      </c>
      <c r="D258" s="277">
        <v>7</v>
      </c>
      <c r="E258" s="276">
        <v>7</v>
      </c>
      <c r="F258" s="278">
        <v>7</v>
      </c>
    </row>
    <row r="259" spans="1:6" ht="13.5" thickBot="1">
      <c r="A259" s="389" t="s">
        <v>611</v>
      </c>
      <c r="B259" s="383">
        <v>8</v>
      </c>
      <c r="C259" s="383"/>
      <c r="D259" s="300"/>
      <c r="E259" s="300"/>
      <c r="F259" s="301"/>
    </row>
    <row r="261" spans="1:6" s="286" customFormat="1" ht="15">
      <c r="A261" s="376" t="s">
        <v>1269</v>
      </c>
      <c r="B261" s="480"/>
      <c r="C261" s="480"/>
      <c r="D261" s="480"/>
      <c r="E261" s="480"/>
      <c r="F261" s="480"/>
    </row>
    <row r="262" spans="1:6" s="286" customFormat="1" ht="132" customHeight="1">
      <c r="A262" s="531" t="s">
        <v>1268</v>
      </c>
      <c r="B262" s="532"/>
      <c r="C262" s="532"/>
      <c r="D262" s="532"/>
      <c r="E262" s="532"/>
      <c r="F262" s="532"/>
    </row>
    <row r="263" spans="1:6" s="286" customFormat="1" ht="15">
      <c r="A263" s="294"/>
      <c r="B263" s="295"/>
      <c r="C263" s="295"/>
      <c r="D263" s="295"/>
      <c r="E263" s="295"/>
      <c r="F263" s="295"/>
    </row>
    <row r="453" spans="1:6" ht="12.75">
      <c r="A453" s="290"/>
      <c r="B453" s="291"/>
      <c r="C453" s="291"/>
      <c r="D453" s="291"/>
      <c r="E453" s="291"/>
      <c r="F453" s="291"/>
    </row>
    <row r="454" spans="1:6" ht="12.75">
      <c r="A454" s="290"/>
      <c r="B454" s="291"/>
      <c r="C454" s="291"/>
      <c r="D454" s="291"/>
      <c r="E454" s="291"/>
      <c r="F454" s="291"/>
    </row>
    <row r="455" ht="15">
      <c r="A455" s="264"/>
    </row>
    <row r="456" ht="15">
      <c r="A456" s="264"/>
    </row>
    <row r="457" ht="15">
      <c r="A457" s="264"/>
    </row>
    <row r="458" ht="15">
      <c r="A458" s="264"/>
    </row>
    <row r="459" ht="15">
      <c r="A459" s="264"/>
    </row>
    <row r="460" ht="15">
      <c r="A460" s="264"/>
    </row>
    <row r="461" s="283" customFormat="1" ht="15">
      <c r="A461" s="264"/>
    </row>
    <row r="462" s="283" customFormat="1" ht="15">
      <c r="A462" s="264"/>
    </row>
    <row r="463" s="283" customFormat="1" ht="15">
      <c r="A463" s="264"/>
    </row>
    <row r="464" s="283" customFormat="1" ht="15">
      <c r="A464" s="264"/>
    </row>
    <row r="465" s="283" customFormat="1" ht="15">
      <c r="A465" s="264"/>
    </row>
    <row r="466" s="283" customFormat="1" ht="15">
      <c r="A466" s="264"/>
    </row>
    <row r="467" s="283" customFormat="1" ht="15">
      <c r="A467" s="264"/>
    </row>
    <row r="468" s="283" customFormat="1" ht="15">
      <c r="A468" s="264"/>
    </row>
    <row r="469" s="283" customFormat="1" ht="15">
      <c r="A469" s="264"/>
    </row>
    <row r="470" s="283" customFormat="1" ht="15">
      <c r="A470" s="264"/>
    </row>
    <row r="471" s="283" customFormat="1" ht="15">
      <c r="A471" s="264"/>
    </row>
    <row r="472" s="283" customFormat="1" ht="15">
      <c r="A472" s="264"/>
    </row>
    <row r="473" s="283" customFormat="1" ht="15">
      <c r="A473" s="264"/>
    </row>
    <row r="474" s="283" customFormat="1" ht="15">
      <c r="A474" s="264"/>
    </row>
    <row r="475" s="283" customFormat="1" ht="15">
      <c r="A475" s="264"/>
    </row>
    <row r="476" s="283" customFormat="1" ht="15">
      <c r="A476" s="264"/>
    </row>
    <row r="477" s="283" customFormat="1" ht="15">
      <c r="A477" s="264"/>
    </row>
    <row r="478" s="283" customFormat="1" ht="15">
      <c r="A478" s="264"/>
    </row>
    <row r="479" s="283" customFormat="1" ht="15">
      <c r="A479" s="264"/>
    </row>
    <row r="480" s="283" customFormat="1" ht="15">
      <c r="A480" s="264"/>
    </row>
    <row r="481" s="283" customFormat="1" ht="15">
      <c r="A481" s="264"/>
    </row>
    <row r="482" s="283" customFormat="1" ht="15">
      <c r="A482" s="264"/>
    </row>
    <row r="483" s="283" customFormat="1" ht="15">
      <c r="A483" s="264"/>
    </row>
    <row r="484" s="283" customFormat="1" ht="15">
      <c r="A484" s="264"/>
    </row>
    <row r="485" s="283" customFormat="1" ht="15">
      <c r="A485" s="264"/>
    </row>
    <row r="486" s="283" customFormat="1" ht="15">
      <c r="A486" s="264"/>
    </row>
    <row r="487" s="283" customFormat="1" ht="15">
      <c r="A487" s="264"/>
    </row>
    <row r="488" s="283" customFormat="1" ht="15">
      <c r="A488" s="264"/>
    </row>
    <row r="489" s="283" customFormat="1" ht="15">
      <c r="A489" s="264"/>
    </row>
    <row r="490" s="283" customFormat="1" ht="15">
      <c r="A490" s="264"/>
    </row>
    <row r="491" s="283" customFormat="1" ht="15">
      <c r="A491" s="264"/>
    </row>
    <row r="492" s="283" customFormat="1" ht="15">
      <c r="A492" s="264"/>
    </row>
    <row r="493" s="283" customFormat="1" ht="15">
      <c r="A493" s="264"/>
    </row>
    <row r="494" s="283" customFormat="1" ht="15">
      <c r="A494" s="264"/>
    </row>
    <row r="495" s="283" customFormat="1" ht="15">
      <c r="A495" s="264"/>
    </row>
    <row r="496" s="283" customFormat="1" ht="15">
      <c r="A496" s="264"/>
    </row>
    <row r="497" s="283" customFormat="1" ht="15">
      <c r="A497" s="264"/>
    </row>
    <row r="498" s="283" customFormat="1" ht="15">
      <c r="A498" s="264"/>
    </row>
    <row r="499" s="283" customFormat="1" ht="15">
      <c r="A499" s="264"/>
    </row>
    <row r="500" s="283" customFormat="1" ht="15">
      <c r="A500" s="264"/>
    </row>
    <row r="501" s="283" customFormat="1" ht="15">
      <c r="A501" s="264"/>
    </row>
    <row r="502" s="283" customFormat="1" ht="15">
      <c r="A502" s="264"/>
    </row>
    <row r="503" s="283" customFormat="1" ht="15">
      <c r="A503" s="264"/>
    </row>
    <row r="504" spans="1:2" s="283" customFormat="1" ht="15">
      <c r="A504" s="264"/>
      <c r="B504" s="264"/>
    </row>
    <row r="505" spans="1:2" s="283" customFormat="1" ht="15">
      <c r="A505" s="264"/>
      <c r="B505" s="264"/>
    </row>
    <row r="506" spans="1:2" s="283" customFormat="1" ht="15">
      <c r="A506" s="264"/>
      <c r="B506" s="264"/>
    </row>
    <row r="507" spans="1:2" s="283" customFormat="1" ht="15">
      <c r="A507" s="264"/>
      <c r="B507" s="264"/>
    </row>
    <row r="508" spans="1:2" s="283" customFormat="1" ht="15">
      <c r="A508" s="264"/>
      <c r="B508" s="264"/>
    </row>
    <row r="509" spans="1:2" ht="15">
      <c r="A509" s="264"/>
      <c r="B509" s="264"/>
    </row>
    <row r="510" spans="1:2" ht="15">
      <c r="A510" s="264"/>
      <c r="B510" s="264"/>
    </row>
    <row r="511" spans="1:2" ht="15">
      <c r="A511" s="264"/>
      <c r="B511" s="264"/>
    </row>
    <row r="512" spans="1:2" ht="15">
      <c r="A512" s="264"/>
      <c r="B512" s="264"/>
    </row>
    <row r="513" spans="1:2" ht="15">
      <c r="A513" s="264"/>
      <c r="B513" s="264"/>
    </row>
    <row r="514" spans="1:2" ht="15">
      <c r="A514" s="264"/>
      <c r="B514" s="264"/>
    </row>
    <row r="515" spans="1:2" ht="15">
      <c r="A515" s="264"/>
      <c r="B515" s="264"/>
    </row>
    <row r="516" spans="1:2" ht="15">
      <c r="A516" s="264"/>
      <c r="B516" s="264"/>
    </row>
    <row r="517" spans="1:2" ht="15">
      <c r="A517" s="264"/>
      <c r="B517" s="264"/>
    </row>
    <row r="518" spans="1:2" ht="15">
      <c r="A518" s="264"/>
      <c r="B518" s="264"/>
    </row>
    <row r="519" spans="1:2" ht="15">
      <c r="A519" s="264"/>
      <c r="B519" s="264"/>
    </row>
    <row r="520" spans="1:2" ht="15">
      <c r="A520" s="264"/>
      <c r="B520" s="264"/>
    </row>
    <row r="521" spans="1:2" ht="15">
      <c r="A521" s="264"/>
      <c r="B521" s="264"/>
    </row>
    <row r="522" spans="1:6" ht="12.75">
      <c r="A522" s="264"/>
      <c r="B522" s="264"/>
      <c r="C522" s="264"/>
      <c r="D522" s="264"/>
      <c r="E522" s="264"/>
      <c r="F522" s="264"/>
    </row>
    <row r="523" spans="1:6" ht="12.75">
      <c r="A523" s="264"/>
      <c r="B523" s="264"/>
      <c r="C523" s="264"/>
      <c r="D523" s="264"/>
      <c r="E523" s="264"/>
      <c r="F523" s="264"/>
    </row>
    <row r="524" spans="1:6" ht="12.75">
      <c r="A524" s="264"/>
      <c r="B524" s="264"/>
      <c r="C524" s="264"/>
      <c r="D524" s="264"/>
      <c r="E524" s="264"/>
      <c r="F524" s="264"/>
    </row>
    <row r="654" spans="1:6" ht="12.75">
      <c r="A654" s="296"/>
      <c r="B654" s="264"/>
      <c r="C654" s="264"/>
      <c r="D654" s="264"/>
      <c r="E654" s="264"/>
      <c r="F654" s="264"/>
    </row>
    <row r="655" spans="1:6" ht="12.75">
      <c r="A655" s="264"/>
      <c r="B655" s="264"/>
      <c r="C655" s="264"/>
      <c r="D655" s="264"/>
      <c r="E655" s="264"/>
      <c r="F655" s="264"/>
    </row>
    <row r="656" spans="1:6" ht="12.75">
      <c r="A656" s="264"/>
      <c r="B656" s="264"/>
      <c r="C656" s="264"/>
      <c r="D656" s="264"/>
      <c r="E656" s="264"/>
      <c r="F656" s="264"/>
    </row>
    <row r="657" spans="1:6" ht="12.75">
      <c r="A657" s="264"/>
      <c r="B657" s="264"/>
      <c r="C657" s="264"/>
      <c r="D657" s="264"/>
      <c r="E657" s="264"/>
      <c r="F657" s="264"/>
    </row>
    <row r="658" spans="1:6" ht="12.75">
      <c r="A658" s="264"/>
      <c r="B658" s="264"/>
      <c r="C658" s="264"/>
      <c r="D658" s="264"/>
      <c r="E658" s="264"/>
      <c r="F658" s="264"/>
    </row>
    <row r="659" spans="1:6" ht="12.75">
      <c r="A659" s="264"/>
      <c r="B659" s="264"/>
      <c r="C659" s="264"/>
      <c r="D659" s="264"/>
      <c r="E659" s="264"/>
      <c r="F659" s="264"/>
    </row>
    <row r="660" spans="1:6" ht="12.75">
      <c r="A660" s="264"/>
      <c r="B660" s="264"/>
      <c r="C660" s="264"/>
      <c r="D660" s="264"/>
      <c r="E660" s="264"/>
      <c r="F660" s="264"/>
    </row>
    <row r="661" spans="1:6" ht="12.75">
      <c r="A661" s="264"/>
      <c r="B661" s="264"/>
      <c r="C661" s="264"/>
      <c r="D661" s="264"/>
      <c r="E661" s="264"/>
      <c r="F661" s="264"/>
    </row>
    <row r="662" spans="1:6" ht="12.75">
      <c r="A662" s="264"/>
      <c r="B662" s="264"/>
      <c r="C662" s="264"/>
      <c r="D662" s="264"/>
      <c r="E662" s="264"/>
      <c r="F662" s="264"/>
    </row>
    <row r="663" spans="1:6" ht="12.75">
      <c r="A663" s="264"/>
      <c r="B663" s="264"/>
      <c r="C663" s="264"/>
      <c r="D663" s="264"/>
      <c r="E663" s="264"/>
      <c r="F663" s="264"/>
    </row>
    <row r="664" spans="1:6" ht="12.75">
      <c r="A664" s="264"/>
      <c r="B664" s="264"/>
      <c r="C664" s="264"/>
      <c r="D664" s="264"/>
      <c r="E664" s="264"/>
      <c r="F664" s="264"/>
    </row>
    <row r="665" spans="1:6" ht="12.75">
      <c r="A665" s="264"/>
      <c r="B665" s="264"/>
      <c r="C665" s="264"/>
      <c r="D665" s="264"/>
      <c r="E665" s="264"/>
      <c r="F665" s="264"/>
    </row>
    <row r="666" spans="1:6" ht="12.75">
      <c r="A666" s="264"/>
      <c r="B666" s="264"/>
      <c r="C666" s="264"/>
      <c r="D666" s="264"/>
      <c r="E666" s="264"/>
      <c r="F666" s="264"/>
    </row>
    <row r="925" spans="1:6" ht="14.25">
      <c r="A925" s="280"/>
      <c r="B925" s="280"/>
      <c r="C925" s="280"/>
      <c r="D925" s="280"/>
      <c r="E925" s="280"/>
      <c r="F925" s="280"/>
    </row>
    <row r="1262" spans="1:6" s="298" customFormat="1" ht="15">
      <c r="A1262" s="297"/>
      <c r="B1262" s="297"/>
      <c r="C1262" s="297"/>
      <c r="D1262" s="297"/>
      <c r="E1262" s="297"/>
      <c r="F1262" s="297"/>
    </row>
    <row r="1263" spans="1:6" s="298" customFormat="1" ht="15">
      <c r="A1263" s="297"/>
      <c r="B1263" s="297"/>
      <c r="C1263" s="297"/>
      <c r="D1263" s="297"/>
      <c r="E1263" s="297"/>
      <c r="F1263" s="297"/>
    </row>
    <row r="1264" spans="1:6" ht="12.75">
      <c r="A1264" s="290"/>
      <c r="B1264" s="291"/>
      <c r="C1264" s="291"/>
      <c r="D1264" s="291"/>
      <c r="E1264" s="291"/>
      <c r="F1264" s="291"/>
    </row>
    <row r="1265" spans="1:6" ht="12.75">
      <c r="A1265" s="290"/>
      <c r="B1265" s="291"/>
      <c r="C1265" s="291"/>
      <c r="D1265" s="291"/>
      <c r="E1265" s="291"/>
      <c r="F1265" s="291"/>
    </row>
    <row r="1266" spans="1:6" ht="12.75">
      <c r="A1266" s="264"/>
      <c r="B1266" s="264"/>
      <c r="C1266" s="264"/>
      <c r="D1266" s="264"/>
      <c r="E1266" s="264"/>
      <c r="F1266" s="264"/>
    </row>
    <row r="1267" spans="1:6" ht="12.75">
      <c r="A1267" s="264"/>
      <c r="B1267" s="264"/>
      <c r="C1267" s="264"/>
      <c r="D1267" s="264"/>
      <c r="E1267" s="264"/>
      <c r="F1267" s="264"/>
    </row>
  </sheetData>
  <sheetProtection/>
  <mergeCells count="81">
    <mergeCell ref="A5:B5"/>
    <mergeCell ref="A8:F8"/>
    <mergeCell ref="A14:B14"/>
    <mergeCell ref="A19:B19"/>
    <mergeCell ref="B21:F21"/>
    <mergeCell ref="B22:F22"/>
    <mergeCell ref="C23:F23"/>
    <mergeCell ref="C27:F27"/>
    <mergeCell ref="A33:F33"/>
    <mergeCell ref="A38:B38"/>
    <mergeCell ref="B40:F40"/>
    <mergeCell ref="B41:F41"/>
    <mergeCell ref="C42:F42"/>
    <mergeCell ref="A48:F48"/>
    <mergeCell ref="A53:B53"/>
    <mergeCell ref="B55:F55"/>
    <mergeCell ref="B56:F56"/>
    <mergeCell ref="C57:F57"/>
    <mergeCell ref="A63:F63"/>
    <mergeCell ref="A69:B69"/>
    <mergeCell ref="A74:B74"/>
    <mergeCell ref="B76:F76"/>
    <mergeCell ref="B77:F77"/>
    <mergeCell ref="C78:F78"/>
    <mergeCell ref="A84:F84"/>
    <mergeCell ref="A89:B89"/>
    <mergeCell ref="B91:F91"/>
    <mergeCell ref="B92:F92"/>
    <mergeCell ref="C93:F93"/>
    <mergeCell ref="B97:F97"/>
    <mergeCell ref="C98:F98"/>
    <mergeCell ref="A104:F104"/>
    <mergeCell ref="A109:B109"/>
    <mergeCell ref="B111:F111"/>
    <mergeCell ref="B112:F112"/>
    <mergeCell ref="C113:F113"/>
    <mergeCell ref="A119:F119"/>
    <mergeCell ref="A125:B125"/>
    <mergeCell ref="B127:F127"/>
    <mergeCell ref="B128:F128"/>
    <mergeCell ref="C129:F129"/>
    <mergeCell ref="C133:F133"/>
    <mergeCell ref="A139:F139"/>
    <mergeCell ref="A145:B145"/>
    <mergeCell ref="B147:F147"/>
    <mergeCell ref="B148:F148"/>
    <mergeCell ref="C149:F149"/>
    <mergeCell ref="C153:F153"/>
    <mergeCell ref="A159:F159"/>
    <mergeCell ref="A165:B165"/>
    <mergeCell ref="A170:B170"/>
    <mergeCell ref="B172:F172"/>
    <mergeCell ref="B173:F173"/>
    <mergeCell ref="C174:F174"/>
    <mergeCell ref="A180:F180"/>
    <mergeCell ref="A185:B185"/>
    <mergeCell ref="B187:F187"/>
    <mergeCell ref="B188:F188"/>
    <mergeCell ref="C189:F189"/>
    <mergeCell ref="A195:F195"/>
    <mergeCell ref="A200:B200"/>
    <mergeCell ref="B202:F202"/>
    <mergeCell ref="B203:F203"/>
    <mergeCell ref="C204:F204"/>
    <mergeCell ref="A210:F210"/>
    <mergeCell ref="A216:B216"/>
    <mergeCell ref="B218:F218"/>
    <mergeCell ref="B219:F219"/>
    <mergeCell ref="C220:F220"/>
    <mergeCell ref="A226:F226"/>
    <mergeCell ref="A232:B232"/>
    <mergeCell ref="B254:F254"/>
    <mergeCell ref="B255:F255"/>
    <mergeCell ref="C256:F256"/>
    <mergeCell ref="A262:F262"/>
    <mergeCell ref="A237:B237"/>
    <mergeCell ref="B239:F239"/>
    <mergeCell ref="B240:F240"/>
    <mergeCell ref="C241:F241"/>
    <mergeCell ref="A247:F247"/>
    <mergeCell ref="A252:B252"/>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&amp;C&amp;"Arial CE,Tučné"&amp;14&amp;A</oddHeader>
    <oddFooter>&amp;CStrana &amp;P</oddFooter>
  </headerFooter>
  <rowBreaks count="5" manualBreakCount="5">
    <brk id="85" max="255" man="1"/>
    <brk id="120" max="255" man="1"/>
    <brk id="160" max="255" man="1"/>
    <brk id="211" max="255" man="1"/>
    <brk id="2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msu_kezmarok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karpis</cp:lastModifiedBy>
  <cp:lastPrinted>2011-12-16T13:56:16Z</cp:lastPrinted>
  <dcterms:created xsi:type="dcterms:W3CDTF">2005-01-20T13:42:35Z</dcterms:created>
  <dcterms:modified xsi:type="dcterms:W3CDTF">2011-12-16T13:56:24Z</dcterms:modified>
  <cp:category/>
  <cp:version/>
  <cp:contentType/>
  <cp:contentStatus/>
</cp:coreProperties>
</file>