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kociova\Desktop\VO §117\2018\Výstavba\11 -18 Spája nás voda\"/>
    </mc:Choice>
  </mc:AlternateContent>
  <bookViews>
    <workbookView xWindow="0" yWindow="0" windowWidth="28800" windowHeight="12405" activeTab="1"/>
  </bookViews>
  <sheets>
    <sheet name="Rekapitulácia stavby" sheetId="1" r:id="rId1"/>
    <sheet name="001 - Stavebné úpravy" sheetId="2" r:id="rId2"/>
  </sheets>
  <definedNames>
    <definedName name="_xlnm.Print_Titles" localSheetId="1">'001 - Stavebné úpravy'!$126:$126</definedName>
    <definedName name="_xlnm.Print_Titles" localSheetId="0">'Rekapitulácia stavby'!$85:$85</definedName>
    <definedName name="_xlnm.Print_Area" localSheetId="1">'001 - Stavebné úpravy'!$C$4:$Q$70,'001 - Stavebné úpravy'!$C$76:$Q$110,'001 - Stavebné úpravy'!$C$116:$Q$317</definedName>
    <definedName name="_xlnm.Print_Area" localSheetId="0">'Rekapitulácia stavby'!$C$4:$AP$70,'Rekapitulácia stavby'!$C$76:$AP$96</definedName>
  </definedNames>
  <calcPr calcId="152511"/>
</workbook>
</file>

<file path=xl/calcChain.xml><?xml version="1.0" encoding="utf-8"?>
<calcChain xmlns="http://schemas.openxmlformats.org/spreadsheetml/2006/main">
  <c r="AY88" i="1" l="1"/>
  <c r="AX88" i="1"/>
  <c r="BI317" i="2"/>
  <c r="BH317" i="2"/>
  <c r="BG317" i="2"/>
  <c r="BE317" i="2"/>
  <c r="BK317" i="2"/>
  <c r="N317" i="2" s="1"/>
  <c r="BF317" i="2" s="1"/>
  <c r="BI316" i="2"/>
  <c r="BH316" i="2"/>
  <c r="BG316" i="2"/>
  <c r="BE316" i="2"/>
  <c r="BK316" i="2"/>
  <c r="N316" i="2"/>
  <c r="BF316" i="2" s="1"/>
  <c r="BI315" i="2"/>
  <c r="BH315" i="2"/>
  <c r="BG315" i="2"/>
  <c r="BE315" i="2"/>
  <c r="BK315" i="2"/>
  <c r="N315" i="2" s="1"/>
  <c r="BF315" i="2"/>
  <c r="BI314" i="2"/>
  <c r="BH314" i="2"/>
  <c r="BG314" i="2"/>
  <c r="BE314" i="2"/>
  <c r="BK314" i="2"/>
  <c r="N314" i="2"/>
  <c r="BF314" i="2" s="1"/>
  <c r="BI313" i="2"/>
  <c r="BH313" i="2"/>
  <c r="BG313" i="2"/>
  <c r="BE313" i="2"/>
  <c r="BK313" i="2"/>
  <c r="BI311" i="2"/>
  <c r="BH311" i="2"/>
  <c r="BG311" i="2"/>
  <c r="BE311" i="2"/>
  <c r="AA311" i="2"/>
  <c r="Y311" i="2"/>
  <c r="W311" i="2"/>
  <c r="W299" i="2" s="1"/>
  <c r="BK311" i="2"/>
  <c r="N311" i="2"/>
  <c r="BF311" i="2" s="1"/>
  <c r="BI310" i="2"/>
  <c r="BH310" i="2"/>
  <c r="BG310" i="2"/>
  <c r="BE310" i="2"/>
  <c r="AA310" i="2"/>
  <c r="AA299" i="2" s="1"/>
  <c r="Y310" i="2"/>
  <c r="W310" i="2"/>
  <c r="BK310" i="2"/>
  <c r="N310" i="2"/>
  <c r="BF310" i="2" s="1"/>
  <c r="BI300" i="2"/>
  <c r="BH300" i="2"/>
  <c r="BG300" i="2"/>
  <c r="BE300" i="2"/>
  <c r="AA300" i="2"/>
  <c r="Y300" i="2"/>
  <c r="Y299" i="2" s="1"/>
  <c r="W300" i="2"/>
  <c r="BK300" i="2"/>
  <c r="BK299" i="2" s="1"/>
  <c r="N299" i="2" s="1"/>
  <c r="N99" i="2" s="1"/>
  <c r="N300" i="2"/>
  <c r="BF300" i="2"/>
  <c r="BI298" i="2"/>
  <c r="BH298" i="2"/>
  <c r="BG298" i="2"/>
  <c r="BE298" i="2"/>
  <c r="AA298" i="2"/>
  <c r="Y298" i="2"/>
  <c r="W298" i="2"/>
  <c r="BK298" i="2"/>
  <c r="N298" i="2"/>
  <c r="BF298" i="2"/>
  <c r="BI297" i="2"/>
  <c r="BH297" i="2"/>
  <c r="BG297" i="2"/>
  <c r="BE297" i="2"/>
  <c r="AA297" i="2"/>
  <c r="Y297" i="2"/>
  <c r="W297" i="2"/>
  <c r="BK297" i="2"/>
  <c r="N297" i="2"/>
  <c r="BF297" i="2" s="1"/>
  <c r="BI296" i="2"/>
  <c r="BH296" i="2"/>
  <c r="BG296" i="2"/>
  <c r="BE296" i="2"/>
  <c r="AA296" i="2"/>
  <c r="Y296" i="2"/>
  <c r="W296" i="2"/>
  <c r="BK296" i="2"/>
  <c r="N296" i="2"/>
  <c r="BF296" i="2"/>
  <c r="BI291" i="2"/>
  <c r="BH291" i="2"/>
  <c r="BG291" i="2"/>
  <c r="BE291" i="2"/>
  <c r="AA291" i="2"/>
  <c r="Y291" i="2"/>
  <c r="W291" i="2"/>
  <c r="BK291" i="2"/>
  <c r="N291" i="2"/>
  <c r="BF291" i="2" s="1"/>
  <c r="BI290" i="2"/>
  <c r="BH290" i="2"/>
  <c r="BG290" i="2"/>
  <c r="BE290" i="2"/>
  <c r="AA290" i="2"/>
  <c r="Y290" i="2"/>
  <c r="W290" i="2"/>
  <c r="BK290" i="2"/>
  <c r="N290" i="2"/>
  <c r="BF290" i="2"/>
  <c r="BI289" i="2"/>
  <c r="BH289" i="2"/>
  <c r="BG289" i="2"/>
  <c r="BE289" i="2"/>
  <c r="AA289" i="2"/>
  <c r="Y289" i="2"/>
  <c r="W289" i="2"/>
  <c r="BK289" i="2"/>
  <c r="N289" i="2"/>
  <c r="BF289" i="2" s="1"/>
  <c r="BI285" i="2"/>
  <c r="BH285" i="2"/>
  <c r="BG285" i="2"/>
  <c r="BE285" i="2"/>
  <c r="AA285" i="2"/>
  <c r="Y285" i="2"/>
  <c r="W285" i="2"/>
  <c r="BK285" i="2"/>
  <c r="N285" i="2"/>
  <c r="BF285" i="2"/>
  <c r="BI284" i="2"/>
  <c r="BH284" i="2"/>
  <c r="BG284" i="2"/>
  <c r="BE284" i="2"/>
  <c r="AA284" i="2"/>
  <c r="Y284" i="2"/>
  <c r="W284" i="2"/>
  <c r="BK284" i="2"/>
  <c r="N284" i="2"/>
  <c r="BF284" i="2" s="1"/>
  <c r="BI277" i="2"/>
  <c r="BH277" i="2"/>
  <c r="BG277" i="2"/>
  <c r="BE277" i="2"/>
  <c r="AA277" i="2"/>
  <c r="Y277" i="2"/>
  <c r="Y276" i="2" s="1"/>
  <c r="Y275" i="2" s="1"/>
  <c r="W277" i="2"/>
  <c r="BK277" i="2"/>
  <c r="BK276" i="2"/>
  <c r="N277" i="2"/>
  <c r="BF277" i="2" s="1"/>
  <c r="BI274" i="2"/>
  <c r="BH274" i="2"/>
  <c r="BG274" i="2"/>
  <c r="BE274" i="2"/>
  <c r="AA274" i="2"/>
  <c r="AA273" i="2" s="1"/>
  <c r="Y274" i="2"/>
  <c r="Y273" i="2"/>
  <c r="W274" i="2"/>
  <c r="W273" i="2" s="1"/>
  <c r="BK274" i="2"/>
  <c r="BK273" i="2"/>
  <c r="N273" i="2"/>
  <c r="N96" i="2" s="1"/>
  <c r="N274" i="2"/>
  <c r="BF274" i="2"/>
  <c r="BI272" i="2"/>
  <c r="BH272" i="2"/>
  <c r="BG272" i="2"/>
  <c r="BE272" i="2"/>
  <c r="AA272" i="2"/>
  <c r="Y272" i="2"/>
  <c r="W272" i="2"/>
  <c r="BK272" i="2"/>
  <c r="N272" i="2"/>
  <c r="BF272" i="2" s="1"/>
  <c r="BI271" i="2"/>
  <c r="BH271" i="2"/>
  <c r="BG271" i="2"/>
  <c r="BE271" i="2"/>
  <c r="AA271" i="2"/>
  <c r="Y271" i="2"/>
  <c r="W271" i="2"/>
  <c r="BK271" i="2"/>
  <c r="N271" i="2"/>
  <c r="BF271" i="2"/>
  <c r="BI270" i="2"/>
  <c r="BH270" i="2"/>
  <c r="BG270" i="2"/>
  <c r="BE270" i="2"/>
  <c r="AA270" i="2"/>
  <c r="Y270" i="2"/>
  <c r="W270" i="2"/>
  <c r="BK270" i="2"/>
  <c r="N270" i="2"/>
  <c r="BF270" i="2" s="1"/>
  <c r="BI269" i="2"/>
  <c r="BH269" i="2"/>
  <c r="BG269" i="2"/>
  <c r="BE269" i="2"/>
  <c r="AA269" i="2"/>
  <c r="Y269" i="2"/>
  <c r="W269" i="2"/>
  <c r="BK269" i="2"/>
  <c r="N269" i="2"/>
  <c r="BF269" i="2"/>
  <c r="BI268" i="2"/>
  <c r="BH268" i="2"/>
  <c r="BG268" i="2"/>
  <c r="BE268" i="2"/>
  <c r="AA268" i="2"/>
  <c r="Y268" i="2"/>
  <c r="W268" i="2"/>
  <c r="BK268" i="2"/>
  <c r="N268" i="2"/>
  <c r="BF268" i="2" s="1"/>
  <c r="BI264" i="2"/>
  <c r="BH264" i="2"/>
  <c r="BG264" i="2"/>
  <c r="BE264" i="2"/>
  <c r="AA264" i="2"/>
  <c r="Y264" i="2"/>
  <c r="W264" i="2"/>
  <c r="BK264" i="2"/>
  <c r="N264" i="2"/>
  <c r="BF264" i="2"/>
  <c r="BI260" i="2"/>
  <c r="BH260" i="2"/>
  <c r="BG260" i="2"/>
  <c r="BE260" i="2"/>
  <c r="AA260" i="2"/>
  <c r="Y260" i="2"/>
  <c r="W260" i="2"/>
  <c r="BK260" i="2"/>
  <c r="N260" i="2"/>
  <c r="BF260" i="2" s="1"/>
  <c r="BI259" i="2"/>
  <c r="BH259" i="2"/>
  <c r="BG259" i="2"/>
  <c r="BE259" i="2"/>
  <c r="AA259" i="2"/>
  <c r="Y259" i="2"/>
  <c r="W259" i="2"/>
  <c r="BK259" i="2"/>
  <c r="N259" i="2"/>
  <c r="BF259" i="2"/>
  <c r="BI258" i="2"/>
  <c r="BH258" i="2"/>
  <c r="BG258" i="2"/>
  <c r="BE258" i="2"/>
  <c r="AA258" i="2"/>
  <c r="Y258" i="2"/>
  <c r="W258" i="2"/>
  <c r="BK258" i="2"/>
  <c r="N258" i="2"/>
  <c r="BF258" i="2" s="1"/>
  <c r="BI257" i="2"/>
  <c r="BH257" i="2"/>
  <c r="BG257" i="2"/>
  <c r="BE257" i="2"/>
  <c r="AA257" i="2"/>
  <c r="Y257" i="2"/>
  <c r="W257" i="2"/>
  <c r="BK257" i="2"/>
  <c r="N257" i="2"/>
  <c r="BF257" i="2"/>
  <c r="BI256" i="2"/>
  <c r="BH256" i="2"/>
  <c r="BG256" i="2"/>
  <c r="BE256" i="2"/>
  <c r="AA256" i="2"/>
  <c r="Y256" i="2"/>
  <c r="W256" i="2"/>
  <c r="BK256" i="2"/>
  <c r="N256" i="2"/>
  <c r="BF256" i="2" s="1"/>
  <c r="BI255" i="2"/>
  <c r="BH255" i="2"/>
  <c r="BG255" i="2"/>
  <c r="BE255" i="2"/>
  <c r="AA255" i="2"/>
  <c r="Y255" i="2"/>
  <c r="W255" i="2"/>
  <c r="BK255" i="2"/>
  <c r="N255" i="2"/>
  <c r="BF255" i="2"/>
  <c r="BI254" i="2"/>
  <c r="BH254" i="2"/>
  <c r="BG254" i="2"/>
  <c r="BE254" i="2"/>
  <c r="AA254" i="2"/>
  <c r="Y254" i="2"/>
  <c r="W254" i="2"/>
  <c r="BK254" i="2"/>
  <c r="N254" i="2"/>
  <c r="BF254" i="2" s="1"/>
  <c r="BI253" i="2"/>
  <c r="BH253" i="2"/>
  <c r="BG253" i="2"/>
  <c r="BE253" i="2"/>
  <c r="AA253" i="2"/>
  <c r="Y253" i="2"/>
  <c r="W253" i="2"/>
  <c r="BK253" i="2"/>
  <c r="N253" i="2"/>
  <c r="BF253" i="2"/>
  <c r="BI249" i="2"/>
  <c r="BH249" i="2"/>
  <c r="BG249" i="2"/>
  <c r="BE249" i="2"/>
  <c r="AA249" i="2"/>
  <c r="Y249" i="2"/>
  <c r="W249" i="2"/>
  <c r="BK249" i="2"/>
  <c r="N249" i="2"/>
  <c r="BF249" i="2" s="1"/>
  <c r="BI248" i="2"/>
  <c r="BH248" i="2"/>
  <c r="BG248" i="2"/>
  <c r="BE248" i="2"/>
  <c r="AA248" i="2"/>
  <c r="Y248" i="2"/>
  <c r="W248" i="2"/>
  <c r="BK248" i="2"/>
  <c r="N248" i="2"/>
  <c r="BF248" i="2"/>
  <c r="BI247" i="2"/>
  <c r="BH247" i="2"/>
  <c r="BG247" i="2"/>
  <c r="BE247" i="2"/>
  <c r="AA247" i="2"/>
  <c r="Y247" i="2"/>
  <c r="W247" i="2"/>
  <c r="BK247" i="2"/>
  <c r="N247" i="2"/>
  <c r="BF247" i="2" s="1"/>
  <c r="BI246" i="2"/>
  <c r="BH246" i="2"/>
  <c r="BG246" i="2"/>
  <c r="BE246" i="2"/>
  <c r="AA246" i="2"/>
  <c r="Y246" i="2"/>
  <c r="W246" i="2"/>
  <c r="BK246" i="2"/>
  <c r="N246" i="2"/>
  <c r="BF246" i="2"/>
  <c r="BI243" i="2"/>
  <c r="BH243" i="2"/>
  <c r="BG243" i="2"/>
  <c r="BE243" i="2"/>
  <c r="AA243" i="2"/>
  <c r="Y243" i="2"/>
  <c r="W243" i="2"/>
  <c r="BK243" i="2"/>
  <c r="N243" i="2"/>
  <c r="BF243" i="2" s="1"/>
  <c r="BI242" i="2"/>
  <c r="BH242" i="2"/>
  <c r="BG242" i="2"/>
  <c r="BE242" i="2"/>
  <c r="AA242" i="2"/>
  <c r="Y242" i="2"/>
  <c r="W242" i="2"/>
  <c r="W237" i="2" s="1"/>
  <c r="BK242" i="2"/>
  <c r="N242" i="2"/>
  <c r="BF242" i="2"/>
  <c r="BI239" i="2"/>
  <c r="BH239" i="2"/>
  <c r="BG239" i="2"/>
  <c r="BE239" i="2"/>
  <c r="AA239" i="2"/>
  <c r="Y239" i="2"/>
  <c r="W239" i="2"/>
  <c r="BK239" i="2"/>
  <c r="N239" i="2"/>
  <c r="BF239" i="2" s="1"/>
  <c r="BI238" i="2"/>
  <c r="BH238" i="2"/>
  <c r="BG238" i="2"/>
  <c r="BE238" i="2"/>
  <c r="AA238" i="2"/>
  <c r="AA237" i="2"/>
  <c r="Y238" i="2"/>
  <c r="Y237" i="2" s="1"/>
  <c r="W238" i="2"/>
  <c r="BK238" i="2"/>
  <c r="BK237" i="2" s="1"/>
  <c r="N237" i="2" s="1"/>
  <c r="N95" i="2" s="1"/>
  <c r="N238" i="2"/>
  <c r="BF238" i="2"/>
  <c r="BI236" i="2"/>
  <c r="BH236" i="2"/>
  <c r="BG236" i="2"/>
  <c r="BE236" i="2"/>
  <c r="AA236" i="2"/>
  <c r="Y236" i="2"/>
  <c r="Y231" i="2" s="1"/>
  <c r="W236" i="2"/>
  <c r="BK236" i="2"/>
  <c r="N236" i="2"/>
  <c r="BF236" i="2"/>
  <c r="BI232" i="2"/>
  <c r="BH232" i="2"/>
  <c r="BG232" i="2"/>
  <c r="BE232" i="2"/>
  <c r="AA232" i="2"/>
  <c r="AA231" i="2" s="1"/>
  <c r="Y232" i="2"/>
  <c r="W232" i="2"/>
  <c r="W231" i="2" s="1"/>
  <c r="BK232" i="2"/>
  <c r="BK231" i="2"/>
  <c r="N231" i="2" s="1"/>
  <c r="N94" i="2" s="1"/>
  <c r="N232" i="2"/>
  <c r="BF232" i="2" s="1"/>
  <c r="BI227" i="2"/>
  <c r="BH227" i="2"/>
  <c r="BG227" i="2"/>
  <c r="BE227" i="2"/>
  <c r="AA227" i="2"/>
  <c r="Y227" i="2"/>
  <c r="W227" i="2"/>
  <c r="BK227" i="2"/>
  <c r="N227" i="2"/>
  <c r="BF227" i="2" s="1"/>
  <c r="BI226" i="2"/>
  <c r="BH226" i="2"/>
  <c r="BG226" i="2"/>
  <c r="BE226" i="2"/>
  <c r="AA226" i="2"/>
  <c r="Y226" i="2"/>
  <c r="Y222" i="2" s="1"/>
  <c r="W226" i="2"/>
  <c r="BK226" i="2"/>
  <c r="N226" i="2"/>
  <c r="BF226" i="2"/>
  <c r="BI225" i="2"/>
  <c r="BH225" i="2"/>
  <c r="BG225" i="2"/>
  <c r="BE225" i="2"/>
  <c r="AA225" i="2"/>
  <c r="Y225" i="2"/>
  <c r="W225" i="2"/>
  <c r="BK225" i="2"/>
  <c r="BK222" i="2" s="1"/>
  <c r="N222" i="2" s="1"/>
  <c r="N93" i="2" s="1"/>
  <c r="N225" i="2"/>
  <c r="BF225" i="2" s="1"/>
  <c r="BI224" i="2"/>
  <c r="BH224" i="2"/>
  <c r="BG224" i="2"/>
  <c r="BE224" i="2"/>
  <c r="AA224" i="2"/>
  <c r="Y224" i="2"/>
  <c r="W224" i="2"/>
  <c r="BK224" i="2"/>
  <c r="N224" i="2"/>
  <c r="BF224" i="2"/>
  <c r="BI223" i="2"/>
  <c r="BH223" i="2"/>
  <c r="BG223" i="2"/>
  <c r="BE223" i="2"/>
  <c r="AA223" i="2"/>
  <c r="AA222" i="2" s="1"/>
  <c r="Y223" i="2"/>
  <c r="W223" i="2"/>
  <c r="BK223" i="2"/>
  <c r="N223" i="2"/>
  <c r="BF223" i="2" s="1"/>
  <c r="BI218" i="2"/>
  <c r="BH218" i="2"/>
  <c r="BG218" i="2"/>
  <c r="BE218" i="2"/>
  <c r="AA218" i="2"/>
  <c r="AA217" i="2" s="1"/>
  <c r="Y218" i="2"/>
  <c r="Y217" i="2"/>
  <c r="W218" i="2"/>
  <c r="W217" i="2" s="1"/>
  <c r="BK218" i="2"/>
  <c r="BK217" i="2"/>
  <c r="N217" i="2" s="1"/>
  <c r="N92" i="2" s="1"/>
  <c r="N218" i="2"/>
  <c r="BF218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/>
  <c r="BI208" i="2"/>
  <c r="BH208" i="2"/>
  <c r="BG208" i="2"/>
  <c r="BE208" i="2"/>
  <c r="AA208" i="2"/>
  <c r="Y208" i="2"/>
  <c r="W208" i="2"/>
  <c r="BK208" i="2"/>
  <c r="N208" i="2"/>
  <c r="BF208" i="2" s="1"/>
  <c r="BI204" i="2"/>
  <c r="BH204" i="2"/>
  <c r="BG204" i="2"/>
  <c r="BE204" i="2"/>
  <c r="AA204" i="2"/>
  <c r="Y204" i="2"/>
  <c r="W204" i="2"/>
  <c r="BK204" i="2"/>
  <c r="N204" i="2"/>
  <c r="BF204" i="2"/>
  <c r="BI200" i="2"/>
  <c r="BH200" i="2"/>
  <c r="BG200" i="2"/>
  <c r="BE200" i="2"/>
  <c r="AA200" i="2"/>
  <c r="Y200" i="2"/>
  <c r="W200" i="2"/>
  <c r="BK200" i="2"/>
  <c r="N200" i="2"/>
  <c r="BF200" i="2" s="1"/>
  <c r="BI199" i="2"/>
  <c r="BH199" i="2"/>
  <c r="BG199" i="2"/>
  <c r="BE199" i="2"/>
  <c r="AA199" i="2"/>
  <c r="Y199" i="2"/>
  <c r="W199" i="2"/>
  <c r="BK199" i="2"/>
  <c r="N199" i="2"/>
  <c r="BF199" i="2"/>
  <c r="BI194" i="2"/>
  <c r="BH194" i="2"/>
  <c r="BG194" i="2"/>
  <c r="BE194" i="2"/>
  <c r="AA194" i="2"/>
  <c r="Y194" i="2"/>
  <c r="W194" i="2"/>
  <c r="BK194" i="2"/>
  <c r="BK183" i="2" s="1"/>
  <c r="N183" i="2" s="1"/>
  <c r="N91" i="2" s="1"/>
  <c r="N194" i="2"/>
  <c r="BF194" i="2" s="1"/>
  <c r="BI188" i="2"/>
  <c r="BH188" i="2"/>
  <c r="BG188" i="2"/>
  <c r="BE188" i="2"/>
  <c r="AA188" i="2"/>
  <c r="Y188" i="2"/>
  <c r="W188" i="2"/>
  <c r="BK188" i="2"/>
  <c r="N188" i="2"/>
  <c r="BF188" i="2"/>
  <c r="BI184" i="2"/>
  <c r="BH184" i="2"/>
  <c r="BG184" i="2"/>
  <c r="BE184" i="2"/>
  <c r="AA184" i="2"/>
  <c r="Y184" i="2"/>
  <c r="Y183" i="2"/>
  <c r="W184" i="2"/>
  <c r="BK184" i="2"/>
  <c r="N184" i="2"/>
  <c r="BF184" i="2" s="1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/>
  <c r="BI180" i="2"/>
  <c r="BH180" i="2"/>
  <c r="BG180" i="2"/>
  <c r="BE180" i="2"/>
  <c r="AA180" i="2"/>
  <c r="Y180" i="2"/>
  <c r="W180" i="2"/>
  <c r="BK180" i="2"/>
  <c r="N180" i="2"/>
  <c r="BF180" i="2" s="1"/>
  <c r="BI179" i="2"/>
  <c r="BH179" i="2"/>
  <c r="BG179" i="2"/>
  <c r="BE179" i="2"/>
  <c r="AA179" i="2"/>
  <c r="Y179" i="2"/>
  <c r="W179" i="2"/>
  <c r="BK179" i="2"/>
  <c r="N179" i="2"/>
  <c r="BF179" i="2"/>
  <c r="BI178" i="2"/>
  <c r="BH178" i="2"/>
  <c r="BG178" i="2"/>
  <c r="BE178" i="2"/>
  <c r="AA178" i="2"/>
  <c r="Y178" i="2"/>
  <c r="W178" i="2"/>
  <c r="BK178" i="2"/>
  <c r="N178" i="2"/>
  <c r="BF178" i="2" s="1"/>
  <c r="BI177" i="2"/>
  <c r="BH177" i="2"/>
  <c r="BG177" i="2"/>
  <c r="BE177" i="2"/>
  <c r="AA177" i="2"/>
  <c r="Y177" i="2"/>
  <c r="W177" i="2"/>
  <c r="BK177" i="2"/>
  <c r="N177" i="2"/>
  <c r="BF177" i="2"/>
  <c r="BI173" i="2"/>
  <c r="BH173" i="2"/>
  <c r="BG173" i="2"/>
  <c r="BE173" i="2"/>
  <c r="AA173" i="2"/>
  <c r="Y173" i="2"/>
  <c r="W173" i="2"/>
  <c r="BK173" i="2"/>
  <c r="N173" i="2"/>
  <c r="BF173" i="2" s="1"/>
  <c r="BI171" i="2"/>
  <c r="BH171" i="2"/>
  <c r="BG171" i="2"/>
  <c r="BE171" i="2"/>
  <c r="AA171" i="2"/>
  <c r="Y171" i="2"/>
  <c r="W171" i="2"/>
  <c r="BK171" i="2"/>
  <c r="N171" i="2"/>
  <c r="BF171" i="2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E166" i="2"/>
  <c r="AA166" i="2"/>
  <c r="Y166" i="2"/>
  <c r="W166" i="2"/>
  <c r="BK166" i="2"/>
  <c r="N166" i="2"/>
  <c r="BF166" i="2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Y162" i="2"/>
  <c r="W162" i="2"/>
  <c r="BK162" i="2"/>
  <c r="N162" i="2"/>
  <c r="BF162" i="2"/>
  <c r="BI158" i="2"/>
  <c r="BH158" i="2"/>
  <c r="BG158" i="2"/>
  <c r="BE158" i="2"/>
  <c r="AA158" i="2"/>
  <c r="Y158" i="2"/>
  <c r="W158" i="2"/>
  <c r="BK158" i="2"/>
  <c r="N158" i="2"/>
  <c r="BF158" i="2" s="1"/>
  <c r="BI152" i="2"/>
  <c r="BH152" i="2"/>
  <c r="BG152" i="2"/>
  <c r="BE152" i="2"/>
  <c r="AA152" i="2"/>
  <c r="Y152" i="2"/>
  <c r="W152" i="2"/>
  <c r="BK152" i="2"/>
  <c r="N152" i="2"/>
  <c r="BF152" i="2"/>
  <c r="BI148" i="2"/>
  <c r="BH148" i="2"/>
  <c r="BG148" i="2"/>
  <c r="BE148" i="2"/>
  <c r="AA148" i="2"/>
  <c r="Y148" i="2"/>
  <c r="W148" i="2"/>
  <c r="BK148" i="2"/>
  <c r="N148" i="2"/>
  <c r="BF148" i="2" s="1"/>
  <c r="BI144" i="2"/>
  <c r="BH144" i="2"/>
  <c r="BG144" i="2"/>
  <c r="BE144" i="2"/>
  <c r="AA144" i="2"/>
  <c r="Y144" i="2"/>
  <c r="W144" i="2"/>
  <c r="BK144" i="2"/>
  <c r="N144" i="2"/>
  <c r="BF144" i="2"/>
  <c r="BI141" i="2"/>
  <c r="BH141" i="2"/>
  <c r="BG141" i="2"/>
  <c r="BE141" i="2"/>
  <c r="AA141" i="2"/>
  <c r="Y141" i="2"/>
  <c r="W141" i="2"/>
  <c r="BK141" i="2"/>
  <c r="N141" i="2"/>
  <c r="BF141" i="2" s="1"/>
  <c r="BI138" i="2"/>
  <c r="BH138" i="2"/>
  <c r="BG138" i="2"/>
  <c r="BE138" i="2"/>
  <c r="AA138" i="2"/>
  <c r="Y138" i="2"/>
  <c r="W138" i="2"/>
  <c r="BK138" i="2"/>
  <c r="N138" i="2"/>
  <c r="BF138" i="2"/>
  <c r="BI130" i="2"/>
  <c r="BH130" i="2"/>
  <c r="BG130" i="2"/>
  <c r="BE130" i="2"/>
  <c r="M32" i="2" s="1"/>
  <c r="AV88" i="1" s="1"/>
  <c r="AA130" i="2"/>
  <c r="Y130" i="2"/>
  <c r="W130" i="2"/>
  <c r="BK130" i="2"/>
  <c r="BK129" i="2" s="1"/>
  <c r="N129" i="2" s="1"/>
  <c r="N90" i="2" s="1"/>
  <c r="N130" i="2"/>
  <c r="BF130" i="2" s="1"/>
  <c r="F121" i="2"/>
  <c r="F119" i="2"/>
  <c r="BI108" i="2"/>
  <c r="BH108" i="2"/>
  <c r="BG108" i="2"/>
  <c r="BE108" i="2"/>
  <c r="BI107" i="2"/>
  <c r="BH107" i="2"/>
  <c r="BG107" i="2"/>
  <c r="BE107" i="2"/>
  <c r="BI106" i="2"/>
  <c r="BH106" i="2"/>
  <c r="BG106" i="2"/>
  <c r="BE106" i="2"/>
  <c r="BI105" i="2"/>
  <c r="BH105" i="2"/>
  <c r="BG105" i="2"/>
  <c r="BE105" i="2"/>
  <c r="BI104" i="2"/>
  <c r="BH104" i="2"/>
  <c r="BG104" i="2"/>
  <c r="BE104" i="2"/>
  <c r="BI103" i="2"/>
  <c r="BH103" i="2"/>
  <c r="BG103" i="2"/>
  <c r="H34" i="2"/>
  <c r="BB88" i="1" s="1"/>
  <c r="BB87" i="1" s="1"/>
  <c r="W33" i="1" s="1"/>
  <c r="BE103" i="2"/>
  <c r="F81" i="2"/>
  <c r="F79" i="2"/>
  <c r="O21" i="2"/>
  <c r="E21" i="2"/>
  <c r="O20" i="2"/>
  <c r="O18" i="2"/>
  <c r="E18" i="2"/>
  <c r="M123" i="2" s="1"/>
  <c r="M83" i="2"/>
  <c r="O17" i="2"/>
  <c r="O15" i="2"/>
  <c r="E15" i="2"/>
  <c r="F124" i="2"/>
  <c r="F84" i="2"/>
  <c r="O14" i="2"/>
  <c r="O12" i="2"/>
  <c r="E12" i="2"/>
  <c r="F83" i="2" s="1"/>
  <c r="O11" i="2"/>
  <c r="O9" i="2"/>
  <c r="M81" i="2" s="1"/>
  <c r="M121" i="2"/>
  <c r="F6" i="2"/>
  <c r="F118" i="2"/>
  <c r="F78" i="2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F123" i="2" l="1"/>
  <c r="Y129" i="2"/>
  <c r="Y128" i="2" s="1"/>
  <c r="Y127" i="2" s="1"/>
  <c r="W222" i="2"/>
  <c r="W276" i="2"/>
  <c r="W275" i="2" s="1"/>
  <c r="AA276" i="2"/>
  <c r="AA275" i="2" s="1"/>
  <c r="M84" i="2"/>
  <c r="M124" i="2"/>
  <c r="H35" i="2"/>
  <c r="BC88" i="1" s="1"/>
  <c r="BC87" i="1" s="1"/>
  <c r="H36" i="2"/>
  <c r="BD88" i="1" s="1"/>
  <c r="BD87" i="1" s="1"/>
  <c r="W35" i="1" s="1"/>
  <c r="BK128" i="2"/>
  <c r="AA183" i="2"/>
  <c r="N313" i="2"/>
  <c r="BF313" i="2" s="1"/>
  <c r="BK312" i="2"/>
  <c r="N312" i="2" s="1"/>
  <c r="N100" i="2" s="1"/>
  <c r="AX87" i="1"/>
  <c r="H32" i="2"/>
  <c r="AZ88" i="1" s="1"/>
  <c r="AZ87" i="1" s="1"/>
  <c r="W129" i="2"/>
  <c r="AA129" i="2"/>
  <c r="W183" i="2"/>
  <c r="BK275" i="2"/>
  <c r="N275" i="2" s="1"/>
  <c r="N97" i="2" s="1"/>
  <c r="N276" i="2"/>
  <c r="N98" i="2" s="1"/>
  <c r="AV87" i="1" l="1"/>
  <c r="BK127" i="2"/>
  <c r="N127" i="2" s="1"/>
  <c r="N88" i="2" s="1"/>
  <c r="N128" i="2"/>
  <c r="N89" i="2" s="1"/>
  <c r="AA128" i="2"/>
  <c r="AA127" i="2" s="1"/>
  <c r="W128" i="2"/>
  <c r="W127" i="2" s="1"/>
  <c r="AU88" i="1" s="1"/>
  <c r="AU87" i="1" s="1"/>
  <c r="W34" i="1"/>
  <c r="AY87" i="1"/>
  <c r="N107" i="2" l="1"/>
  <c r="BF107" i="2" s="1"/>
  <c r="N105" i="2"/>
  <c r="BF105" i="2" s="1"/>
  <c r="M27" i="2"/>
  <c r="N108" i="2"/>
  <c r="BF108" i="2" s="1"/>
  <c r="N104" i="2"/>
  <c r="BF104" i="2" s="1"/>
  <c r="N106" i="2"/>
  <c r="BF106" i="2" s="1"/>
  <c r="N103" i="2"/>
  <c r="BF103" i="2" l="1"/>
  <c r="N102" i="2"/>
  <c r="M28" i="2" l="1"/>
  <c r="L110" i="2"/>
  <c r="H33" i="2"/>
  <c r="BA88" i="1" s="1"/>
  <c r="BA87" i="1" s="1"/>
  <c r="M33" i="2"/>
  <c r="AW88" i="1" s="1"/>
  <c r="AT88" i="1" s="1"/>
  <c r="W32" i="1" l="1"/>
  <c r="AW87" i="1"/>
  <c r="AS88" i="1"/>
  <c r="AS87" i="1" s="1"/>
  <c r="M30" i="2"/>
  <c r="AK32" i="1" l="1"/>
  <c r="AT87" i="1"/>
  <c r="L38" i="2"/>
  <c r="AG88" i="1"/>
  <c r="AN88" i="1" l="1"/>
  <c r="AG87" i="1"/>
  <c r="AG94" i="1" l="1"/>
  <c r="AN87" i="1"/>
  <c r="AK26" i="1"/>
  <c r="AG93" i="1"/>
  <c r="AG92" i="1"/>
  <c r="AG91" i="1"/>
  <c r="AG90" i="1" l="1"/>
  <c r="CD91" i="1"/>
  <c r="AV91" i="1"/>
  <c r="BY91" i="1" s="1"/>
  <c r="AV92" i="1"/>
  <c r="BY92" i="1" s="1"/>
  <c r="CD92" i="1"/>
  <c r="AV93" i="1"/>
  <c r="BY93" i="1" s="1"/>
  <c r="CD93" i="1"/>
  <c r="AV94" i="1"/>
  <c r="BY94" i="1" s="1"/>
  <c r="CD94" i="1"/>
  <c r="W31" i="1" l="1"/>
  <c r="AN93" i="1"/>
  <c r="AN92" i="1"/>
  <c r="AN91" i="1"/>
  <c r="AN90" i="1" s="1"/>
  <c r="AN96" i="1" s="1"/>
  <c r="AK27" i="1"/>
  <c r="AK29" i="1" s="1"/>
  <c r="AG96" i="1"/>
  <c r="AN94" i="1"/>
  <c r="AK31" i="1"/>
  <c r="AK37" i="1" l="1"/>
</calcChain>
</file>

<file path=xl/sharedStrings.xml><?xml version="1.0" encoding="utf-8"?>
<sst xmlns="http://schemas.openxmlformats.org/spreadsheetml/2006/main" count="2274" uniqueCount="496">
  <si>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</si>
  <si>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</si>
  <si>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</si>
  <si>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</si>
  <si>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</si>
  <si>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</si>
  <si>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</si>
  <si>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</si>
  <si>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</si>
  <si>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</si>
  <si>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</si>
  <si>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</si>
  <si>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</si>
  <si>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</si>
  <si>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</si>
  <si>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F2017-07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</si>
  <si>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</si>
  <si>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</si>
  <si>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Fontána KK</t>
  </si>
  <si>
    <t>JKSO:</t>
  </si>
  <si>
    <t/>
  </si>
  <si>
    <t>KS:</t>
  </si>
  <si>
    <t>Miesto:</t>
  </si>
  <si>
    <t xml:space="preserve"> </t>
  </si>
  <si>
    <t>Dátum:</t>
  </si>
  <si>
    <t>28. 9. 2017</t>
  </si>
  <si>
    <t>Objednávateľ:</t>
  </si>
  <si>
    <t>IČO:</t>
  </si>
  <si>
    <t>IČO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</si>
  <si>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</si>
  <si>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</si>
  <si>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</si>
  <si>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</si>
  <si>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</si>
  <si>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</si>
  <si>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</si>
  <si>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</si>
  <si>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</si>
  <si>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</si>
  <si>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</si>
  <si>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</si>
  <si>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</si>
  <si>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</si>
  <si>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</si>
  <si>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</si>
  <si>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</si>
  <si>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</si>
  <si>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</si>
  <si>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</si>
  <si>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</si>
  <si>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</si>
  <si>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</si>
  <si>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</si>
  <si>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</si>
  <si>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</si>
  <si>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</si>
  <si>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</si>
  <si>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</si>
  <si>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</si>
  <si>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</si>
  <si>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</si>
  <si>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</si>
  <si>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</si>
  <si>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</si>
  <si>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</si>
  <si>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</si>
  <si>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</si>
  <si>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</si>
  <si>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</si>
  <si>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</si>
  <si>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</si>
  <si>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</si>
  <si>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</si>
  <si>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</si>
  <si>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</si>
  <si>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</si>
  <si>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</si>
  <si>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</si>
  <si>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{4c4a0d10-292c-4c33-932f-39c35dd4f3d2}</t>
  </si>
  <si>
    <t>{00000000-0000-0000-0000-000000000000}</t>
  </si>
  <si>
    <t>/</t>
  </si>
  <si>
    <t>001</t>
  </si>
  <si>
    <t>Stavebné úpravy</t>
  </si>
  <si>
    <t>1</t>
  </si>
  <si>
    <t>{d7c8ee9e-0223-40a2-9c5b-1657126936d4}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</si>
  <si>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</si>
  <si>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</si>
  <si>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</si>
  <si>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</si>
  <si>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</si>
  <si>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</si>
  <si>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</si>
  <si>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</si>
  <si>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</si>
  <si>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</si>
  <si>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</si>
  <si>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</si>
  <si>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</si>
  <si>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</si>
  <si>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</si>
  <si>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</si>
  <si>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001 - Stavebné úpravy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</si>
  <si>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</si>
  <si>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</si>
  <si>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</si>
  <si>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</si>
  <si>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</si>
  <si>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</si>
  <si>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</si>
  <si>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</si>
  <si>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</si>
  <si>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</si>
  <si>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</si>
  <si>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</si>
  <si>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</si>
  <si>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</si>
  <si>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</si>
  <si>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</si>
  <si>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782 - Dokončovacie práce a obklady z kam.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</si>
  <si>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</si>
  <si>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</si>
  <si>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</si>
  <si>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</si>
  <si>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</si>
  <si>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</si>
  <si>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</si>
  <si>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</si>
  <si>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</si>
  <si>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</si>
  <si>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</si>
  <si>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</si>
  <si>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</si>
  <si>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</si>
  <si>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</si>
  <si>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</si>
  <si>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</si>
  <si>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</si>
  <si>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</si>
  <si>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</si>
  <si>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</si>
  <si>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</si>
  <si>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</si>
  <si>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</si>
  <si>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</si>
  <si>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</si>
  <si>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</si>
  <si>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113106611</t>
  </si>
  <si>
    <t>Rozoberanie zámkovej dlažby všetkých druhov v ploche do 20 m2,  -0,2600 t</t>
  </si>
  <si>
    <t>m2</t>
  </si>
  <si>
    <t>4</t>
  </si>
  <si>
    <t>718939645</t>
  </si>
  <si>
    <t>spevnené plochy</t>
  </si>
  <si>
    <t>VV</t>
  </si>
  <si>
    <t>16,8+26,8</t>
  </si>
  <si>
    <t>chodník okolo budovy</t>
  </si>
  <si>
    <t>50</t>
  </si>
  <si>
    <t>plocha pre osadenie klietky</t>
  </si>
  <si>
    <t>1,5</t>
  </si>
  <si>
    <t>Súčet</t>
  </si>
  <si>
    <t>113202111</t>
  </si>
  <si>
    <t>Vytrhanie obrúb kamenných, s vybúraním lôžka, z krajníkov alebo obrubníkov stojatých,  -0,14500t</t>
  </si>
  <si>
    <t>m</t>
  </si>
  <si>
    <t>-1679043166</t>
  </si>
  <si>
    <t>3,75+2,8+3,6+3,6+3,2+3,2+13,4</t>
  </si>
  <si>
    <t>3</t>
  </si>
  <si>
    <t>113208111</t>
  </si>
  <si>
    <t>Vytrhanie obrúb betonových, s vybúraním lôžka, záhonových,  -0,04000t</t>
  </si>
  <si>
    <t>-212006631</t>
  </si>
  <si>
    <t>5,7+18+3,8+5,2</t>
  </si>
  <si>
    <t>113307124</t>
  </si>
  <si>
    <t>Odstránenie podkladu v ploche do 200 m2 z kameniva hrubého drveného, hr.300 do 400mm,  -0,5600t</t>
  </si>
  <si>
    <t>122261007</t>
  </si>
  <si>
    <t>16,8+26,8+1,5</t>
  </si>
  <si>
    <t>5</t>
  </si>
  <si>
    <t>130201001</t>
  </si>
  <si>
    <t>Výkop jamy a ryhy v obmedzenom priestore horn. tr.3 ručne</t>
  </si>
  <si>
    <t>m3</t>
  </si>
  <si>
    <t>1000214076</t>
  </si>
  <si>
    <t>základ pod klietku</t>
  </si>
  <si>
    <t>0,75*0,3*1,2*6</t>
  </si>
  <si>
    <t>6</t>
  </si>
  <si>
    <t>130901123</t>
  </si>
  <si>
    <t>Búranie konštrukcií zo betónu železového alebo predpätého vo vykopávkach</t>
  </si>
  <si>
    <t>-930397223</t>
  </si>
  <si>
    <t>vybúranie šachiet</t>
  </si>
  <si>
    <t>(1,6*2+2*2)*0,3*1,2</t>
  </si>
  <si>
    <t>vybúranie vetrákov</t>
  </si>
  <si>
    <t>(0,75*2+0,6*2)*0,1*1,35*2</t>
  </si>
  <si>
    <t>7</t>
  </si>
  <si>
    <t>131201102</t>
  </si>
  <si>
    <t>Výkop nezapaženej jamy v hornine 3, nad 100 do 1000 m3</t>
  </si>
  <si>
    <t>-922831537</t>
  </si>
  <si>
    <t>odkop nad pivnicou</t>
  </si>
  <si>
    <t>250*0,95</t>
  </si>
  <si>
    <t>8</t>
  </si>
  <si>
    <t>131201109</t>
  </si>
  <si>
    <t>Hĺbenie nezapažených jám a zárezov. Príplatok za lepivosť horniny 3</t>
  </si>
  <si>
    <t>-23030635</t>
  </si>
  <si>
    <t>9</t>
  </si>
  <si>
    <t>162501102</t>
  </si>
  <si>
    <t xml:space="preserve">Vodorovné premiestnenie výkopku po spevnenej ceste z horniny tr.1-4, do 100 m3 na vzdialenosť do 3000 m </t>
  </si>
  <si>
    <t>-1540367507</t>
  </si>
  <si>
    <t>10</t>
  </si>
  <si>
    <t>167101100</t>
  </si>
  <si>
    <t>Nakladanie výkopku tr.1-4 ručne</t>
  </si>
  <si>
    <t>1530762992</t>
  </si>
  <si>
    <t>11</t>
  </si>
  <si>
    <t>167101102</t>
  </si>
  <si>
    <t>Nakladanie neuľahnutého výkopku z hornín tr.1-4 nad 100 do 1000 m3</t>
  </si>
  <si>
    <t>1902708433</t>
  </si>
  <si>
    <t>12</t>
  </si>
  <si>
    <t>174101002</t>
  </si>
  <si>
    <t>Zásyp sypaninou so zhutnením jám, šachiet, rýh, zárezov alebo okolo objektov nad 100 do 1000 m3</t>
  </si>
  <si>
    <t>454645137</t>
  </si>
  <si>
    <t>13</t>
  </si>
  <si>
    <t>M</t>
  </si>
  <si>
    <t>5834530700</t>
  </si>
  <si>
    <t>Štrkodrva frakcia 0-63 STN EN 13242 + A1</t>
  </si>
  <si>
    <t>t</t>
  </si>
  <si>
    <t>-1060277552</t>
  </si>
  <si>
    <t>násyp pod fontánou</t>
  </si>
  <si>
    <t>105*0,9*1,8</t>
  </si>
  <si>
    <t>14</t>
  </si>
  <si>
    <t>181201102</t>
  </si>
  <si>
    <t>Úprava pláne v násypoch v hornine 1-4 so zhutnením</t>
  </si>
  <si>
    <t>-1944568336</t>
  </si>
  <si>
    <t>250</t>
  </si>
  <si>
    <t>15</t>
  </si>
  <si>
    <t>181301105</t>
  </si>
  <si>
    <t>Rozprestretie ornice v rovine, plocha do 500 m2, hr. do 300 mm</t>
  </si>
  <si>
    <t>-1367773132</t>
  </si>
  <si>
    <t>parková úprava</t>
  </si>
  <si>
    <t>21,5+8,5+19+9,2</t>
  </si>
  <si>
    <t>16</t>
  </si>
  <si>
    <t>182001111</t>
  </si>
  <si>
    <t>Plošná úprava terénu pri nerovnostiach terénu nad 50-100mm v rovine alebo na svahu do 1:5</t>
  </si>
  <si>
    <t>1940968497</t>
  </si>
  <si>
    <t>17</t>
  </si>
  <si>
    <t>183205111</t>
  </si>
  <si>
    <t>Založenie záhonu na svahu nad 1:5 do 1:2 rovine alebo na svahu do 1:5 v hornine 1 až 2</t>
  </si>
  <si>
    <t>668008655</t>
  </si>
  <si>
    <t>18</t>
  </si>
  <si>
    <t>184102111</t>
  </si>
  <si>
    <t>Výsadba dreviny s balom v rovine alebo na svahu do 1:5, priemer balu nad 100 do 200 mm</t>
  </si>
  <si>
    <t>ks</t>
  </si>
  <si>
    <t>2041003354</t>
  </si>
  <si>
    <t>19</t>
  </si>
  <si>
    <t>0266201105.1</t>
  </si>
  <si>
    <t>Rastliny podľa výberu</t>
  </si>
  <si>
    <t>1408551816</t>
  </si>
  <si>
    <t>184921116</t>
  </si>
  <si>
    <t xml:space="preserve">Položenie mulčovacej kôry v rovine alebo na svahu do 1:5   </t>
  </si>
  <si>
    <t>-1475186063</t>
  </si>
  <si>
    <t>21</t>
  </si>
  <si>
    <t>0554151000</t>
  </si>
  <si>
    <t>Mulčovacia kôra</t>
  </si>
  <si>
    <t>l</t>
  </si>
  <si>
    <t>-1951692878</t>
  </si>
  <si>
    <t>22</t>
  </si>
  <si>
    <t>271533001</t>
  </si>
  <si>
    <t>Násyp pod základové  konštrukcie so zhutnením z  kameniva hrubého drveného fr.32-63 mm</t>
  </si>
  <si>
    <t>24941619</t>
  </si>
  <si>
    <t>podklad pod základ klietky</t>
  </si>
  <si>
    <t>1,5*0,1</t>
  </si>
  <si>
    <t>23</t>
  </si>
  <si>
    <t>273321312</t>
  </si>
  <si>
    <t>Betón základových dosiek, železový (bez výstuže), tr. C 20/25</t>
  </si>
  <si>
    <t>-1011714653</t>
  </si>
  <si>
    <t>základová doska fontány</t>
  </si>
  <si>
    <t>40*0,1</t>
  </si>
  <si>
    <t>obruba fontány</t>
  </si>
  <si>
    <t>(8,6*2+8,6*2+1,3*2)*0,2*0,2</t>
  </si>
  <si>
    <t>24</t>
  </si>
  <si>
    <t>273351217</t>
  </si>
  <si>
    <t>Debnenie stien základových dosiek, zhotovenie-tradičné</t>
  </si>
  <si>
    <t>426343864</t>
  </si>
  <si>
    <t>(8,6*2+8,6*2+1,3*2)*0,2</t>
  </si>
  <si>
    <t>(8,6*2+8,6*2+1,3*2)*0,3</t>
  </si>
  <si>
    <t>25</t>
  </si>
  <si>
    <t>273351218</t>
  </si>
  <si>
    <t>Debnenie stien základových dosiek, odstránenie-tradičné</t>
  </si>
  <si>
    <t>1396853503</t>
  </si>
  <si>
    <t>26</t>
  </si>
  <si>
    <t>274271301</t>
  </si>
  <si>
    <t>Murivo základových pásov (m3) PREMAC 50x20x25 s betónovou výplňou C 16/20 hr. 200 mm</t>
  </si>
  <si>
    <t>-151626044</t>
  </si>
  <si>
    <t>podstavec pod lavičky</t>
  </si>
  <si>
    <t>(3,7+5,3+3+3+1+4+4+1,3+2,2+6,3+4,3)*0,2*0,35</t>
  </si>
  <si>
    <t>27</t>
  </si>
  <si>
    <t>274271303</t>
  </si>
  <si>
    <t>Murivo základových pásov (m3) PREMAC 50x30x25 s betónovou výplňou C 16/20 hr. 300 mm</t>
  </si>
  <si>
    <t>1936366419</t>
  </si>
  <si>
    <t>(3,7+5,3+3+3+1+4+4+1,3+2,2+6,3+4,3)*0,3*0,15</t>
  </si>
  <si>
    <t>28</t>
  </si>
  <si>
    <t>274313611</t>
  </si>
  <si>
    <t>Betón základových pásov, prostý tr. C 16/20</t>
  </si>
  <si>
    <t>-9140671</t>
  </si>
  <si>
    <t>29</t>
  </si>
  <si>
    <t>289471111</t>
  </si>
  <si>
    <t>Vyplnenie trhlín hĺbkovým škárovaním, šírka dutín 0-30mm, hĺbky 0-150 mm</t>
  </si>
  <si>
    <t>1332571208</t>
  </si>
  <si>
    <t>30</t>
  </si>
  <si>
    <t>289475211.1</t>
  </si>
  <si>
    <t>Torkretový plášť z aktivovanej malty hr. 30 mm - výstužné pletivo</t>
  </si>
  <si>
    <t>-1507822439</t>
  </si>
  <si>
    <t>strop pivnice</t>
  </si>
  <si>
    <t>5,1*9,4+4,35*7,65</t>
  </si>
  <si>
    <t>31</t>
  </si>
  <si>
    <t>327215132</t>
  </si>
  <si>
    <t>Murivo obkladné z lomového kameňa upraveného s vyškárovanim</t>
  </si>
  <si>
    <t>-1515551725</t>
  </si>
  <si>
    <t>podstavec klietky</t>
  </si>
  <si>
    <t>1,5*0,25</t>
  </si>
  <si>
    <t>32</t>
  </si>
  <si>
    <t>564772111</t>
  </si>
  <si>
    <t>Podklad alebo kryt z kameniva hrubého drveného veľ. 32-63mm(vibr.štrk) po zhut.hr. 250 mm</t>
  </si>
  <si>
    <t>-1731461906</t>
  </si>
  <si>
    <t>33</t>
  </si>
  <si>
    <t>564811112</t>
  </si>
  <si>
    <t>Podklad zo štrkodrviny s rozprestretím a zhutnením, po zhutnení hr. 60 mm</t>
  </si>
  <si>
    <t>-1504249696</t>
  </si>
  <si>
    <t>34</t>
  </si>
  <si>
    <t>591111121</t>
  </si>
  <si>
    <t>Kladenie dlažby z kociek drobných do lôžka z kameniva ťaženého</t>
  </si>
  <si>
    <t>-1852370100</t>
  </si>
  <si>
    <t>35</t>
  </si>
  <si>
    <t>5838010600</t>
  </si>
  <si>
    <t>Kocka dlažobná drobná travertín I/2 10 trieda 1</t>
  </si>
  <si>
    <t>-1601597702</t>
  </si>
  <si>
    <t>36</t>
  </si>
  <si>
    <t>596211001</t>
  </si>
  <si>
    <t>Položenie dlažby po prekopoch dlaždice betonové štvorhranné do lôžka z kameniva ťaženého</t>
  </si>
  <si>
    <t>495074017</t>
  </si>
  <si>
    <t>preloženie chodníka okolo budovy</t>
  </si>
  <si>
    <t>37</t>
  </si>
  <si>
    <t>632450447</t>
  </si>
  <si>
    <t>Opravný poter CEMIX, oprava dutín a výtlkov v poteroch, Polymércementový poter 40 MPa, ozn. 070, hr. 30 mm</t>
  </si>
  <si>
    <t>-265539007</t>
  </si>
  <si>
    <t>vyspravenie stropnej dosky pivnice</t>
  </si>
  <si>
    <t>9,4*(5,1+0,7+4,35)</t>
  </si>
  <si>
    <t>38</t>
  </si>
  <si>
    <t>632450471</t>
  </si>
  <si>
    <t>Spádový poter CEMIX, hr. 70 mm</t>
  </si>
  <si>
    <t>-1198960152</t>
  </si>
  <si>
    <t>39</t>
  </si>
  <si>
    <t>767920860.1</t>
  </si>
  <si>
    <t>Demontáž klietky</t>
  </si>
  <si>
    <t>-1089978477</t>
  </si>
  <si>
    <t>40</t>
  </si>
  <si>
    <t>916161111</t>
  </si>
  <si>
    <t>Osadenie cestnej obruby z veľkých kociek s bočnou oporou z bet. tr. C 12/15 do lôžka z betónu</t>
  </si>
  <si>
    <t>1225830521</t>
  </si>
  <si>
    <t>41</t>
  </si>
  <si>
    <t>5838030300</t>
  </si>
  <si>
    <t>Obrubník kamenný rovný OP 1 I/2, rozmer šxv 32x24 cm</t>
  </si>
  <si>
    <t>-1406158267</t>
  </si>
  <si>
    <t>42</t>
  </si>
  <si>
    <t>916561111</t>
  </si>
  <si>
    <t>Osadenie záhonového alebo parkového obrubníka betón., do lôžka z bet. pros. tr. C 12/15 s bočnou oporou</t>
  </si>
  <si>
    <t>1845854403</t>
  </si>
  <si>
    <t>43</t>
  </si>
  <si>
    <t>5921954640</t>
  </si>
  <si>
    <t>Premac obrubník parkový 100x20x5 cm, hnedý</t>
  </si>
  <si>
    <t>528304064</t>
  </si>
  <si>
    <t>44</t>
  </si>
  <si>
    <t>936104212</t>
  </si>
  <si>
    <t>Osadenie odpadkového koša kotevnými skrutkami na pevný podklad</t>
  </si>
  <si>
    <t>-1912090037</t>
  </si>
  <si>
    <t>45</t>
  </si>
  <si>
    <t>5538168061.K</t>
  </si>
  <si>
    <t>Odpadkový kôš DG165bp s drev. lamelami, 55l, pôdorys v tvare štvorca, opláštenie borovicovými lamelami, strieška, MMCITE</t>
  </si>
  <si>
    <t>1689977530</t>
  </si>
  <si>
    <t>46</t>
  </si>
  <si>
    <t>936124122</t>
  </si>
  <si>
    <t xml:space="preserve">Osadenie parkovej lavičky kotvenými skrutkami bez zabetonovánia nôh na pevný podklad      </t>
  </si>
  <si>
    <t>922390425</t>
  </si>
  <si>
    <t>6 "lavička 580mm</t>
  </si>
  <si>
    <t>12 "lavička 1820mm</t>
  </si>
  <si>
    <t>47</t>
  </si>
  <si>
    <t>5538168021.D</t>
  </si>
  <si>
    <t>Parková lavička PORT na múrik, dĺžka 1,82 m, oceľová konštrukcia, sedadlo z agátového dreva, bez operadla,  MMCITE</t>
  </si>
  <si>
    <t>1409726156</t>
  </si>
  <si>
    <t>48</t>
  </si>
  <si>
    <t>5538168021.F</t>
  </si>
  <si>
    <t>Parková lavička PORT na múrik, dĺžka 0,58 m, oceľová konštrukcia, sedadlo z agátového dreva, bez operadla, MMCITE</t>
  </si>
  <si>
    <t>-1287083479</t>
  </si>
  <si>
    <t>49</t>
  </si>
  <si>
    <t>936174312</t>
  </si>
  <si>
    <t xml:space="preserve">Osadenie stojana na bicykle kotvenými skrutkami bez zabetonovánia nôh na pevný podklad      </t>
  </si>
  <si>
    <t>-456088641</t>
  </si>
  <si>
    <t>5538168138.C</t>
  </si>
  <si>
    <t>Stojan na bicykel, oceľová konštrukcia,  MMCITE</t>
  </si>
  <si>
    <t>-2032323160</t>
  </si>
  <si>
    <t>51</t>
  </si>
  <si>
    <t>936941131.1</t>
  </si>
  <si>
    <t>Osadenie klietky, kotevnými skrutkami bez zabetónovania na pevný podklad</t>
  </si>
  <si>
    <t>-424475059</t>
  </si>
  <si>
    <t>52</t>
  </si>
  <si>
    <t>936941142</t>
  </si>
  <si>
    <t>Osadenie fontánky na pitie kotvenými skrutkami bez zabetónovania na pevný podklad</t>
  </si>
  <si>
    <t>702049657</t>
  </si>
  <si>
    <t>53</t>
  </si>
  <si>
    <t>5538168165.A</t>
  </si>
  <si>
    <t>Fontánka na pitie CAUDAL, pozinkovaná oceľ s práškovou farbou, mriežka na odvodnenie, vnútorný zásobník z ner. ocele, MMCITE</t>
  </si>
  <si>
    <t>443618259</t>
  </si>
  <si>
    <t>54</t>
  </si>
  <si>
    <t>938902031</t>
  </si>
  <si>
    <t>Otryskanie degradovaného betónu vodou do 20 mm</t>
  </si>
  <si>
    <t>1670139336</t>
  </si>
  <si>
    <t>55</t>
  </si>
  <si>
    <t>938902071</t>
  </si>
  <si>
    <t>Očistenie povrchu betónových konštrukcií tlakovou vodou</t>
  </si>
  <si>
    <t>-2082407163</t>
  </si>
  <si>
    <t>stropná doska pivnice</t>
  </si>
  <si>
    <t>56</t>
  </si>
  <si>
    <t>979071121</t>
  </si>
  <si>
    <t>Očistenie vybúraných dlažbových kociek drobných, s pôvodným vyplnením škár kamenivom ťaženým</t>
  </si>
  <si>
    <t>2121941762</t>
  </si>
  <si>
    <t>57</t>
  </si>
  <si>
    <t>979082111</t>
  </si>
  <si>
    <t>Vnútrostavenisková doprava sutiny a vybúraných hmôt do 10 m</t>
  </si>
  <si>
    <t>-848928712</t>
  </si>
  <si>
    <t>58</t>
  </si>
  <si>
    <t>979084216</t>
  </si>
  <si>
    <t>Vodorovná doprava vybúraných hmôt po suchu bez naloženia, ale so zložením na vzdialenosť do 5 km</t>
  </si>
  <si>
    <t>-133958546</t>
  </si>
  <si>
    <t>59</t>
  </si>
  <si>
    <t>979087213</t>
  </si>
  <si>
    <t>Nakladanie na dopravné prostriedky pre vodorovnú dopravu vybúraných hmôt</t>
  </si>
  <si>
    <t>-1006354457</t>
  </si>
  <si>
    <t>60</t>
  </si>
  <si>
    <t>979089012</t>
  </si>
  <si>
    <t>Poplatok za skladovanie - betón, tehly, dlaždice (17 01 ), ostatné</t>
  </si>
  <si>
    <t>-1100062118</t>
  </si>
  <si>
    <t>61</t>
  </si>
  <si>
    <t>998223011</t>
  </si>
  <si>
    <t>Presun hmôt pre pozemné komunikácie s krytom dláždeným (822 2.3, 822 5.3) akejkoľvek dĺžky objektu</t>
  </si>
  <si>
    <t>-519724593</t>
  </si>
  <si>
    <t>62</t>
  </si>
  <si>
    <t>711131102</t>
  </si>
  <si>
    <t>Zhotovenie geotextílie alebo tkaniny na plochu vodorovnú</t>
  </si>
  <si>
    <t>1557229761</t>
  </si>
  <si>
    <t>obruba a dno fontány</t>
  </si>
  <si>
    <t>63</t>
  </si>
  <si>
    <t>6936651400</t>
  </si>
  <si>
    <t>Geotextília netkaná polypropylénová Tatratex PP 400</t>
  </si>
  <si>
    <t>-1278194331</t>
  </si>
  <si>
    <t>64</t>
  </si>
  <si>
    <t>711133001</t>
  </si>
  <si>
    <t>Zhotovenie izolácie proti zemnej vlhkosti PVC fóliou položenou voľne na vodorovnej ploche so zvarením spoju</t>
  </si>
  <si>
    <t>609981667</t>
  </si>
  <si>
    <t>65</t>
  </si>
  <si>
    <t>2833000210</t>
  </si>
  <si>
    <t>FATRAFOL-TPO 803 izol.základov proti vlhkosti, tlak.vode, radonu, hydroizolačná fólia hr.1,50 mm, š.1,3m a2,0m hnedá</t>
  </si>
  <si>
    <t>1508977347</t>
  </si>
  <si>
    <t>66</t>
  </si>
  <si>
    <t>711141101</t>
  </si>
  <si>
    <t>Izolácia proti zemnej vlhkosti s protiradonovou odolnosťou FONDALINE S šírka 2 m vodorovná</t>
  </si>
  <si>
    <t>-798261225</t>
  </si>
  <si>
    <t>67</t>
  </si>
  <si>
    <t>711211551</t>
  </si>
  <si>
    <t>Jednozlož. silikátová hydroizolačná hmota CEMIX, stierka vonkajšia, ozn. I05 vodorovná</t>
  </si>
  <si>
    <t>-1976964401</t>
  </si>
  <si>
    <t>obruba a dno</t>
  </si>
  <si>
    <t>68</t>
  </si>
  <si>
    <t>711471051</t>
  </si>
  <si>
    <t>Zhotovenie izolácie proti tlakovej vode PVC fóliou položenou voľne na vodorovnej ploche so zvarením spoju</t>
  </si>
  <si>
    <t>-1222133572</t>
  </si>
  <si>
    <t>69</t>
  </si>
  <si>
    <t>-218324764</t>
  </si>
  <si>
    <t>70</t>
  </si>
  <si>
    <t>998711101</t>
  </si>
  <si>
    <t>Presun hmôt pre izoláciu proti vode v objektoch výšky do 6 m</t>
  </si>
  <si>
    <t>113320222</t>
  </si>
  <si>
    <t>71</t>
  </si>
  <si>
    <t>782331140.1</t>
  </si>
  <si>
    <t>Montáž obkladu z mäkkých kameňov s lícom zvislým a pôdor. pravouhlým hr. do 50 mm</t>
  </si>
  <si>
    <t>-485789384</t>
  </si>
  <si>
    <t>obklad fontány</t>
  </si>
  <si>
    <t>29,5 "dno</t>
  </si>
  <si>
    <t>(8,6*2+8,6*2+1,3*2)*0,1 "obruba fontány</t>
  </si>
  <si>
    <t>obklad lavičiek</t>
  </si>
  <si>
    <t>(3,7+5,3+3+3+1+4+4+1,3+2,2+6,3+4,3)*0,3*2</t>
  </si>
  <si>
    <t>(3,7+5,3+3+3+1+4+4+1,3+2,2+6,3+4,3)*0,25*2</t>
  </si>
  <si>
    <t>(3,7+5,3+3+3+1+4+4+1,3+2,2+6,3+4,3)*0,37</t>
  </si>
  <si>
    <t>(0,3*0,25+0,2*0,5)*10</t>
  </si>
  <si>
    <t>72</t>
  </si>
  <si>
    <t>5838402490.1</t>
  </si>
  <si>
    <t>Obklad/dlažba pravidelného tvaru - travertin 20x40 hr. 2-3 cm</t>
  </si>
  <si>
    <t>1758611542</t>
  </si>
  <si>
    <t>73</t>
  </si>
  <si>
    <t>998782101</t>
  </si>
  <si>
    <t>Presun hmôt pre kamenné obklady v objektoch výšky do 6 m</t>
  </si>
  <si>
    <t>-347242751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</si>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</sst>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7" fillId="0" borderId="0" xfId="0" applyFont="1" applyAlignment="1">
      <alignment horizontal="left" vertic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3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 applyProtection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 applyProtection="1">
      <alignment vertical="center"/>
    </xf>
    <xf numFmtId="0" fontId="26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1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</xf>
    <xf numFmtId="49" fontId="36" fillId="0" borderId="25" xfId="0" applyNumberFormat="1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horizontal="center" vertical="center" wrapText="1"/>
    </xf>
    <xf numFmtId="167" fontId="36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2" fillId="0" borderId="0" xfId="0" applyNumberFormat="1" applyFont="1" applyBorder="1" applyAlignment="1" applyProtection="1">
      <alignment vertical="center"/>
    </xf>
    <xf numFmtId="4" fontId="21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3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26" fillId="0" borderId="0" xfId="0" applyNumberFormat="1" applyFont="1" applyBorder="1" applyAlignment="1" applyProtection="1">
      <alignment horizontal="right" vertical="center"/>
    </xf>
    <xf numFmtId="4" fontId="26" fillId="0" borderId="0" xfId="0" applyNumberFormat="1" applyFont="1" applyBorder="1" applyAlignment="1" applyProtection="1">
      <alignment vertical="center"/>
    </xf>
    <xf numFmtId="4" fontId="26" fillId="6" borderId="0" xfId="0" applyNumberFormat="1" applyFont="1" applyFill="1" applyBorder="1" applyAlignment="1" applyProtection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7" fontId="5" fillId="0" borderId="0" xfId="0" applyNumberFormat="1" applyFont="1" applyBorder="1" applyAlignment="1" applyProtection="1"/>
    <xf numFmtId="4" fontId="33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</xf>
    <xf numFmtId="167" fontId="0" fillId="0" borderId="25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0" fontId="36" fillId="0" borderId="25" xfId="0" applyFont="1" applyBorder="1" applyAlignment="1" applyProtection="1">
      <alignment horizontal="left" vertical="center" wrapText="1"/>
    </xf>
    <xf numFmtId="167" fontId="36" fillId="4" borderId="25" xfId="0" applyNumberFormat="1" applyFont="1" applyFill="1" applyBorder="1" applyAlignment="1" applyProtection="1">
      <alignment vertical="center"/>
      <protection locked="0"/>
    </xf>
    <xf numFmtId="167" fontId="36" fillId="4" borderId="25" xfId="0" applyNumberFormat="1" applyFont="1" applyFill="1" applyBorder="1" applyAlignment="1" applyProtection="1">
      <alignment vertical="center"/>
    </xf>
    <xf numFmtId="167" fontId="36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26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7" fontId="5" fillId="0" borderId="0" xfId="0" applyNumberFormat="1" applyFont="1" applyBorder="1" applyAlignment="1" applyProtection="1">
      <alignment vertical="center"/>
    </xf>
    <xf numFmtId="167" fontId="6" fillId="0" borderId="17" xfId="0" applyNumberFormat="1" applyFont="1" applyBorder="1" applyAlignment="1" applyProtection="1"/>
    <xf numFmtId="167" fontId="6" fillId="0" borderId="17" xfId="0" applyNumberFormat="1" applyFont="1" applyBorder="1" applyAlignment="1" applyProtection="1">
      <alignment vertical="center"/>
    </xf>
    <xf numFmtId="167" fontId="6" fillId="0" borderId="23" xfId="0" applyNumberFormat="1" applyFont="1" applyBorder="1" applyAlignment="1" applyProtection="1"/>
    <xf numFmtId="167" fontId="6" fillId="0" borderId="23" xfId="0" applyNumberFormat="1" applyFont="1" applyBorder="1" applyAlignment="1" applyProtection="1">
      <alignment vertical="center"/>
    </xf>
    <xf numFmtId="167" fontId="5" fillId="0" borderId="12" xfId="0" applyNumberFormat="1" applyFont="1" applyBorder="1" applyAlignment="1" applyProtection="1"/>
    <xf numFmtId="167" fontId="5" fillId="0" borderId="12" xfId="0" applyNumberFormat="1" applyFont="1" applyBorder="1" applyAlignment="1" applyProtection="1">
      <alignment vertical="center"/>
    </xf>
    <xf numFmtId="167" fontId="5" fillId="0" borderId="23" xfId="0" applyNumberFormat="1" applyFont="1" applyBorder="1" applyAlignment="1" applyProtection="1"/>
    <xf numFmtId="167" fontId="5" fillId="0" borderId="23" xfId="0" applyNumberFormat="1" applyFont="1" applyBorder="1" applyAlignment="1" applyProtection="1">
      <alignment vertical="center"/>
    </xf>
    <xf numFmtId="0" fontId="14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workbookViewId="0">
      <pane ySplit="1" topLeftCell="A111" activePane="bottomLeft" state="frozen"/>
      <selection pane="bottomLeft"/>
    </sheetView>
  </sheetViews>
  <sheetFormatPr defaultRowHeight="16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R2" s="250" t="s">
        <v>8</v>
      </c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S2" s="21" t="s">
        <v>9</v>
      </c>
      <c r="BT2" s="21" t="s">
        <v>10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10</v>
      </c>
    </row>
    <row r="4" spans="1:73" ht="36.950000000000003" customHeight="1">
      <c r="B4" s="25"/>
      <c r="C4" s="207" t="s">
        <v>11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6"/>
      <c r="AS4" s="20" t="s">
        <v>12</v>
      </c>
      <c r="BE4" s="27" t="s">
        <v>13</v>
      </c>
      <c r="BS4" s="21" t="s">
        <v>9</v>
      </c>
    </row>
    <row r="5" spans="1:73" ht="14.45" customHeight="1">
      <c r="B5" s="25"/>
      <c r="C5" s="28"/>
      <c r="D5" s="29" t="s">
        <v>14</v>
      </c>
      <c r="E5" s="28"/>
      <c r="F5" s="28"/>
      <c r="G5" s="28"/>
      <c r="H5" s="28"/>
      <c r="I5" s="28"/>
      <c r="J5" s="28"/>
      <c r="K5" s="211" t="s">
        <v>15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8"/>
      <c r="AQ5" s="26"/>
      <c r="BE5" s="209" t="s">
        <v>16</v>
      </c>
      <c r="BS5" s="21" t="s">
        <v>9</v>
      </c>
    </row>
    <row r="6" spans="1:73" ht="36.950000000000003" customHeight="1">
      <c r="B6" s="25"/>
      <c r="C6" s="28"/>
      <c r="D6" s="31" t="s">
        <v>17</v>
      </c>
      <c r="E6" s="28"/>
      <c r="F6" s="28"/>
      <c r="G6" s="28"/>
      <c r="H6" s="28"/>
      <c r="I6" s="28"/>
      <c r="J6" s="28"/>
      <c r="K6" s="213" t="s">
        <v>18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8"/>
      <c r="AQ6" s="26"/>
      <c r="BE6" s="210"/>
      <c r="BS6" s="21" t="s">
        <v>9</v>
      </c>
    </row>
    <row r="7" spans="1:73" ht="14.45" customHeight="1">
      <c r="B7" s="25"/>
      <c r="C7" s="28"/>
      <c r="D7" s="32" t="s">
        <v>19</v>
      </c>
      <c r="E7" s="28"/>
      <c r="F7" s="28"/>
      <c r="G7" s="28"/>
      <c r="H7" s="28"/>
      <c r="I7" s="28"/>
      <c r="J7" s="28"/>
      <c r="K7" s="30" t="s">
        <v>20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21</v>
      </c>
      <c r="AL7" s="28"/>
      <c r="AM7" s="28"/>
      <c r="AN7" s="30" t="s">
        <v>20</v>
      </c>
      <c r="AO7" s="28"/>
      <c r="AP7" s="28"/>
      <c r="AQ7" s="26"/>
      <c r="BE7" s="210"/>
      <c r="BS7" s="21" t="s">
        <v>9</v>
      </c>
    </row>
    <row r="8" spans="1:73" ht="14.45" customHeight="1">
      <c r="B8" s="25"/>
      <c r="C8" s="28"/>
      <c r="D8" s="32" t="s">
        <v>22</v>
      </c>
      <c r="E8" s="28"/>
      <c r="F8" s="28"/>
      <c r="G8" s="28"/>
      <c r="H8" s="28"/>
      <c r="I8" s="28"/>
      <c r="J8" s="28"/>
      <c r="K8" s="30" t="s">
        <v>23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24</v>
      </c>
      <c r="AL8" s="28"/>
      <c r="AM8" s="28"/>
      <c r="AN8" s="33" t="s">
        <v>25</v>
      </c>
      <c r="AO8" s="28"/>
      <c r="AP8" s="28"/>
      <c r="AQ8" s="26"/>
      <c r="BE8" s="210"/>
      <c r="BS8" s="21" t="s">
        <v>9</v>
      </c>
    </row>
    <row r="9" spans="1:73" ht="14.45" customHeight="1">
      <c r="B9" s="2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6"/>
      <c r="BE9" s="210"/>
      <c r="BS9" s="21" t="s">
        <v>9</v>
      </c>
    </row>
    <row r="10" spans="1:73" ht="14.45" customHeight="1">
      <c r="B10" s="25"/>
      <c r="C10" s="28"/>
      <c r="D10" s="32" t="s">
        <v>26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27</v>
      </c>
      <c r="AL10" s="28"/>
      <c r="AM10" s="28"/>
      <c r="AN10" s="30" t="s">
        <v>20</v>
      </c>
      <c r="AO10" s="28"/>
      <c r="AP10" s="28"/>
      <c r="AQ10" s="26"/>
      <c r="BE10" s="210"/>
      <c r="BS10" s="21" t="s">
        <v>9</v>
      </c>
    </row>
    <row r="11" spans="1:73" ht="18.399999999999999" customHeight="1">
      <c r="B11" s="25"/>
      <c r="C11" s="28"/>
      <c r="D11" s="28"/>
      <c r="E11" s="30" t="s">
        <v>23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28</v>
      </c>
      <c r="AL11" s="28"/>
      <c r="AM11" s="28"/>
      <c r="AN11" s="30" t="s">
        <v>20</v>
      </c>
      <c r="AO11" s="28"/>
      <c r="AP11" s="28"/>
      <c r="AQ11" s="26"/>
      <c r="BE11" s="210"/>
      <c r="BS11" s="21" t="s">
        <v>9</v>
      </c>
    </row>
    <row r="12" spans="1:73" ht="6.95" customHeight="1">
      <c r="B12" s="2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6"/>
      <c r="BE12" s="210"/>
      <c r="BS12" s="21" t="s">
        <v>9</v>
      </c>
    </row>
    <row r="13" spans="1:73" ht="14.45" customHeight="1">
      <c r="B13" s="25"/>
      <c r="C13" s="28"/>
      <c r="D13" s="32" t="s">
        <v>29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27</v>
      </c>
      <c r="AL13" s="28"/>
      <c r="AM13" s="28"/>
      <c r="AN13" s="34" t="s">
        <v>30</v>
      </c>
      <c r="AO13" s="28"/>
      <c r="AP13" s="28"/>
      <c r="AQ13" s="26"/>
      <c r="BE13" s="210"/>
      <c r="BS13" s="21" t="s">
        <v>9</v>
      </c>
    </row>
    <row r="14" spans="1:73" ht="15">
      <c r="B14" s="25"/>
      <c r="C14" s="28"/>
      <c r="D14" s="28"/>
      <c r="E14" s="214" t="s">
        <v>30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32" t="s">
        <v>28</v>
      </c>
      <c r="AL14" s="28"/>
      <c r="AM14" s="28"/>
      <c r="AN14" s="34" t="s">
        <v>30</v>
      </c>
      <c r="AO14" s="28"/>
      <c r="AP14" s="28"/>
      <c r="AQ14" s="26"/>
      <c r="BE14" s="210"/>
      <c r="BS14" s="21" t="s">
        <v>9</v>
      </c>
    </row>
    <row r="15" spans="1:73" ht="6.95" customHeight="1">
      <c r="B15" s="2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6"/>
      <c r="BE15" s="210"/>
      <c r="BS15" s="21" t="s">
        <v>6</v>
      </c>
    </row>
    <row r="16" spans="1:73" ht="14.45" customHeight="1">
      <c r="B16" s="25"/>
      <c r="C16" s="28"/>
      <c r="D16" s="32" t="s">
        <v>31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27</v>
      </c>
      <c r="AL16" s="28"/>
      <c r="AM16" s="28"/>
      <c r="AN16" s="30" t="s">
        <v>20</v>
      </c>
      <c r="AO16" s="28"/>
      <c r="AP16" s="28"/>
      <c r="AQ16" s="26"/>
      <c r="BE16" s="210"/>
      <c r="BS16" s="21" t="s">
        <v>6</v>
      </c>
    </row>
    <row r="17" spans="2:71" ht="18.399999999999999" customHeight="1">
      <c r="B17" s="25"/>
      <c r="C17" s="28"/>
      <c r="D17" s="28"/>
      <c r="E17" s="30" t="s">
        <v>23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28</v>
      </c>
      <c r="AL17" s="28"/>
      <c r="AM17" s="28"/>
      <c r="AN17" s="30" t="s">
        <v>20</v>
      </c>
      <c r="AO17" s="28"/>
      <c r="AP17" s="28"/>
      <c r="AQ17" s="26"/>
      <c r="BE17" s="210"/>
      <c r="BS17" s="21" t="s">
        <v>32</v>
      </c>
    </row>
    <row r="18" spans="2:71" ht="6.95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BE18" s="210"/>
      <c r="BS18" s="21" t="s">
        <v>33</v>
      </c>
    </row>
    <row r="19" spans="2:71" ht="14.45" customHeight="1">
      <c r="B19" s="25"/>
      <c r="C19" s="28"/>
      <c r="D19" s="32" t="s">
        <v>34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27</v>
      </c>
      <c r="AL19" s="28"/>
      <c r="AM19" s="28"/>
      <c r="AN19" s="30" t="s">
        <v>20</v>
      </c>
      <c r="AO19" s="28"/>
      <c r="AP19" s="28"/>
      <c r="AQ19" s="26"/>
      <c r="BE19" s="210"/>
      <c r="BS19" s="21" t="s">
        <v>33</v>
      </c>
    </row>
    <row r="20" spans="2:71" ht="18.399999999999999" customHeight="1">
      <c r="B20" s="25"/>
      <c r="C20" s="28"/>
      <c r="D20" s="28"/>
      <c r="E20" s="30" t="s">
        <v>23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28</v>
      </c>
      <c r="AL20" s="28"/>
      <c r="AM20" s="28"/>
      <c r="AN20" s="30" t="s">
        <v>20</v>
      </c>
      <c r="AO20" s="28"/>
      <c r="AP20" s="28"/>
      <c r="AQ20" s="26"/>
      <c r="BE20" s="210"/>
    </row>
    <row r="21" spans="2:71" ht="6.95" customHeight="1">
      <c r="B21" s="2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6"/>
      <c r="BE21" s="210"/>
    </row>
    <row r="22" spans="2:71" ht="15">
      <c r="B22" s="25"/>
      <c r="C22" s="28"/>
      <c r="D22" s="32" t="s">
        <v>35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6"/>
      <c r="BE22" s="210"/>
    </row>
    <row r="23" spans="2:71" ht="16.5" customHeight="1">
      <c r="B23" s="25"/>
      <c r="C23" s="28"/>
      <c r="D23" s="28"/>
      <c r="E23" s="216" t="s">
        <v>20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8"/>
      <c r="AP23" s="28"/>
      <c r="AQ23" s="26"/>
      <c r="BE23" s="210"/>
    </row>
    <row r="24" spans="2:71" ht="6.95" customHeight="1">
      <c r="B24" s="2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6"/>
      <c r="BE24" s="210"/>
    </row>
    <row r="25" spans="2:71" ht="6.95" customHeight="1">
      <c r="B25" s="25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6"/>
      <c r="BE25" s="210"/>
    </row>
    <row r="26" spans="2:71" ht="14.45" customHeight="1">
      <c r="B26" s="25"/>
      <c r="C26" s="28"/>
      <c r="D26" s="36" t="s">
        <v>36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17">
        <f>ROUND(AG87,2)</f>
        <v>0</v>
      </c>
      <c r="AL26" s="212"/>
      <c r="AM26" s="212"/>
      <c r="AN26" s="212"/>
      <c r="AO26" s="212"/>
      <c r="AP26" s="28"/>
      <c r="AQ26" s="26"/>
      <c r="BE26" s="210"/>
    </row>
    <row r="27" spans="2:71" ht="14.45" customHeight="1">
      <c r="B27" s="25"/>
      <c r="C27" s="28"/>
      <c r="D27" s="36" t="s">
        <v>37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17">
        <f>ROUND(AG90,2)</f>
        <v>0</v>
      </c>
      <c r="AL27" s="217"/>
      <c r="AM27" s="217"/>
      <c r="AN27" s="217"/>
      <c r="AO27" s="217"/>
      <c r="AP27" s="28"/>
      <c r="AQ27" s="26"/>
      <c r="BE27" s="210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10"/>
    </row>
    <row r="29" spans="2:71" s="1" customFormat="1" ht="25.9" customHeight="1">
      <c r="B29" s="37"/>
      <c r="C29" s="38"/>
      <c r="D29" s="40" t="s">
        <v>38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18">
        <f>ROUND(AK26+AK27,2)</f>
        <v>0</v>
      </c>
      <c r="AL29" s="219"/>
      <c r="AM29" s="219"/>
      <c r="AN29" s="219"/>
      <c r="AO29" s="219"/>
      <c r="AP29" s="38"/>
      <c r="AQ29" s="39"/>
      <c r="BE29" s="210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10"/>
    </row>
    <row r="31" spans="2:71" s="2" customFormat="1" ht="14.45" customHeight="1">
      <c r="B31" s="42"/>
      <c r="C31" s="43"/>
      <c r="D31" s="44" t="s">
        <v>39</v>
      </c>
      <c r="E31" s="43"/>
      <c r="F31" s="44" t="s">
        <v>40</v>
      </c>
      <c r="G31" s="43"/>
      <c r="H31" s="43"/>
      <c r="I31" s="43"/>
      <c r="J31" s="43"/>
      <c r="K31" s="43"/>
      <c r="L31" s="220">
        <v>0.2</v>
      </c>
      <c r="M31" s="221"/>
      <c r="N31" s="221"/>
      <c r="O31" s="221"/>
      <c r="P31" s="43"/>
      <c r="Q31" s="43"/>
      <c r="R31" s="43"/>
      <c r="S31" s="43"/>
      <c r="T31" s="46" t="s">
        <v>41</v>
      </c>
      <c r="U31" s="43"/>
      <c r="V31" s="43"/>
      <c r="W31" s="222">
        <f>ROUND(AZ87+SUM(CD91:CD95),2)</f>
        <v>0</v>
      </c>
      <c r="X31" s="221"/>
      <c r="Y31" s="221"/>
      <c r="Z31" s="221"/>
      <c r="AA31" s="221"/>
      <c r="AB31" s="221"/>
      <c r="AC31" s="221"/>
      <c r="AD31" s="221"/>
      <c r="AE31" s="221"/>
      <c r="AF31" s="43"/>
      <c r="AG31" s="43"/>
      <c r="AH31" s="43"/>
      <c r="AI31" s="43"/>
      <c r="AJ31" s="43"/>
      <c r="AK31" s="222">
        <f>ROUND(AV87+SUM(BY91:BY95),2)</f>
        <v>0</v>
      </c>
      <c r="AL31" s="221"/>
      <c r="AM31" s="221"/>
      <c r="AN31" s="221"/>
      <c r="AO31" s="221"/>
      <c r="AP31" s="43"/>
      <c r="AQ31" s="47"/>
      <c r="BE31" s="210"/>
    </row>
    <row r="32" spans="2:71" s="2" customFormat="1" ht="14.45" customHeight="1">
      <c r="B32" s="42"/>
      <c r="C32" s="43"/>
      <c r="D32" s="43"/>
      <c r="E32" s="43"/>
      <c r="F32" s="44" t="s">
        <v>42</v>
      </c>
      <c r="G32" s="43"/>
      <c r="H32" s="43"/>
      <c r="I32" s="43"/>
      <c r="J32" s="43"/>
      <c r="K32" s="43"/>
      <c r="L32" s="220">
        <v>0.2</v>
      </c>
      <c r="M32" s="221"/>
      <c r="N32" s="221"/>
      <c r="O32" s="221"/>
      <c r="P32" s="43"/>
      <c r="Q32" s="43"/>
      <c r="R32" s="43"/>
      <c r="S32" s="43"/>
      <c r="T32" s="46" t="s">
        <v>41</v>
      </c>
      <c r="U32" s="43"/>
      <c r="V32" s="43"/>
      <c r="W32" s="222">
        <f>ROUND(BA87+SUM(CE91:CE95),2)</f>
        <v>0</v>
      </c>
      <c r="X32" s="221"/>
      <c r="Y32" s="221"/>
      <c r="Z32" s="221"/>
      <c r="AA32" s="221"/>
      <c r="AB32" s="221"/>
      <c r="AC32" s="221"/>
      <c r="AD32" s="221"/>
      <c r="AE32" s="221"/>
      <c r="AF32" s="43"/>
      <c r="AG32" s="43"/>
      <c r="AH32" s="43"/>
      <c r="AI32" s="43"/>
      <c r="AJ32" s="43"/>
      <c r="AK32" s="222">
        <f>ROUND(AW87+SUM(BZ91:BZ95),2)</f>
        <v>0</v>
      </c>
      <c r="AL32" s="221"/>
      <c r="AM32" s="221"/>
      <c r="AN32" s="221"/>
      <c r="AO32" s="221"/>
      <c r="AP32" s="43"/>
      <c r="AQ32" s="47"/>
      <c r="BE32" s="210"/>
    </row>
    <row r="33" spans="2:57" s="2" customFormat="1" ht="14.45" hidden="1" customHeight="1">
      <c r="B33" s="42"/>
      <c r="C33" s="43"/>
      <c r="D33" s="43"/>
      <c r="E33" s="43"/>
      <c r="F33" s="44" t="s">
        <v>43</v>
      </c>
      <c r="G33" s="43"/>
      <c r="H33" s="43"/>
      <c r="I33" s="43"/>
      <c r="J33" s="43"/>
      <c r="K33" s="43"/>
      <c r="L33" s="220">
        <v>0.2</v>
      </c>
      <c r="M33" s="221"/>
      <c r="N33" s="221"/>
      <c r="O33" s="221"/>
      <c r="P33" s="43"/>
      <c r="Q33" s="43"/>
      <c r="R33" s="43"/>
      <c r="S33" s="43"/>
      <c r="T33" s="46" t="s">
        <v>41</v>
      </c>
      <c r="U33" s="43"/>
      <c r="V33" s="43"/>
      <c r="W33" s="222">
        <f>ROUND(BB87+SUM(CF91:CF95),2)</f>
        <v>0</v>
      </c>
      <c r="X33" s="221"/>
      <c r="Y33" s="221"/>
      <c r="Z33" s="221"/>
      <c r="AA33" s="221"/>
      <c r="AB33" s="221"/>
      <c r="AC33" s="221"/>
      <c r="AD33" s="221"/>
      <c r="AE33" s="221"/>
      <c r="AF33" s="43"/>
      <c r="AG33" s="43"/>
      <c r="AH33" s="43"/>
      <c r="AI33" s="43"/>
      <c r="AJ33" s="43"/>
      <c r="AK33" s="222">
        <v>0</v>
      </c>
      <c r="AL33" s="221"/>
      <c r="AM33" s="221"/>
      <c r="AN33" s="221"/>
      <c r="AO33" s="221"/>
      <c r="AP33" s="43"/>
      <c r="AQ33" s="47"/>
      <c r="BE33" s="210"/>
    </row>
    <row r="34" spans="2:57" s="2" customFormat="1" ht="14.45" hidden="1" customHeight="1">
      <c r="B34" s="42"/>
      <c r="C34" s="43"/>
      <c r="D34" s="43"/>
      <c r="E34" s="43"/>
      <c r="F34" s="44" t="s">
        <v>44</v>
      </c>
      <c r="G34" s="43"/>
      <c r="H34" s="43"/>
      <c r="I34" s="43"/>
      <c r="J34" s="43"/>
      <c r="K34" s="43"/>
      <c r="L34" s="220">
        <v>0.2</v>
      </c>
      <c r="M34" s="221"/>
      <c r="N34" s="221"/>
      <c r="O34" s="221"/>
      <c r="P34" s="43"/>
      <c r="Q34" s="43"/>
      <c r="R34" s="43"/>
      <c r="S34" s="43"/>
      <c r="T34" s="46" t="s">
        <v>41</v>
      </c>
      <c r="U34" s="43"/>
      <c r="V34" s="43"/>
      <c r="W34" s="222">
        <f>ROUND(BC87+SUM(CG91:CG95),2)</f>
        <v>0</v>
      </c>
      <c r="X34" s="221"/>
      <c r="Y34" s="221"/>
      <c r="Z34" s="221"/>
      <c r="AA34" s="221"/>
      <c r="AB34" s="221"/>
      <c r="AC34" s="221"/>
      <c r="AD34" s="221"/>
      <c r="AE34" s="221"/>
      <c r="AF34" s="43"/>
      <c r="AG34" s="43"/>
      <c r="AH34" s="43"/>
      <c r="AI34" s="43"/>
      <c r="AJ34" s="43"/>
      <c r="AK34" s="222">
        <v>0</v>
      </c>
      <c r="AL34" s="221"/>
      <c r="AM34" s="221"/>
      <c r="AN34" s="221"/>
      <c r="AO34" s="221"/>
      <c r="AP34" s="43"/>
      <c r="AQ34" s="47"/>
      <c r="BE34" s="210"/>
    </row>
    <row r="35" spans="2:57" s="2" customFormat="1" ht="14.45" hidden="1" customHeight="1">
      <c r="B35" s="42"/>
      <c r="C35" s="43"/>
      <c r="D35" s="43"/>
      <c r="E35" s="43"/>
      <c r="F35" s="44" t="s">
        <v>45</v>
      </c>
      <c r="G35" s="43"/>
      <c r="H35" s="43"/>
      <c r="I35" s="43"/>
      <c r="J35" s="43"/>
      <c r="K35" s="43"/>
      <c r="L35" s="220">
        <v>0</v>
      </c>
      <c r="M35" s="221"/>
      <c r="N35" s="221"/>
      <c r="O35" s="221"/>
      <c r="P35" s="43"/>
      <c r="Q35" s="43"/>
      <c r="R35" s="43"/>
      <c r="S35" s="43"/>
      <c r="T35" s="46" t="s">
        <v>41</v>
      </c>
      <c r="U35" s="43"/>
      <c r="V35" s="43"/>
      <c r="W35" s="222">
        <f>ROUND(BD87+SUM(CH91:CH95),2)</f>
        <v>0</v>
      </c>
      <c r="X35" s="221"/>
      <c r="Y35" s="221"/>
      <c r="Z35" s="221"/>
      <c r="AA35" s="221"/>
      <c r="AB35" s="221"/>
      <c r="AC35" s="221"/>
      <c r="AD35" s="221"/>
      <c r="AE35" s="221"/>
      <c r="AF35" s="43"/>
      <c r="AG35" s="43"/>
      <c r="AH35" s="43"/>
      <c r="AI35" s="43"/>
      <c r="AJ35" s="43"/>
      <c r="AK35" s="222">
        <v>0</v>
      </c>
      <c r="AL35" s="221"/>
      <c r="AM35" s="221"/>
      <c r="AN35" s="221"/>
      <c r="AO35" s="221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46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47</v>
      </c>
      <c r="U37" s="50"/>
      <c r="V37" s="50"/>
      <c r="W37" s="50"/>
      <c r="X37" s="223" t="s">
        <v>48</v>
      </c>
      <c r="Y37" s="224"/>
      <c r="Z37" s="224"/>
      <c r="AA37" s="224"/>
      <c r="AB37" s="224"/>
      <c r="AC37" s="50"/>
      <c r="AD37" s="50"/>
      <c r="AE37" s="50"/>
      <c r="AF37" s="50"/>
      <c r="AG37" s="50"/>
      <c r="AH37" s="50"/>
      <c r="AI37" s="50"/>
      <c r="AJ37" s="50"/>
      <c r="AK37" s="225">
        <f>SUM(AK29:AK35)</f>
        <v>0</v>
      </c>
      <c r="AL37" s="224"/>
      <c r="AM37" s="224"/>
      <c r="AN37" s="224"/>
      <c r="AO37" s="226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 ht="13.5"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6"/>
    </row>
    <row r="40" spans="2:57" ht="13.5">
      <c r="B40" s="25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6"/>
    </row>
    <row r="41" spans="2:57" ht="13.5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6"/>
    </row>
    <row r="42" spans="2:57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6"/>
    </row>
    <row r="43" spans="2:57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6"/>
    </row>
    <row r="44" spans="2:57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6"/>
    </row>
    <row r="45" spans="2:57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6"/>
    </row>
    <row r="46" spans="2:57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6"/>
    </row>
    <row r="47" spans="2:57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6"/>
    </row>
    <row r="48" spans="2:57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6"/>
    </row>
    <row r="49" spans="2:43" s="1" customFormat="1" ht="15">
      <c r="B49" s="37"/>
      <c r="C49" s="38"/>
      <c r="D49" s="52" t="s">
        <v>49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50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 ht="13.5">
      <c r="B50" s="25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6"/>
    </row>
    <row r="51" spans="2:43" ht="13.5">
      <c r="B51" s="25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6"/>
    </row>
    <row r="52" spans="2:43" ht="13.5">
      <c r="B52" s="25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6"/>
    </row>
    <row r="53" spans="2:43" ht="13.5">
      <c r="B53" s="25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6"/>
    </row>
    <row r="54" spans="2:43" ht="13.5">
      <c r="B54" s="25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6"/>
    </row>
    <row r="55" spans="2:43" ht="13.5">
      <c r="B55" s="25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6"/>
    </row>
    <row r="56" spans="2:43" ht="13.5">
      <c r="B56" s="25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6"/>
    </row>
    <row r="57" spans="2:43" ht="13.5">
      <c r="B57" s="25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6"/>
    </row>
    <row r="58" spans="2:43" s="1" customFormat="1" ht="15">
      <c r="B58" s="37"/>
      <c r="C58" s="38"/>
      <c r="D58" s="57" t="s">
        <v>51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52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51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52</v>
      </c>
      <c r="AN58" s="58"/>
      <c r="AO58" s="60"/>
      <c r="AP58" s="38"/>
      <c r="AQ58" s="39"/>
    </row>
    <row r="59" spans="2:43" ht="13.5">
      <c r="B59" s="2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6"/>
    </row>
    <row r="60" spans="2:43" s="1" customFormat="1" ht="15">
      <c r="B60" s="37"/>
      <c r="C60" s="38"/>
      <c r="D60" s="52" t="s">
        <v>53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54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 ht="13.5">
      <c r="B61" s="25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6"/>
    </row>
    <row r="62" spans="2:43" ht="13.5">
      <c r="B62" s="25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6"/>
    </row>
    <row r="63" spans="2:43" ht="13.5">
      <c r="B63" s="25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6"/>
    </row>
    <row r="64" spans="2:43" ht="13.5">
      <c r="B64" s="25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6"/>
    </row>
    <row r="65" spans="2:43" ht="13.5">
      <c r="B65" s="25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6"/>
    </row>
    <row r="66" spans="2:43" ht="13.5">
      <c r="B66" s="25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6"/>
    </row>
    <row r="67" spans="2:43" ht="13.5">
      <c r="B67" s="25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6"/>
    </row>
    <row r="68" spans="2:43" ht="13.5">
      <c r="B68" s="25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6"/>
    </row>
    <row r="69" spans="2:43" s="1" customFormat="1" ht="15">
      <c r="B69" s="37"/>
      <c r="C69" s="38"/>
      <c r="D69" s="57" t="s">
        <v>51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52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51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52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07" t="s">
        <v>55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  <c r="AO76" s="208"/>
      <c r="AP76" s="208"/>
      <c r="AQ76" s="39"/>
    </row>
    <row r="77" spans="2:43" s="3" customFormat="1" ht="14.45" customHeight="1">
      <c r="B77" s="67"/>
      <c r="C77" s="32" t="s">
        <v>14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F2017-07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17</v>
      </c>
      <c r="D78" s="72"/>
      <c r="E78" s="72"/>
      <c r="F78" s="72"/>
      <c r="G78" s="72"/>
      <c r="H78" s="72"/>
      <c r="I78" s="72"/>
      <c r="J78" s="72"/>
      <c r="K78" s="72"/>
      <c r="L78" s="227" t="str">
        <f>K6</f>
        <v>Fontána KK</v>
      </c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 ht="15">
      <c r="B80" s="37"/>
      <c r="C80" s="32" t="s">
        <v>22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 xml:space="preserve"> 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24</v>
      </c>
      <c r="AJ80" s="38"/>
      <c r="AK80" s="38"/>
      <c r="AL80" s="38"/>
      <c r="AM80" s="75" t="str">
        <f>IF(AN8= "","",AN8)</f>
        <v>28. 9. 2017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 ht="15">
      <c r="B82" s="37"/>
      <c r="C82" s="32" t="s">
        <v>26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 xml:space="preserve"> 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31</v>
      </c>
      <c r="AJ82" s="38"/>
      <c r="AK82" s="38"/>
      <c r="AL82" s="38"/>
      <c r="AM82" s="229" t="str">
        <f>IF(E17="","",E17)</f>
        <v xml:space="preserve"> </v>
      </c>
      <c r="AN82" s="229"/>
      <c r="AO82" s="229"/>
      <c r="AP82" s="229"/>
      <c r="AQ82" s="39"/>
      <c r="AS82" s="230" t="s">
        <v>56</v>
      </c>
      <c r="AT82" s="231"/>
      <c r="AU82" s="76"/>
      <c r="AV82" s="76"/>
      <c r="AW82" s="76"/>
      <c r="AX82" s="76"/>
      <c r="AY82" s="76"/>
      <c r="AZ82" s="76"/>
      <c r="BA82" s="76"/>
      <c r="BB82" s="76"/>
      <c r="BC82" s="76"/>
      <c r="BD82" s="77"/>
    </row>
    <row r="83" spans="1:89" s="1" customFormat="1" ht="15">
      <c r="B83" s="37"/>
      <c r="C83" s="32" t="s">
        <v>29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34</v>
      </c>
      <c r="AJ83" s="38"/>
      <c r="AK83" s="38"/>
      <c r="AL83" s="38"/>
      <c r="AM83" s="229" t="str">
        <f>IF(E20="","",E20)</f>
        <v xml:space="preserve"> </v>
      </c>
      <c r="AN83" s="229"/>
      <c r="AO83" s="229"/>
      <c r="AP83" s="229"/>
      <c r="AQ83" s="39"/>
      <c r="AS83" s="232"/>
      <c r="AT83" s="233"/>
      <c r="AU83" s="78"/>
      <c r="AV83" s="78"/>
      <c r="AW83" s="78"/>
      <c r="AX83" s="78"/>
      <c r="AY83" s="78"/>
      <c r="AZ83" s="78"/>
      <c r="BA83" s="78"/>
      <c r="BB83" s="78"/>
      <c r="BC83" s="78"/>
      <c r="BD83" s="79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34"/>
      <c r="AT84" s="235"/>
      <c r="AU84" s="38"/>
      <c r="AV84" s="38"/>
      <c r="AW84" s="38"/>
      <c r="AX84" s="38"/>
      <c r="AY84" s="38"/>
      <c r="AZ84" s="38"/>
      <c r="BA84" s="38"/>
      <c r="BB84" s="38"/>
      <c r="BC84" s="38"/>
      <c r="BD84" s="80"/>
    </row>
    <row r="85" spans="1:89" s="1" customFormat="1" ht="29.25" customHeight="1">
      <c r="B85" s="37"/>
      <c r="C85" s="236" t="s">
        <v>57</v>
      </c>
      <c r="D85" s="237"/>
      <c r="E85" s="237"/>
      <c r="F85" s="237"/>
      <c r="G85" s="237"/>
      <c r="H85" s="81"/>
      <c r="I85" s="238" t="s">
        <v>58</v>
      </c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8" t="s">
        <v>59</v>
      </c>
      <c r="AH85" s="237"/>
      <c r="AI85" s="237"/>
      <c r="AJ85" s="237"/>
      <c r="AK85" s="237"/>
      <c r="AL85" s="237"/>
      <c r="AM85" s="237"/>
      <c r="AN85" s="238" t="s">
        <v>60</v>
      </c>
      <c r="AO85" s="237"/>
      <c r="AP85" s="239"/>
      <c r="AQ85" s="39"/>
      <c r="AS85" s="82" t="s">
        <v>61</v>
      </c>
      <c r="AT85" s="83" t="s">
        <v>62</v>
      </c>
      <c r="AU85" s="83" t="s">
        <v>63</v>
      </c>
      <c r="AV85" s="83" t="s">
        <v>64</v>
      </c>
      <c r="AW85" s="83" t="s">
        <v>65</v>
      </c>
      <c r="AX85" s="83" t="s">
        <v>66</v>
      </c>
      <c r="AY85" s="83" t="s">
        <v>67</v>
      </c>
      <c r="AZ85" s="83" t="s">
        <v>68</v>
      </c>
      <c r="BA85" s="83" t="s">
        <v>69</v>
      </c>
      <c r="BB85" s="83" t="s">
        <v>70</v>
      </c>
      <c r="BC85" s="83" t="s">
        <v>71</v>
      </c>
      <c r="BD85" s="84" t="s">
        <v>72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5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6" t="s">
        <v>73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247">
        <f>ROUND(AG88,2)</f>
        <v>0</v>
      </c>
      <c r="AH87" s="247"/>
      <c r="AI87" s="247"/>
      <c r="AJ87" s="247"/>
      <c r="AK87" s="247"/>
      <c r="AL87" s="247"/>
      <c r="AM87" s="247"/>
      <c r="AN87" s="248">
        <f>SUM(AG87,AT87)</f>
        <v>0</v>
      </c>
      <c r="AO87" s="248"/>
      <c r="AP87" s="248"/>
      <c r="AQ87" s="73"/>
      <c r="AS87" s="88">
        <f>ROUND(AS88,2)</f>
        <v>0</v>
      </c>
      <c r="AT87" s="89">
        <f>ROUND(SUM(AV87:AW87),2)</f>
        <v>0</v>
      </c>
      <c r="AU87" s="90">
        <f>ROUND(AU88,5)</f>
        <v>0</v>
      </c>
      <c r="AV87" s="89">
        <f>ROUND(AZ87*L31,2)</f>
        <v>0</v>
      </c>
      <c r="AW87" s="89">
        <f>ROUND(BA87*L32,2)</f>
        <v>0</v>
      </c>
      <c r="AX87" s="89">
        <f>ROUND(BB87*L31,2)</f>
        <v>0</v>
      </c>
      <c r="AY87" s="89">
        <f>ROUND(BC87*L32,2)</f>
        <v>0</v>
      </c>
      <c r="AZ87" s="89">
        <f>ROUND(AZ88,2)</f>
        <v>0</v>
      </c>
      <c r="BA87" s="89">
        <f>ROUND(BA88,2)</f>
        <v>0</v>
      </c>
      <c r="BB87" s="89">
        <f>ROUND(BB88,2)</f>
        <v>0</v>
      </c>
      <c r="BC87" s="89">
        <f>ROUND(BC88,2)</f>
        <v>0</v>
      </c>
      <c r="BD87" s="91">
        <f>ROUND(BD88,2)</f>
        <v>0</v>
      </c>
      <c r="BS87" s="92" t="s">
        <v>74</v>
      </c>
      <c r="BT87" s="92" t="s">
        <v>75</v>
      </c>
      <c r="BU87" s="93" t="s">
        <v>76</v>
      </c>
      <c r="BV87" s="92" t="s">
        <v>77</v>
      </c>
      <c r="BW87" s="92" t="s">
        <v>78</v>
      </c>
      <c r="BX87" s="92" t="s">
        <v>79</v>
      </c>
    </row>
    <row r="88" spans="1:89" s="5" customFormat="1" ht="16.5" customHeight="1">
      <c r="A88" s="94" t="s">
        <v>80</v>
      </c>
      <c r="B88" s="95"/>
      <c r="C88" s="96"/>
      <c r="D88" s="242" t="s">
        <v>81</v>
      </c>
      <c r="E88" s="242"/>
      <c r="F88" s="242"/>
      <c r="G88" s="242"/>
      <c r="H88" s="242"/>
      <c r="I88" s="97"/>
      <c r="J88" s="242" t="s">
        <v>82</v>
      </c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0">
        <f>'001 - Stavebné úpravy'!M30</f>
        <v>0</v>
      </c>
      <c r="AH88" s="241"/>
      <c r="AI88" s="241"/>
      <c r="AJ88" s="241"/>
      <c r="AK88" s="241"/>
      <c r="AL88" s="241"/>
      <c r="AM88" s="241"/>
      <c r="AN88" s="240">
        <f>SUM(AG88,AT88)</f>
        <v>0</v>
      </c>
      <c r="AO88" s="241"/>
      <c r="AP88" s="241"/>
      <c r="AQ88" s="98"/>
      <c r="AS88" s="99">
        <f>'001 - Stavebné úpravy'!M28</f>
        <v>0</v>
      </c>
      <c r="AT88" s="100">
        <f>ROUND(SUM(AV88:AW88),2)</f>
        <v>0</v>
      </c>
      <c r="AU88" s="101">
        <f>'001 - Stavebné úpravy'!W127</f>
        <v>0</v>
      </c>
      <c r="AV88" s="100">
        <f>'001 - Stavebné úpravy'!M32</f>
        <v>0</v>
      </c>
      <c r="AW88" s="100">
        <f>'001 - Stavebné úpravy'!M33</f>
        <v>0</v>
      </c>
      <c r="AX88" s="100">
        <f>'001 - Stavebné úpravy'!M34</f>
        <v>0</v>
      </c>
      <c r="AY88" s="100">
        <f>'001 - Stavebné úpravy'!M35</f>
        <v>0</v>
      </c>
      <c r="AZ88" s="100">
        <f>'001 - Stavebné úpravy'!H32</f>
        <v>0</v>
      </c>
      <c r="BA88" s="100">
        <f>'001 - Stavebné úpravy'!H33</f>
        <v>0</v>
      </c>
      <c r="BB88" s="100">
        <f>'001 - Stavebné úpravy'!H34</f>
        <v>0</v>
      </c>
      <c r="BC88" s="100">
        <f>'001 - Stavebné úpravy'!H35</f>
        <v>0</v>
      </c>
      <c r="BD88" s="102">
        <f>'001 - Stavebné úpravy'!H36</f>
        <v>0</v>
      </c>
      <c r="BT88" s="103" t="s">
        <v>83</v>
      </c>
      <c r="BV88" s="103" t="s">
        <v>77</v>
      </c>
      <c r="BW88" s="103" t="s">
        <v>84</v>
      </c>
      <c r="BX88" s="103" t="s">
        <v>78</v>
      </c>
    </row>
    <row r="89" spans="1:89" ht="13.5">
      <c r="B89" s="25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6"/>
    </row>
    <row r="90" spans="1:89" s="1" customFormat="1" ht="30" customHeight="1">
      <c r="B90" s="37"/>
      <c r="C90" s="86" t="s">
        <v>85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248">
        <f>ROUND(SUM(AG91:AG94),2)</f>
        <v>0</v>
      </c>
      <c r="AH90" s="248"/>
      <c r="AI90" s="248"/>
      <c r="AJ90" s="248"/>
      <c r="AK90" s="248"/>
      <c r="AL90" s="248"/>
      <c r="AM90" s="248"/>
      <c r="AN90" s="248">
        <f>ROUND(SUM(AN91:AN94),2)</f>
        <v>0</v>
      </c>
      <c r="AO90" s="248"/>
      <c r="AP90" s="248"/>
      <c r="AQ90" s="39"/>
      <c r="AS90" s="82" t="s">
        <v>86</v>
      </c>
      <c r="AT90" s="83" t="s">
        <v>87</v>
      </c>
      <c r="AU90" s="83" t="s">
        <v>39</v>
      </c>
      <c r="AV90" s="84" t="s">
        <v>62</v>
      </c>
    </row>
    <row r="91" spans="1:89" s="1" customFormat="1" ht="19.899999999999999" customHeight="1">
      <c r="B91" s="37"/>
      <c r="C91" s="38"/>
      <c r="D91" s="104" t="s">
        <v>88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43">
        <f>ROUND(AG87*AS91,2)</f>
        <v>0</v>
      </c>
      <c r="AH91" s="244"/>
      <c r="AI91" s="244"/>
      <c r="AJ91" s="244"/>
      <c r="AK91" s="244"/>
      <c r="AL91" s="244"/>
      <c r="AM91" s="244"/>
      <c r="AN91" s="244">
        <f>ROUND(AG91+AV91,2)</f>
        <v>0</v>
      </c>
      <c r="AO91" s="244"/>
      <c r="AP91" s="244"/>
      <c r="AQ91" s="39"/>
      <c r="AS91" s="105">
        <v>0</v>
      </c>
      <c r="AT91" s="106" t="s">
        <v>89</v>
      </c>
      <c r="AU91" s="106" t="s">
        <v>40</v>
      </c>
      <c r="AV91" s="107">
        <f>ROUND(IF(AU91="základná",AG91*L31,IF(AU91="znížená",AG91*L32,0)),2)</f>
        <v>0</v>
      </c>
      <c r="BV91" s="21" t="s">
        <v>90</v>
      </c>
      <c r="BY91" s="108">
        <f>IF(AU91="základná",AV91,0)</f>
        <v>0</v>
      </c>
      <c r="BZ91" s="108">
        <f>IF(AU91="znížená",AV91,0)</f>
        <v>0</v>
      </c>
      <c r="CA91" s="108">
        <v>0</v>
      </c>
      <c r="CB91" s="108">
        <v>0</v>
      </c>
      <c r="CC91" s="108">
        <v>0</v>
      </c>
      <c r="CD91" s="108">
        <f>IF(AU91="základná",AG91,0)</f>
        <v>0</v>
      </c>
      <c r="CE91" s="108">
        <f>IF(AU91="znížená",AG91,0)</f>
        <v>0</v>
      </c>
      <c r="CF91" s="108">
        <f>IF(AU91="zákl. prenesená",AG91,0)</f>
        <v>0</v>
      </c>
      <c r="CG91" s="108">
        <f>IF(AU91="zníž. prenesená",AG91,0)</f>
        <v>0</v>
      </c>
      <c r="CH91" s="108">
        <f>IF(AU91="nulová",AG91,0)</f>
        <v>0</v>
      </c>
      <c r="CI91" s="21">
        <f>IF(AU91="základná",1,IF(AU91="znížená",2,IF(AU91="zákl. prenesená",4,IF(AU91="zníž. prenesená",5,3))))</f>
        <v>1</v>
      </c>
      <c r="CJ91" s="21">
        <f>IF(AT91="stavebná časť",1,IF(8891="investičná časť",2,3))</f>
        <v>1</v>
      </c>
      <c r="CK91" s="21" t="str">
        <f>IF(D91="Vyplň vlastné","","x")</f>
        <v>x</v>
      </c>
    </row>
    <row r="92" spans="1:89" s="1" customFormat="1" ht="19.899999999999999" customHeight="1">
      <c r="B92" s="37"/>
      <c r="C92" s="38"/>
      <c r="D92" s="245" t="s">
        <v>91</v>
      </c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38"/>
      <c r="AD92" s="38"/>
      <c r="AE92" s="38"/>
      <c r="AF92" s="38"/>
      <c r="AG92" s="243">
        <f>AG87*AS92</f>
        <v>0</v>
      </c>
      <c r="AH92" s="244"/>
      <c r="AI92" s="244"/>
      <c r="AJ92" s="244"/>
      <c r="AK92" s="244"/>
      <c r="AL92" s="244"/>
      <c r="AM92" s="244"/>
      <c r="AN92" s="244">
        <f>AG92+AV92</f>
        <v>0</v>
      </c>
      <c r="AO92" s="244"/>
      <c r="AP92" s="244"/>
      <c r="AQ92" s="39"/>
      <c r="AS92" s="109">
        <v>0</v>
      </c>
      <c r="AT92" s="110" t="s">
        <v>89</v>
      </c>
      <c r="AU92" s="110" t="s">
        <v>40</v>
      </c>
      <c r="AV92" s="111">
        <f>ROUND(IF(AU92="nulová",0,IF(OR(AU92="základná",AU92="zákl. prenesená"),AG92*L31,AG92*L32)),2)</f>
        <v>0</v>
      </c>
      <c r="BV92" s="21" t="s">
        <v>92</v>
      </c>
      <c r="BY92" s="108">
        <f>IF(AU92="základná",AV92,0)</f>
        <v>0</v>
      </c>
      <c r="BZ92" s="108">
        <f>IF(AU92="znížená",AV92,0)</f>
        <v>0</v>
      </c>
      <c r="CA92" s="108">
        <f>IF(AU92="zákl. prenesená",AV92,0)</f>
        <v>0</v>
      </c>
      <c r="CB92" s="108">
        <f>IF(AU92="zníž. prenesená",AV92,0)</f>
        <v>0</v>
      </c>
      <c r="CC92" s="108">
        <f>IF(AU92="nulová",AV92,0)</f>
        <v>0</v>
      </c>
      <c r="CD92" s="108">
        <f>IF(AU92="základná",AG92,0)</f>
        <v>0</v>
      </c>
      <c r="CE92" s="108">
        <f>IF(AU92="znížená",AG92,0)</f>
        <v>0</v>
      </c>
      <c r="CF92" s="108">
        <f>IF(AU92="zákl. prenesená",AG92,0)</f>
        <v>0</v>
      </c>
      <c r="CG92" s="108">
        <f>IF(AU92="zníž. prenesená",AG92,0)</f>
        <v>0</v>
      </c>
      <c r="CH92" s="108">
        <f>IF(AU92="nulová",AG92,0)</f>
        <v>0</v>
      </c>
      <c r="CI92" s="21">
        <f>IF(AU92="základná",1,IF(AU92="znížená",2,IF(AU92="zákl. prenesená",4,IF(AU92="zníž. prenesená",5,3))))</f>
        <v>1</v>
      </c>
      <c r="CJ92" s="21">
        <f>IF(AT92="stavebná časť",1,IF(8892="investičná časť",2,3))</f>
        <v>1</v>
      </c>
      <c r="CK92" s="21" t="str">
        <f>IF(D92="Vyplň vlastné","","x")</f>
        <v/>
      </c>
    </row>
    <row r="93" spans="1:89" s="1" customFormat="1" ht="19.899999999999999" customHeight="1">
      <c r="B93" s="37"/>
      <c r="C93" s="38"/>
      <c r="D93" s="245" t="s">
        <v>91</v>
      </c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38"/>
      <c r="AD93" s="38"/>
      <c r="AE93" s="38"/>
      <c r="AF93" s="38"/>
      <c r="AG93" s="243">
        <f>AG87*AS93</f>
        <v>0</v>
      </c>
      <c r="AH93" s="244"/>
      <c r="AI93" s="244"/>
      <c r="AJ93" s="244"/>
      <c r="AK93" s="244"/>
      <c r="AL93" s="244"/>
      <c r="AM93" s="244"/>
      <c r="AN93" s="244">
        <f>AG93+AV93</f>
        <v>0</v>
      </c>
      <c r="AO93" s="244"/>
      <c r="AP93" s="244"/>
      <c r="AQ93" s="39"/>
      <c r="AS93" s="109">
        <v>0</v>
      </c>
      <c r="AT93" s="110" t="s">
        <v>89</v>
      </c>
      <c r="AU93" s="110" t="s">
        <v>40</v>
      </c>
      <c r="AV93" s="111">
        <f>ROUND(IF(AU93="nulová",0,IF(OR(AU93="základná",AU93="zákl. prenesená"),AG93*L31,AG93*L32)),2)</f>
        <v>0</v>
      </c>
      <c r="BV93" s="21" t="s">
        <v>92</v>
      </c>
      <c r="BY93" s="108">
        <f>IF(AU93="základná",AV93,0)</f>
        <v>0</v>
      </c>
      <c r="BZ93" s="108">
        <f>IF(AU93="znížená",AV93,0)</f>
        <v>0</v>
      </c>
      <c r="CA93" s="108">
        <f>IF(AU93="zákl. prenesená",AV93,0)</f>
        <v>0</v>
      </c>
      <c r="CB93" s="108">
        <f>IF(AU93="zníž. prenesená",AV93,0)</f>
        <v>0</v>
      </c>
      <c r="CC93" s="108">
        <f>IF(AU93="nulová",AV93,0)</f>
        <v>0</v>
      </c>
      <c r="CD93" s="108">
        <f>IF(AU93="základná",AG93,0)</f>
        <v>0</v>
      </c>
      <c r="CE93" s="108">
        <f>IF(AU93="znížená",AG93,0)</f>
        <v>0</v>
      </c>
      <c r="CF93" s="108">
        <f>IF(AU93="zákl. prenesená",AG93,0)</f>
        <v>0</v>
      </c>
      <c r="CG93" s="108">
        <f>IF(AU93="zníž. prenesená",AG93,0)</f>
        <v>0</v>
      </c>
      <c r="CH93" s="108">
        <f>IF(AU93="nulová",AG93,0)</f>
        <v>0</v>
      </c>
      <c r="CI93" s="21">
        <f>IF(AU93="základná",1,IF(AU93="znížená",2,IF(AU93="zákl. prenesená",4,IF(AU93="zníž. prenesená",5,3))))</f>
        <v>1</v>
      </c>
      <c r="CJ93" s="21">
        <f>IF(AT93="stavebná časť",1,IF(8893="investičná časť",2,3))</f>
        <v>1</v>
      </c>
      <c r="CK93" s="21" t="str">
        <f>IF(D93="Vyplň vlastné","","x")</f>
        <v/>
      </c>
    </row>
    <row r="94" spans="1:89" s="1" customFormat="1" ht="19.899999999999999" customHeight="1">
      <c r="B94" s="37"/>
      <c r="C94" s="38"/>
      <c r="D94" s="245" t="s">
        <v>91</v>
      </c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38"/>
      <c r="AD94" s="38"/>
      <c r="AE94" s="38"/>
      <c r="AF94" s="38"/>
      <c r="AG94" s="243">
        <f>AG87*AS94</f>
        <v>0</v>
      </c>
      <c r="AH94" s="244"/>
      <c r="AI94" s="244"/>
      <c r="AJ94" s="244"/>
      <c r="AK94" s="244"/>
      <c r="AL94" s="244"/>
      <c r="AM94" s="244"/>
      <c r="AN94" s="244">
        <f>AG94+AV94</f>
        <v>0</v>
      </c>
      <c r="AO94" s="244"/>
      <c r="AP94" s="244"/>
      <c r="AQ94" s="39"/>
      <c r="AS94" s="112">
        <v>0</v>
      </c>
      <c r="AT94" s="113" t="s">
        <v>89</v>
      </c>
      <c r="AU94" s="113" t="s">
        <v>40</v>
      </c>
      <c r="AV94" s="114">
        <f>ROUND(IF(AU94="nulová",0,IF(OR(AU94="základná",AU94="zákl. prenesená"),AG94*L31,AG94*L32)),2)</f>
        <v>0</v>
      </c>
      <c r="BV94" s="21" t="s">
        <v>92</v>
      </c>
      <c r="BY94" s="108">
        <f>IF(AU94="základná",AV94,0)</f>
        <v>0</v>
      </c>
      <c r="BZ94" s="108">
        <f>IF(AU94="znížená",AV94,0)</f>
        <v>0</v>
      </c>
      <c r="CA94" s="108">
        <f>IF(AU94="zákl. prenesená",AV94,0)</f>
        <v>0</v>
      </c>
      <c r="CB94" s="108">
        <f>IF(AU94="zníž. prenesená",AV94,0)</f>
        <v>0</v>
      </c>
      <c r="CC94" s="108">
        <f>IF(AU94="nulová",AV94,0)</f>
        <v>0</v>
      </c>
      <c r="CD94" s="108">
        <f>IF(AU94="základná",AG94,0)</f>
        <v>0</v>
      </c>
      <c r="CE94" s="108">
        <f>IF(AU94="znížená",AG94,0)</f>
        <v>0</v>
      </c>
      <c r="CF94" s="108">
        <f>IF(AU94="zákl. prenesená",AG94,0)</f>
        <v>0</v>
      </c>
      <c r="CG94" s="108">
        <f>IF(AU94="zníž. prenesená",AG94,0)</f>
        <v>0</v>
      </c>
      <c r="CH94" s="108">
        <f>IF(AU94="nulová",AG94,0)</f>
        <v>0</v>
      </c>
      <c r="CI94" s="21">
        <f>IF(AU94="základná",1,IF(AU94="znížená",2,IF(AU94="zákl. prenesená",4,IF(AU94="zníž. prenesená",5,3))))</f>
        <v>1</v>
      </c>
      <c r="CJ94" s="21">
        <f>IF(AT94="stavebná časť",1,IF(8894="investičná časť",2,3))</f>
        <v>1</v>
      </c>
      <c r="CK94" s="21" t="str">
        <f>IF(D94="Vyplň vlastné","","x")</f>
        <v/>
      </c>
    </row>
    <row r="95" spans="1:89" s="1" customFormat="1" ht="10.9" customHeigh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9"/>
    </row>
    <row r="96" spans="1:89" s="1" customFormat="1" ht="30" customHeight="1">
      <c r="B96" s="37"/>
      <c r="C96" s="115" t="s">
        <v>93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249">
        <f>ROUND(AG87+AG90,2)</f>
        <v>0</v>
      </c>
      <c r="AH96" s="249"/>
      <c r="AI96" s="249"/>
      <c r="AJ96" s="249"/>
      <c r="AK96" s="249"/>
      <c r="AL96" s="249"/>
      <c r="AM96" s="249"/>
      <c r="AN96" s="249">
        <f>AN87+AN90</f>
        <v>0</v>
      </c>
      <c r="AO96" s="249"/>
      <c r="AP96" s="249"/>
      <c r="AQ96" s="39"/>
    </row>
    <row r="97" spans="2:43" s="1" customFormat="1" ht="6.95" customHeight="1"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3"/>
    </row>
  </sheetData>
  <sheetProtection algorithmName="SHA-512" hashValue="PZavqgq6Z8sSJ07uM85IT8A7xl9sPn0yjR/Fh7C84Y2HviHpyuoUk6pbxXlfdQCZxzvjgeI7+XAhFLWbYHaJcA==" saltValue="djIzK6xOCcNPlErI5kvwGbOgDAgjw4Z2Em7lDM20+YbJ1+8qKcTlo09hvxH2w4J5As/DLaOyk1bpz1GaU6HwBA==" spinCount="10" sheet="1" objects="1" scenarios="1" formatColumns="0" formatRows="0"/>
  <mergeCells count="58">
    <mergeCell ref="AG90:AM90"/>
    <mergeCell ref="AN90:AP90"/>
    <mergeCell ref="AG96:AM96"/>
    <mergeCell ref="AN96:AP96"/>
    <mergeCell ref="AR2:BE2"/>
    <mergeCell ref="D93:AB93"/>
    <mergeCell ref="AG93:AM93"/>
    <mergeCell ref="AN93:AP93"/>
    <mergeCell ref="D94:AB94"/>
    <mergeCell ref="AG94:AM94"/>
    <mergeCell ref="AN94:AP94"/>
    <mergeCell ref="AG91:AM91"/>
    <mergeCell ref="AN91:AP91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001 - Stavebné úpravy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18"/>
  <sheetViews>
    <sheetView showGridLines="0" tabSelected="1" workbookViewId="0">
      <pane ySplit="1" topLeftCell="A205" activePane="bottomLeft" state="frozen"/>
      <selection pane="bottomLeft"/>
    </sheetView>
  </sheetViews>
  <sheetFormatPr defaultRowHeight="16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7"/>
      <c r="B1" s="14"/>
      <c r="C1" s="14"/>
      <c r="D1" s="15" t="s">
        <v>1</v>
      </c>
      <c r="E1" s="14"/>
      <c r="F1" s="16" t="s">
        <v>94</v>
      </c>
      <c r="G1" s="16"/>
      <c r="H1" s="303" t="s">
        <v>95</v>
      </c>
      <c r="I1" s="303"/>
      <c r="J1" s="303"/>
      <c r="K1" s="303"/>
      <c r="L1" s="16" t="s">
        <v>96</v>
      </c>
      <c r="M1" s="14"/>
      <c r="N1" s="14"/>
      <c r="O1" s="15" t="s">
        <v>97</v>
      </c>
      <c r="P1" s="14"/>
      <c r="Q1" s="14"/>
      <c r="R1" s="14"/>
      <c r="S1" s="16" t="s">
        <v>98</v>
      </c>
      <c r="T1" s="16"/>
      <c r="U1" s="117"/>
      <c r="V1" s="1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S2" s="250" t="s">
        <v>8</v>
      </c>
      <c r="T2" s="251"/>
      <c r="U2" s="251"/>
      <c r="V2" s="251"/>
      <c r="W2" s="251"/>
      <c r="X2" s="251"/>
      <c r="Y2" s="251"/>
      <c r="Z2" s="251"/>
      <c r="AA2" s="251"/>
      <c r="AB2" s="251"/>
      <c r="AC2" s="251"/>
      <c r="AT2" s="21" t="s">
        <v>84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75</v>
      </c>
    </row>
    <row r="4" spans="1:66" ht="36.950000000000003" customHeight="1">
      <c r="B4" s="25"/>
      <c r="C4" s="207" t="s">
        <v>99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6"/>
      <c r="T4" s="20" t="s">
        <v>12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17</v>
      </c>
      <c r="E6" s="28"/>
      <c r="F6" s="252" t="str">
        <f>'Rekapitulácia stavby'!K6</f>
        <v>Fontána KK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8"/>
      <c r="R6" s="26"/>
    </row>
    <row r="7" spans="1:66" s="1" customFormat="1" ht="32.85" customHeight="1">
      <c r="B7" s="37"/>
      <c r="C7" s="38"/>
      <c r="D7" s="31" t="s">
        <v>100</v>
      </c>
      <c r="E7" s="38"/>
      <c r="F7" s="213" t="s">
        <v>101</v>
      </c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38"/>
      <c r="R7" s="39"/>
    </row>
    <row r="8" spans="1:66" s="1" customFormat="1" ht="14.45" customHeight="1">
      <c r="B8" s="37"/>
      <c r="C8" s="38"/>
      <c r="D8" s="32" t="s">
        <v>19</v>
      </c>
      <c r="E8" s="38"/>
      <c r="F8" s="30" t="s">
        <v>20</v>
      </c>
      <c r="G8" s="38"/>
      <c r="H8" s="38"/>
      <c r="I8" s="38"/>
      <c r="J8" s="38"/>
      <c r="K8" s="38"/>
      <c r="L8" s="38"/>
      <c r="M8" s="32" t="s">
        <v>21</v>
      </c>
      <c r="N8" s="38"/>
      <c r="O8" s="30" t="s">
        <v>20</v>
      </c>
      <c r="P8" s="38"/>
      <c r="Q8" s="38"/>
      <c r="R8" s="39"/>
    </row>
    <row r="9" spans="1:66" s="1" customFormat="1" ht="14.45" customHeight="1">
      <c r="B9" s="37"/>
      <c r="C9" s="38"/>
      <c r="D9" s="32" t="s">
        <v>22</v>
      </c>
      <c r="E9" s="38"/>
      <c r="F9" s="30" t="s">
        <v>23</v>
      </c>
      <c r="G9" s="38"/>
      <c r="H9" s="38"/>
      <c r="I9" s="38"/>
      <c r="J9" s="38"/>
      <c r="K9" s="38"/>
      <c r="L9" s="38"/>
      <c r="M9" s="32" t="s">
        <v>24</v>
      </c>
      <c r="N9" s="38"/>
      <c r="O9" s="255" t="str">
        <f>'Rekapitulácia stavby'!AN8</f>
        <v>28. 9. 2017</v>
      </c>
      <c r="P9" s="256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26</v>
      </c>
      <c r="E11" s="38"/>
      <c r="F11" s="38"/>
      <c r="G11" s="38"/>
      <c r="H11" s="38"/>
      <c r="I11" s="38"/>
      <c r="J11" s="38"/>
      <c r="K11" s="38"/>
      <c r="L11" s="38"/>
      <c r="M11" s="32" t="s">
        <v>27</v>
      </c>
      <c r="N11" s="38"/>
      <c r="O11" s="211" t="str">
        <f>IF('Rekapitulácia stavby'!AN10="","",'Rekapitulácia stavby'!AN10)</f>
        <v/>
      </c>
      <c r="P11" s="211"/>
      <c r="Q11" s="38"/>
      <c r="R11" s="39"/>
    </row>
    <row r="12" spans="1:66" s="1" customFormat="1" ht="18" customHeight="1">
      <c r="B12" s="37"/>
      <c r="C12" s="38"/>
      <c r="D12" s="38"/>
      <c r="E12" s="30" t="str">
        <f>IF('Rekapitulácia stavby'!E11="","",'Rekapitulácia stavby'!E11)</f>
        <v xml:space="preserve"> </v>
      </c>
      <c r="F12" s="38"/>
      <c r="G12" s="38"/>
      <c r="H12" s="38"/>
      <c r="I12" s="38"/>
      <c r="J12" s="38"/>
      <c r="K12" s="38"/>
      <c r="L12" s="38"/>
      <c r="M12" s="32" t="s">
        <v>28</v>
      </c>
      <c r="N12" s="38"/>
      <c r="O12" s="211" t="str">
        <f>IF('Rekapitulácia stavby'!AN11="","",'Rekapitulácia stavby'!AN11)</f>
        <v/>
      </c>
      <c r="P12" s="211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29</v>
      </c>
      <c r="E14" s="38"/>
      <c r="F14" s="38"/>
      <c r="G14" s="38"/>
      <c r="H14" s="38"/>
      <c r="I14" s="38"/>
      <c r="J14" s="38"/>
      <c r="K14" s="38"/>
      <c r="L14" s="38"/>
      <c r="M14" s="32" t="s">
        <v>27</v>
      </c>
      <c r="N14" s="38"/>
      <c r="O14" s="257" t="str">
        <f>IF('Rekapitulácia stavby'!AN13="","",'Rekapitulácia stavby'!AN13)</f>
        <v>Vyplň údaj</v>
      </c>
      <c r="P14" s="211"/>
      <c r="Q14" s="38"/>
      <c r="R14" s="39"/>
    </row>
    <row r="15" spans="1:66" s="1" customFormat="1" ht="18" customHeight="1">
      <c r="B15" s="37"/>
      <c r="C15" s="38"/>
      <c r="D15" s="38"/>
      <c r="E15" s="257" t="str">
        <f>IF('Rekapitulácia stavby'!E14="","",'Rekapitulácia stavby'!E14)</f>
        <v>Vyplň údaj</v>
      </c>
      <c r="F15" s="258"/>
      <c r="G15" s="258"/>
      <c r="H15" s="258"/>
      <c r="I15" s="258"/>
      <c r="J15" s="258"/>
      <c r="K15" s="258"/>
      <c r="L15" s="258"/>
      <c r="M15" s="32" t="s">
        <v>28</v>
      </c>
      <c r="N15" s="38"/>
      <c r="O15" s="257" t="str">
        <f>IF('Rekapitulácia stavby'!AN14="","",'Rekapitulácia stavby'!AN14)</f>
        <v>Vyplň údaj</v>
      </c>
      <c r="P15" s="211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31</v>
      </c>
      <c r="E17" s="38"/>
      <c r="F17" s="38"/>
      <c r="G17" s="38"/>
      <c r="H17" s="38"/>
      <c r="I17" s="38"/>
      <c r="J17" s="38"/>
      <c r="K17" s="38"/>
      <c r="L17" s="38"/>
      <c r="M17" s="32" t="s">
        <v>27</v>
      </c>
      <c r="N17" s="38"/>
      <c r="O17" s="211" t="str">
        <f>IF('Rekapitulácia stavby'!AN16="","",'Rekapitulácia stavby'!AN16)</f>
        <v/>
      </c>
      <c r="P17" s="211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IF('Rekapitulácia stavby'!E17="","",'Rekapitulácia stavby'!E17)</f>
        <v xml:space="preserve"> </v>
      </c>
      <c r="F18" s="38"/>
      <c r="G18" s="38"/>
      <c r="H18" s="38"/>
      <c r="I18" s="38"/>
      <c r="J18" s="38"/>
      <c r="K18" s="38"/>
      <c r="L18" s="38"/>
      <c r="M18" s="32" t="s">
        <v>28</v>
      </c>
      <c r="N18" s="38"/>
      <c r="O18" s="211" t="str">
        <f>IF('Rekapitulácia stavby'!AN17="","",'Rekapitulácia stavby'!AN17)</f>
        <v/>
      </c>
      <c r="P18" s="211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34</v>
      </c>
      <c r="E20" s="38"/>
      <c r="F20" s="38"/>
      <c r="G20" s="38"/>
      <c r="H20" s="38"/>
      <c r="I20" s="38"/>
      <c r="J20" s="38"/>
      <c r="K20" s="38"/>
      <c r="L20" s="38"/>
      <c r="M20" s="32" t="s">
        <v>27</v>
      </c>
      <c r="N20" s="38"/>
      <c r="O20" s="211" t="str">
        <f>IF('Rekapitulácia stavby'!AN19="","",'Rekapitulácia stavby'!AN19)</f>
        <v/>
      </c>
      <c r="P20" s="211"/>
      <c r="Q20" s="38"/>
      <c r="R20" s="39"/>
    </row>
    <row r="21" spans="2:18" s="1" customFormat="1" ht="18" customHeight="1">
      <c r="B21" s="37"/>
      <c r="C21" s="38"/>
      <c r="D21" s="38"/>
      <c r="E21" s="30" t="str">
        <f>IF('Rekapitulácia stavby'!E20="","",'Rekapitulácia stavby'!E20)</f>
        <v xml:space="preserve"> </v>
      </c>
      <c r="F21" s="38"/>
      <c r="G21" s="38"/>
      <c r="H21" s="38"/>
      <c r="I21" s="38"/>
      <c r="J21" s="38"/>
      <c r="K21" s="38"/>
      <c r="L21" s="38"/>
      <c r="M21" s="32" t="s">
        <v>28</v>
      </c>
      <c r="N21" s="38"/>
      <c r="O21" s="211" t="str">
        <f>IF('Rekapitulácia stavby'!AN20="","",'Rekapitulácia stavby'!AN20)</f>
        <v/>
      </c>
      <c r="P21" s="211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35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6.5" customHeight="1">
      <c r="B24" s="37"/>
      <c r="C24" s="38"/>
      <c r="D24" s="38"/>
      <c r="E24" s="216" t="s">
        <v>20</v>
      </c>
      <c r="F24" s="216"/>
      <c r="G24" s="216"/>
      <c r="H24" s="216"/>
      <c r="I24" s="216"/>
      <c r="J24" s="216"/>
      <c r="K24" s="216"/>
      <c r="L24" s="216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18" t="s">
        <v>102</v>
      </c>
      <c r="E27" s="38"/>
      <c r="F27" s="38"/>
      <c r="G27" s="38"/>
      <c r="H27" s="38"/>
      <c r="I27" s="38"/>
      <c r="J27" s="38"/>
      <c r="K27" s="38"/>
      <c r="L27" s="38"/>
      <c r="M27" s="217">
        <f>N88</f>
        <v>0</v>
      </c>
      <c r="N27" s="217"/>
      <c r="O27" s="217"/>
      <c r="P27" s="217"/>
      <c r="Q27" s="38"/>
      <c r="R27" s="39"/>
    </row>
    <row r="28" spans="2:18" s="1" customFormat="1" ht="14.45" customHeight="1">
      <c r="B28" s="37"/>
      <c r="C28" s="38"/>
      <c r="D28" s="36" t="s">
        <v>88</v>
      </c>
      <c r="E28" s="38"/>
      <c r="F28" s="38"/>
      <c r="G28" s="38"/>
      <c r="H28" s="38"/>
      <c r="I28" s="38"/>
      <c r="J28" s="38"/>
      <c r="K28" s="38"/>
      <c r="L28" s="38"/>
      <c r="M28" s="217">
        <f>N102</f>
        <v>0</v>
      </c>
      <c r="N28" s="217"/>
      <c r="O28" s="217"/>
      <c r="P28" s="217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19" t="s">
        <v>38</v>
      </c>
      <c r="E30" s="38"/>
      <c r="F30" s="38"/>
      <c r="G30" s="38"/>
      <c r="H30" s="38"/>
      <c r="I30" s="38"/>
      <c r="J30" s="38"/>
      <c r="K30" s="38"/>
      <c r="L30" s="38"/>
      <c r="M30" s="259">
        <f>ROUND(M27+M28,2)</f>
        <v>0</v>
      </c>
      <c r="N30" s="254"/>
      <c r="O30" s="254"/>
      <c r="P30" s="254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39</v>
      </c>
      <c r="E32" s="44" t="s">
        <v>40</v>
      </c>
      <c r="F32" s="45">
        <v>0.2</v>
      </c>
      <c r="G32" s="120" t="s">
        <v>41</v>
      </c>
      <c r="H32" s="260">
        <f>ROUND((((SUM(BE102:BE109)+SUM(BE127:BE311))+SUM(BE313:BE317))),2)</f>
        <v>0</v>
      </c>
      <c r="I32" s="254"/>
      <c r="J32" s="254"/>
      <c r="K32" s="38"/>
      <c r="L32" s="38"/>
      <c r="M32" s="260">
        <f>ROUND(((ROUND((SUM(BE102:BE109)+SUM(BE127:BE311)), 2)*F32)+SUM(BE313:BE317)*F32),2)</f>
        <v>0</v>
      </c>
      <c r="N32" s="254"/>
      <c r="O32" s="254"/>
      <c r="P32" s="254"/>
      <c r="Q32" s="38"/>
      <c r="R32" s="39"/>
    </row>
    <row r="33" spans="2:18" s="1" customFormat="1" ht="14.45" customHeight="1">
      <c r="B33" s="37"/>
      <c r="C33" s="38"/>
      <c r="D33" s="38"/>
      <c r="E33" s="44" t="s">
        <v>42</v>
      </c>
      <c r="F33" s="45">
        <v>0.2</v>
      </c>
      <c r="G33" s="120" t="s">
        <v>41</v>
      </c>
      <c r="H33" s="260">
        <f>ROUND((((SUM(BF102:BF109)+SUM(BF127:BF311))+SUM(BF313:BF317))),2)</f>
        <v>0</v>
      </c>
      <c r="I33" s="254"/>
      <c r="J33" s="254"/>
      <c r="K33" s="38"/>
      <c r="L33" s="38"/>
      <c r="M33" s="260">
        <f>ROUND(((ROUND((SUM(BF102:BF109)+SUM(BF127:BF311)), 2)*F33)+SUM(BF313:BF317)*F33),2)</f>
        <v>0</v>
      </c>
      <c r="N33" s="254"/>
      <c r="O33" s="254"/>
      <c r="P33" s="254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43</v>
      </c>
      <c r="F34" s="45">
        <v>0.2</v>
      </c>
      <c r="G34" s="120" t="s">
        <v>41</v>
      </c>
      <c r="H34" s="260">
        <f>ROUND((((SUM(BG102:BG109)+SUM(BG127:BG311))+SUM(BG313:BG317))),2)</f>
        <v>0</v>
      </c>
      <c r="I34" s="254"/>
      <c r="J34" s="254"/>
      <c r="K34" s="38"/>
      <c r="L34" s="38"/>
      <c r="M34" s="260">
        <v>0</v>
      </c>
      <c r="N34" s="254"/>
      <c r="O34" s="254"/>
      <c r="P34" s="254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44</v>
      </c>
      <c r="F35" s="45">
        <v>0.2</v>
      </c>
      <c r="G35" s="120" t="s">
        <v>41</v>
      </c>
      <c r="H35" s="260">
        <f>ROUND((((SUM(BH102:BH109)+SUM(BH127:BH311))+SUM(BH313:BH317))),2)</f>
        <v>0</v>
      </c>
      <c r="I35" s="254"/>
      <c r="J35" s="254"/>
      <c r="K35" s="38"/>
      <c r="L35" s="38"/>
      <c r="M35" s="260">
        <v>0</v>
      </c>
      <c r="N35" s="254"/>
      <c r="O35" s="254"/>
      <c r="P35" s="254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45</v>
      </c>
      <c r="F36" s="45">
        <v>0</v>
      </c>
      <c r="G36" s="120" t="s">
        <v>41</v>
      </c>
      <c r="H36" s="260">
        <f>ROUND((((SUM(BI102:BI109)+SUM(BI127:BI311))+SUM(BI313:BI317))),2)</f>
        <v>0</v>
      </c>
      <c r="I36" s="254"/>
      <c r="J36" s="254"/>
      <c r="K36" s="38"/>
      <c r="L36" s="38"/>
      <c r="M36" s="260">
        <v>0</v>
      </c>
      <c r="N36" s="254"/>
      <c r="O36" s="254"/>
      <c r="P36" s="254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16"/>
      <c r="D38" s="121" t="s">
        <v>46</v>
      </c>
      <c r="E38" s="81"/>
      <c r="F38" s="81"/>
      <c r="G38" s="122" t="s">
        <v>47</v>
      </c>
      <c r="H38" s="123" t="s">
        <v>48</v>
      </c>
      <c r="I38" s="81"/>
      <c r="J38" s="81"/>
      <c r="K38" s="81"/>
      <c r="L38" s="261">
        <f>SUM(M30:M36)</f>
        <v>0</v>
      </c>
      <c r="M38" s="261"/>
      <c r="N38" s="261"/>
      <c r="O38" s="261"/>
      <c r="P38" s="262"/>
      <c r="Q38" s="116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 ht="13.5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ht="13.5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>
      <c r="B50" s="37"/>
      <c r="C50" s="38"/>
      <c r="D50" s="52" t="s">
        <v>49</v>
      </c>
      <c r="E50" s="53"/>
      <c r="F50" s="53"/>
      <c r="G50" s="53"/>
      <c r="H50" s="54"/>
      <c r="I50" s="38"/>
      <c r="J50" s="52" t="s">
        <v>50</v>
      </c>
      <c r="K50" s="53"/>
      <c r="L50" s="53"/>
      <c r="M50" s="53"/>
      <c r="N50" s="53"/>
      <c r="O50" s="53"/>
      <c r="P50" s="54"/>
      <c r="Q50" s="38"/>
      <c r="R50" s="39"/>
    </row>
    <row r="51" spans="2:18" ht="13.5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 ht="13.5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 ht="13.5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 ht="13.5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 ht="13.5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 ht="13.5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 ht="13.5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 ht="13.5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 ht="15">
      <c r="B59" s="37"/>
      <c r="C59" s="38"/>
      <c r="D59" s="57" t="s">
        <v>51</v>
      </c>
      <c r="E59" s="58"/>
      <c r="F59" s="58"/>
      <c r="G59" s="59" t="s">
        <v>52</v>
      </c>
      <c r="H59" s="60"/>
      <c r="I59" s="38"/>
      <c r="J59" s="57" t="s">
        <v>51</v>
      </c>
      <c r="K59" s="58"/>
      <c r="L59" s="58"/>
      <c r="M59" s="58"/>
      <c r="N59" s="59" t="s">
        <v>52</v>
      </c>
      <c r="O59" s="58"/>
      <c r="P59" s="60"/>
      <c r="Q59" s="38"/>
      <c r="R59" s="39"/>
    </row>
    <row r="60" spans="2:18" ht="13.5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>
      <c r="B61" s="37"/>
      <c r="C61" s="38"/>
      <c r="D61" s="52" t="s">
        <v>53</v>
      </c>
      <c r="E61" s="53"/>
      <c r="F61" s="53"/>
      <c r="G61" s="53"/>
      <c r="H61" s="54"/>
      <c r="I61" s="38"/>
      <c r="J61" s="52" t="s">
        <v>54</v>
      </c>
      <c r="K61" s="53"/>
      <c r="L61" s="53"/>
      <c r="M61" s="53"/>
      <c r="N61" s="53"/>
      <c r="O61" s="53"/>
      <c r="P61" s="54"/>
      <c r="Q61" s="38"/>
      <c r="R61" s="39"/>
    </row>
    <row r="62" spans="2:18" ht="13.5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 ht="13.5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 ht="13.5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21" ht="13.5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21" ht="13.5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21" ht="13.5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21" ht="13.5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21" ht="13.5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21" s="1" customFormat="1" ht="15">
      <c r="B70" s="37"/>
      <c r="C70" s="38"/>
      <c r="D70" s="57" t="s">
        <v>51</v>
      </c>
      <c r="E70" s="58"/>
      <c r="F70" s="58"/>
      <c r="G70" s="59" t="s">
        <v>52</v>
      </c>
      <c r="H70" s="60"/>
      <c r="I70" s="38"/>
      <c r="J70" s="57" t="s">
        <v>51</v>
      </c>
      <c r="K70" s="58"/>
      <c r="L70" s="58"/>
      <c r="M70" s="58"/>
      <c r="N70" s="59" t="s">
        <v>52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4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6"/>
    </row>
    <row r="76" spans="2:21" s="1" customFormat="1" ht="36.950000000000003" customHeight="1">
      <c r="B76" s="37"/>
      <c r="C76" s="207" t="s">
        <v>103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39"/>
      <c r="T76" s="127"/>
      <c r="U76" s="127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27"/>
      <c r="U77" s="127"/>
    </row>
    <row r="78" spans="2:21" s="1" customFormat="1" ht="30" customHeight="1">
      <c r="B78" s="37"/>
      <c r="C78" s="32" t="s">
        <v>17</v>
      </c>
      <c r="D78" s="38"/>
      <c r="E78" s="38"/>
      <c r="F78" s="252" t="str">
        <f>F6</f>
        <v>Fontána KK</v>
      </c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38"/>
      <c r="R78" s="39"/>
      <c r="T78" s="127"/>
      <c r="U78" s="127"/>
    </row>
    <row r="79" spans="2:21" s="1" customFormat="1" ht="36.950000000000003" customHeight="1">
      <c r="B79" s="37"/>
      <c r="C79" s="71" t="s">
        <v>100</v>
      </c>
      <c r="D79" s="38"/>
      <c r="E79" s="38"/>
      <c r="F79" s="227" t="str">
        <f>F7</f>
        <v>001 - Stavebné úpravy</v>
      </c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38"/>
      <c r="R79" s="39"/>
      <c r="T79" s="127"/>
      <c r="U79" s="127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27"/>
      <c r="U80" s="127"/>
    </row>
    <row r="81" spans="2:47" s="1" customFormat="1" ht="18" customHeight="1">
      <c r="B81" s="37"/>
      <c r="C81" s="32" t="s">
        <v>22</v>
      </c>
      <c r="D81" s="38"/>
      <c r="E81" s="38"/>
      <c r="F81" s="30" t="str">
        <f>F9</f>
        <v xml:space="preserve"> </v>
      </c>
      <c r="G81" s="38"/>
      <c r="H81" s="38"/>
      <c r="I81" s="38"/>
      <c r="J81" s="38"/>
      <c r="K81" s="32" t="s">
        <v>24</v>
      </c>
      <c r="L81" s="38"/>
      <c r="M81" s="256" t="str">
        <f>IF(O9="","",O9)</f>
        <v>28. 9. 2017</v>
      </c>
      <c r="N81" s="256"/>
      <c r="O81" s="256"/>
      <c r="P81" s="256"/>
      <c r="Q81" s="38"/>
      <c r="R81" s="39"/>
      <c r="T81" s="127"/>
      <c r="U81" s="127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27"/>
      <c r="U82" s="127"/>
    </row>
    <row r="83" spans="2:47" s="1" customFormat="1" ht="15">
      <c r="B83" s="37"/>
      <c r="C83" s="32" t="s">
        <v>26</v>
      </c>
      <c r="D83" s="38"/>
      <c r="E83" s="38"/>
      <c r="F83" s="30" t="str">
        <f>E12</f>
        <v xml:space="preserve"> </v>
      </c>
      <c r="G83" s="38"/>
      <c r="H83" s="38"/>
      <c r="I83" s="38"/>
      <c r="J83" s="38"/>
      <c r="K83" s="32" t="s">
        <v>31</v>
      </c>
      <c r="L83" s="38"/>
      <c r="M83" s="211" t="str">
        <f>E18</f>
        <v xml:space="preserve"> </v>
      </c>
      <c r="N83" s="211"/>
      <c r="O83" s="211"/>
      <c r="P83" s="211"/>
      <c r="Q83" s="211"/>
      <c r="R83" s="39"/>
      <c r="T83" s="127"/>
      <c r="U83" s="127"/>
    </row>
    <row r="84" spans="2:47" s="1" customFormat="1" ht="14.45" customHeight="1">
      <c r="B84" s="37"/>
      <c r="C84" s="32" t="s">
        <v>29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34</v>
      </c>
      <c r="L84" s="38"/>
      <c r="M84" s="211" t="str">
        <f>E21</f>
        <v xml:space="preserve"> </v>
      </c>
      <c r="N84" s="211"/>
      <c r="O84" s="211"/>
      <c r="P84" s="211"/>
      <c r="Q84" s="211"/>
      <c r="R84" s="39"/>
      <c r="T84" s="127"/>
      <c r="U84" s="127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27"/>
      <c r="U85" s="127"/>
    </row>
    <row r="86" spans="2:47" s="1" customFormat="1" ht="29.25" customHeight="1">
      <c r="B86" s="37"/>
      <c r="C86" s="263" t="s">
        <v>104</v>
      </c>
      <c r="D86" s="264"/>
      <c r="E86" s="264"/>
      <c r="F86" s="264"/>
      <c r="G86" s="264"/>
      <c r="H86" s="116"/>
      <c r="I86" s="116"/>
      <c r="J86" s="116"/>
      <c r="K86" s="116"/>
      <c r="L86" s="116"/>
      <c r="M86" s="116"/>
      <c r="N86" s="263" t="s">
        <v>105</v>
      </c>
      <c r="O86" s="264"/>
      <c r="P86" s="264"/>
      <c r="Q86" s="264"/>
      <c r="R86" s="39"/>
      <c r="T86" s="127"/>
      <c r="U86" s="127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27"/>
      <c r="U87" s="127"/>
    </row>
    <row r="88" spans="2:47" s="1" customFormat="1" ht="29.25" customHeight="1">
      <c r="B88" s="37"/>
      <c r="C88" s="128" t="s">
        <v>106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48">
        <f>N127</f>
        <v>0</v>
      </c>
      <c r="O88" s="265"/>
      <c r="P88" s="265"/>
      <c r="Q88" s="265"/>
      <c r="R88" s="39"/>
      <c r="T88" s="127"/>
      <c r="U88" s="127"/>
      <c r="AU88" s="21" t="s">
        <v>107</v>
      </c>
    </row>
    <row r="89" spans="2:47" s="6" customFormat="1" ht="24.95" customHeight="1">
      <c r="B89" s="129"/>
      <c r="C89" s="130"/>
      <c r="D89" s="131" t="s">
        <v>108</v>
      </c>
      <c r="E89" s="130"/>
      <c r="F89" s="130"/>
      <c r="G89" s="130"/>
      <c r="H89" s="130"/>
      <c r="I89" s="130"/>
      <c r="J89" s="130"/>
      <c r="K89" s="130"/>
      <c r="L89" s="130"/>
      <c r="M89" s="130"/>
      <c r="N89" s="266">
        <f>N128</f>
        <v>0</v>
      </c>
      <c r="O89" s="267"/>
      <c r="P89" s="267"/>
      <c r="Q89" s="267"/>
      <c r="R89" s="132"/>
      <c r="T89" s="133"/>
      <c r="U89" s="133"/>
    </row>
    <row r="90" spans="2:47" s="7" customFormat="1" ht="19.899999999999999" customHeight="1">
      <c r="B90" s="134"/>
      <c r="C90" s="135"/>
      <c r="D90" s="104" t="s">
        <v>109</v>
      </c>
      <c r="E90" s="135"/>
      <c r="F90" s="135"/>
      <c r="G90" s="135"/>
      <c r="H90" s="135"/>
      <c r="I90" s="135"/>
      <c r="J90" s="135"/>
      <c r="K90" s="135"/>
      <c r="L90" s="135"/>
      <c r="M90" s="135"/>
      <c r="N90" s="244">
        <f>N129</f>
        <v>0</v>
      </c>
      <c r="O90" s="268"/>
      <c r="P90" s="268"/>
      <c r="Q90" s="268"/>
      <c r="R90" s="136"/>
      <c r="T90" s="137"/>
      <c r="U90" s="137"/>
    </row>
    <row r="91" spans="2:47" s="7" customFormat="1" ht="19.899999999999999" customHeight="1">
      <c r="B91" s="134"/>
      <c r="C91" s="135"/>
      <c r="D91" s="104" t="s">
        <v>110</v>
      </c>
      <c r="E91" s="135"/>
      <c r="F91" s="135"/>
      <c r="G91" s="135"/>
      <c r="H91" s="135"/>
      <c r="I91" s="135"/>
      <c r="J91" s="135"/>
      <c r="K91" s="135"/>
      <c r="L91" s="135"/>
      <c r="M91" s="135"/>
      <c r="N91" s="244">
        <f>N183</f>
        <v>0</v>
      </c>
      <c r="O91" s="268"/>
      <c r="P91" s="268"/>
      <c r="Q91" s="268"/>
      <c r="R91" s="136"/>
      <c r="T91" s="137"/>
      <c r="U91" s="137"/>
    </row>
    <row r="92" spans="2:47" s="7" customFormat="1" ht="19.899999999999999" customHeight="1">
      <c r="B92" s="134"/>
      <c r="C92" s="135"/>
      <c r="D92" s="104" t="s">
        <v>111</v>
      </c>
      <c r="E92" s="135"/>
      <c r="F92" s="135"/>
      <c r="G92" s="135"/>
      <c r="H92" s="135"/>
      <c r="I92" s="135"/>
      <c r="J92" s="135"/>
      <c r="K92" s="135"/>
      <c r="L92" s="135"/>
      <c r="M92" s="135"/>
      <c r="N92" s="244">
        <f>N217</f>
        <v>0</v>
      </c>
      <c r="O92" s="268"/>
      <c r="P92" s="268"/>
      <c r="Q92" s="268"/>
      <c r="R92" s="136"/>
      <c r="T92" s="137"/>
      <c r="U92" s="137"/>
    </row>
    <row r="93" spans="2:47" s="7" customFormat="1" ht="19.899999999999999" customHeight="1">
      <c r="B93" s="134"/>
      <c r="C93" s="135"/>
      <c r="D93" s="104" t="s">
        <v>112</v>
      </c>
      <c r="E93" s="135"/>
      <c r="F93" s="135"/>
      <c r="G93" s="135"/>
      <c r="H93" s="135"/>
      <c r="I93" s="135"/>
      <c r="J93" s="135"/>
      <c r="K93" s="135"/>
      <c r="L93" s="135"/>
      <c r="M93" s="135"/>
      <c r="N93" s="244">
        <f>N222</f>
        <v>0</v>
      </c>
      <c r="O93" s="268"/>
      <c r="P93" s="268"/>
      <c r="Q93" s="268"/>
      <c r="R93" s="136"/>
      <c r="T93" s="137"/>
      <c r="U93" s="137"/>
    </row>
    <row r="94" spans="2:47" s="7" customFormat="1" ht="19.899999999999999" customHeight="1">
      <c r="B94" s="134"/>
      <c r="C94" s="135"/>
      <c r="D94" s="104" t="s">
        <v>113</v>
      </c>
      <c r="E94" s="135"/>
      <c r="F94" s="135"/>
      <c r="G94" s="135"/>
      <c r="H94" s="135"/>
      <c r="I94" s="135"/>
      <c r="J94" s="135"/>
      <c r="K94" s="135"/>
      <c r="L94" s="135"/>
      <c r="M94" s="135"/>
      <c r="N94" s="244">
        <f>N231</f>
        <v>0</v>
      </c>
      <c r="O94" s="268"/>
      <c r="P94" s="268"/>
      <c r="Q94" s="268"/>
      <c r="R94" s="136"/>
      <c r="T94" s="137"/>
      <c r="U94" s="137"/>
    </row>
    <row r="95" spans="2:47" s="7" customFormat="1" ht="19.899999999999999" customHeight="1">
      <c r="B95" s="134"/>
      <c r="C95" s="135"/>
      <c r="D95" s="104" t="s">
        <v>114</v>
      </c>
      <c r="E95" s="135"/>
      <c r="F95" s="135"/>
      <c r="G95" s="135"/>
      <c r="H95" s="135"/>
      <c r="I95" s="135"/>
      <c r="J95" s="135"/>
      <c r="K95" s="135"/>
      <c r="L95" s="135"/>
      <c r="M95" s="135"/>
      <c r="N95" s="244">
        <f>N237</f>
        <v>0</v>
      </c>
      <c r="O95" s="268"/>
      <c r="P95" s="268"/>
      <c r="Q95" s="268"/>
      <c r="R95" s="136"/>
      <c r="T95" s="137"/>
      <c r="U95" s="137"/>
    </row>
    <row r="96" spans="2:47" s="7" customFormat="1" ht="19.899999999999999" customHeight="1">
      <c r="B96" s="134"/>
      <c r="C96" s="135"/>
      <c r="D96" s="104" t="s">
        <v>115</v>
      </c>
      <c r="E96" s="135"/>
      <c r="F96" s="135"/>
      <c r="G96" s="135"/>
      <c r="H96" s="135"/>
      <c r="I96" s="135"/>
      <c r="J96" s="135"/>
      <c r="K96" s="135"/>
      <c r="L96" s="135"/>
      <c r="M96" s="135"/>
      <c r="N96" s="244">
        <f>N273</f>
        <v>0</v>
      </c>
      <c r="O96" s="268"/>
      <c r="P96" s="268"/>
      <c r="Q96" s="268"/>
      <c r="R96" s="136"/>
      <c r="T96" s="137"/>
      <c r="U96" s="137"/>
    </row>
    <row r="97" spans="2:65" s="6" customFormat="1" ht="24.95" customHeight="1">
      <c r="B97" s="129"/>
      <c r="C97" s="130"/>
      <c r="D97" s="131" t="s">
        <v>116</v>
      </c>
      <c r="E97" s="130"/>
      <c r="F97" s="130"/>
      <c r="G97" s="130"/>
      <c r="H97" s="130"/>
      <c r="I97" s="130"/>
      <c r="J97" s="130"/>
      <c r="K97" s="130"/>
      <c r="L97" s="130"/>
      <c r="M97" s="130"/>
      <c r="N97" s="266">
        <f>N275</f>
        <v>0</v>
      </c>
      <c r="O97" s="267"/>
      <c r="P97" s="267"/>
      <c r="Q97" s="267"/>
      <c r="R97" s="132"/>
      <c r="T97" s="133"/>
      <c r="U97" s="133"/>
    </row>
    <row r="98" spans="2:65" s="7" customFormat="1" ht="19.899999999999999" customHeight="1">
      <c r="B98" s="134"/>
      <c r="C98" s="135"/>
      <c r="D98" s="104" t="s">
        <v>117</v>
      </c>
      <c r="E98" s="135"/>
      <c r="F98" s="135"/>
      <c r="G98" s="135"/>
      <c r="H98" s="135"/>
      <c r="I98" s="135"/>
      <c r="J98" s="135"/>
      <c r="K98" s="135"/>
      <c r="L98" s="135"/>
      <c r="M98" s="135"/>
      <c r="N98" s="244">
        <f>N276</f>
        <v>0</v>
      </c>
      <c r="O98" s="268"/>
      <c r="P98" s="268"/>
      <c r="Q98" s="268"/>
      <c r="R98" s="136"/>
      <c r="T98" s="137"/>
      <c r="U98" s="137"/>
    </row>
    <row r="99" spans="2:65" s="7" customFormat="1" ht="19.899999999999999" customHeight="1">
      <c r="B99" s="134"/>
      <c r="C99" s="135"/>
      <c r="D99" s="104" t="s">
        <v>118</v>
      </c>
      <c r="E99" s="135"/>
      <c r="F99" s="135"/>
      <c r="G99" s="135"/>
      <c r="H99" s="135"/>
      <c r="I99" s="135"/>
      <c r="J99" s="135"/>
      <c r="K99" s="135"/>
      <c r="L99" s="135"/>
      <c r="M99" s="135"/>
      <c r="N99" s="244">
        <f>N299</f>
        <v>0</v>
      </c>
      <c r="O99" s="268"/>
      <c r="P99" s="268"/>
      <c r="Q99" s="268"/>
      <c r="R99" s="136"/>
      <c r="T99" s="137"/>
      <c r="U99" s="137"/>
    </row>
    <row r="100" spans="2:65" s="6" customFormat="1" ht="21.75" customHeight="1">
      <c r="B100" s="129"/>
      <c r="C100" s="130"/>
      <c r="D100" s="131" t="s">
        <v>119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269">
        <f>N312</f>
        <v>0</v>
      </c>
      <c r="O100" s="267"/>
      <c r="P100" s="267"/>
      <c r="Q100" s="267"/>
      <c r="R100" s="132"/>
      <c r="T100" s="133"/>
      <c r="U100" s="133"/>
    </row>
    <row r="101" spans="2:65" s="1" customFormat="1" ht="21.75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9"/>
      <c r="T101" s="127"/>
      <c r="U101" s="127"/>
    </row>
    <row r="102" spans="2:65" s="1" customFormat="1" ht="29.25" customHeight="1">
      <c r="B102" s="37"/>
      <c r="C102" s="128" t="s">
        <v>120</v>
      </c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265">
        <f>ROUND(N103+N104+N105+N106+N107+N108,2)</f>
        <v>0</v>
      </c>
      <c r="O102" s="270"/>
      <c r="P102" s="270"/>
      <c r="Q102" s="270"/>
      <c r="R102" s="39"/>
      <c r="T102" s="138"/>
      <c r="U102" s="139" t="s">
        <v>39</v>
      </c>
    </row>
    <row r="103" spans="2:65" s="1" customFormat="1" ht="18" customHeight="1">
      <c r="B103" s="37"/>
      <c r="C103" s="38"/>
      <c r="D103" s="245" t="s">
        <v>121</v>
      </c>
      <c r="E103" s="246"/>
      <c r="F103" s="246"/>
      <c r="G103" s="246"/>
      <c r="H103" s="246"/>
      <c r="I103" s="38"/>
      <c r="J103" s="38"/>
      <c r="K103" s="38"/>
      <c r="L103" s="38"/>
      <c r="M103" s="38"/>
      <c r="N103" s="243">
        <f>ROUND(N88*T103,2)</f>
        <v>0</v>
      </c>
      <c r="O103" s="244"/>
      <c r="P103" s="244"/>
      <c r="Q103" s="244"/>
      <c r="R103" s="39"/>
      <c r="S103" s="140"/>
      <c r="T103" s="141"/>
      <c r="U103" s="142" t="s">
        <v>42</v>
      </c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3" t="s">
        <v>122</v>
      </c>
      <c r="AZ103" s="140"/>
      <c r="BA103" s="140"/>
      <c r="BB103" s="140"/>
      <c r="BC103" s="140"/>
      <c r="BD103" s="140"/>
      <c r="BE103" s="144">
        <f t="shared" ref="BE103:BE108" si="0">IF(U103="základná",N103,0)</f>
        <v>0</v>
      </c>
      <c r="BF103" s="144">
        <f t="shared" ref="BF103:BF108" si="1">IF(U103="znížená",N103,0)</f>
        <v>0</v>
      </c>
      <c r="BG103" s="144">
        <f t="shared" ref="BG103:BG108" si="2">IF(U103="zákl. prenesená",N103,0)</f>
        <v>0</v>
      </c>
      <c r="BH103" s="144">
        <f t="shared" ref="BH103:BH108" si="3">IF(U103="zníž. prenesená",N103,0)</f>
        <v>0</v>
      </c>
      <c r="BI103" s="144">
        <f t="shared" ref="BI103:BI108" si="4">IF(U103="nulová",N103,0)</f>
        <v>0</v>
      </c>
      <c r="BJ103" s="143" t="s">
        <v>123</v>
      </c>
      <c r="BK103" s="140"/>
      <c r="BL103" s="140"/>
      <c r="BM103" s="140"/>
    </row>
    <row r="104" spans="2:65" s="1" customFormat="1" ht="18" customHeight="1">
      <c r="B104" s="37"/>
      <c r="C104" s="38"/>
      <c r="D104" s="245" t="s">
        <v>124</v>
      </c>
      <c r="E104" s="246"/>
      <c r="F104" s="246"/>
      <c r="G104" s="246"/>
      <c r="H104" s="246"/>
      <c r="I104" s="38"/>
      <c r="J104" s="38"/>
      <c r="K104" s="38"/>
      <c r="L104" s="38"/>
      <c r="M104" s="38"/>
      <c r="N104" s="243">
        <f>ROUND(N88*T104,2)</f>
        <v>0</v>
      </c>
      <c r="O104" s="244"/>
      <c r="P104" s="244"/>
      <c r="Q104" s="244"/>
      <c r="R104" s="39"/>
      <c r="S104" s="140"/>
      <c r="T104" s="141"/>
      <c r="U104" s="142" t="s">
        <v>42</v>
      </c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3" t="s">
        <v>122</v>
      </c>
      <c r="AZ104" s="140"/>
      <c r="BA104" s="140"/>
      <c r="BB104" s="140"/>
      <c r="BC104" s="140"/>
      <c r="BD104" s="140"/>
      <c r="BE104" s="144">
        <f t="shared" si="0"/>
        <v>0</v>
      </c>
      <c r="BF104" s="144">
        <f t="shared" si="1"/>
        <v>0</v>
      </c>
      <c r="BG104" s="144">
        <f t="shared" si="2"/>
        <v>0</v>
      </c>
      <c r="BH104" s="144">
        <f t="shared" si="3"/>
        <v>0</v>
      </c>
      <c r="BI104" s="144">
        <f t="shared" si="4"/>
        <v>0</v>
      </c>
      <c r="BJ104" s="143" t="s">
        <v>123</v>
      </c>
      <c r="BK104" s="140"/>
      <c r="BL104" s="140"/>
      <c r="BM104" s="140"/>
    </row>
    <row r="105" spans="2:65" s="1" customFormat="1" ht="18" customHeight="1">
      <c r="B105" s="37"/>
      <c r="C105" s="38"/>
      <c r="D105" s="245" t="s">
        <v>125</v>
      </c>
      <c r="E105" s="246"/>
      <c r="F105" s="246"/>
      <c r="G105" s="246"/>
      <c r="H105" s="246"/>
      <c r="I105" s="38"/>
      <c r="J105" s="38"/>
      <c r="K105" s="38"/>
      <c r="L105" s="38"/>
      <c r="M105" s="38"/>
      <c r="N105" s="243">
        <f>ROUND(N88*T105,2)</f>
        <v>0</v>
      </c>
      <c r="O105" s="244"/>
      <c r="P105" s="244"/>
      <c r="Q105" s="244"/>
      <c r="R105" s="39"/>
      <c r="S105" s="140"/>
      <c r="T105" s="141"/>
      <c r="U105" s="142" t="s">
        <v>42</v>
      </c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3" t="s">
        <v>122</v>
      </c>
      <c r="AZ105" s="140"/>
      <c r="BA105" s="140"/>
      <c r="BB105" s="140"/>
      <c r="BC105" s="140"/>
      <c r="BD105" s="140"/>
      <c r="BE105" s="144">
        <f t="shared" si="0"/>
        <v>0</v>
      </c>
      <c r="BF105" s="144">
        <f t="shared" si="1"/>
        <v>0</v>
      </c>
      <c r="BG105" s="144">
        <f t="shared" si="2"/>
        <v>0</v>
      </c>
      <c r="BH105" s="144">
        <f t="shared" si="3"/>
        <v>0</v>
      </c>
      <c r="BI105" s="144">
        <f t="shared" si="4"/>
        <v>0</v>
      </c>
      <c r="BJ105" s="143" t="s">
        <v>123</v>
      </c>
      <c r="BK105" s="140"/>
      <c r="BL105" s="140"/>
      <c r="BM105" s="140"/>
    </row>
    <row r="106" spans="2:65" s="1" customFormat="1" ht="18" customHeight="1">
      <c r="B106" s="37"/>
      <c r="C106" s="38"/>
      <c r="D106" s="245" t="s">
        <v>126</v>
      </c>
      <c r="E106" s="246"/>
      <c r="F106" s="246"/>
      <c r="G106" s="246"/>
      <c r="H106" s="246"/>
      <c r="I106" s="38"/>
      <c r="J106" s="38"/>
      <c r="K106" s="38"/>
      <c r="L106" s="38"/>
      <c r="M106" s="38"/>
      <c r="N106" s="243">
        <f>ROUND(N88*T106,2)</f>
        <v>0</v>
      </c>
      <c r="O106" s="244"/>
      <c r="P106" s="244"/>
      <c r="Q106" s="244"/>
      <c r="R106" s="39"/>
      <c r="S106" s="140"/>
      <c r="T106" s="141"/>
      <c r="U106" s="142" t="s">
        <v>42</v>
      </c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3" t="s">
        <v>122</v>
      </c>
      <c r="AZ106" s="140"/>
      <c r="BA106" s="140"/>
      <c r="BB106" s="140"/>
      <c r="BC106" s="140"/>
      <c r="BD106" s="140"/>
      <c r="BE106" s="144">
        <f t="shared" si="0"/>
        <v>0</v>
      </c>
      <c r="BF106" s="144">
        <f t="shared" si="1"/>
        <v>0</v>
      </c>
      <c r="BG106" s="144">
        <f t="shared" si="2"/>
        <v>0</v>
      </c>
      <c r="BH106" s="144">
        <f t="shared" si="3"/>
        <v>0</v>
      </c>
      <c r="BI106" s="144">
        <f t="shared" si="4"/>
        <v>0</v>
      </c>
      <c r="BJ106" s="143" t="s">
        <v>123</v>
      </c>
      <c r="BK106" s="140"/>
      <c r="BL106" s="140"/>
      <c r="BM106" s="140"/>
    </row>
    <row r="107" spans="2:65" s="1" customFormat="1" ht="18" customHeight="1">
      <c r="B107" s="37"/>
      <c r="C107" s="38"/>
      <c r="D107" s="245" t="s">
        <v>127</v>
      </c>
      <c r="E107" s="246"/>
      <c r="F107" s="246"/>
      <c r="G107" s="246"/>
      <c r="H107" s="246"/>
      <c r="I107" s="38"/>
      <c r="J107" s="38"/>
      <c r="K107" s="38"/>
      <c r="L107" s="38"/>
      <c r="M107" s="38"/>
      <c r="N107" s="243">
        <f>ROUND(N88*T107,2)</f>
        <v>0</v>
      </c>
      <c r="O107" s="244"/>
      <c r="P107" s="244"/>
      <c r="Q107" s="244"/>
      <c r="R107" s="39"/>
      <c r="S107" s="140"/>
      <c r="T107" s="141"/>
      <c r="U107" s="142" t="s">
        <v>42</v>
      </c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3" t="s">
        <v>122</v>
      </c>
      <c r="AZ107" s="140"/>
      <c r="BA107" s="140"/>
      <c r="BB107" s="140"/>
      <c r="BC107" s="140"/>
      <c r="BD107" s="140"/>
      <c r="BE107" s="144">
        <f t="shared" si="0"/>
        <v>0</v>
      </c>
      <c r="BF107" s="144">
        <f t="shared" si="1"/>
        <v>0</v>
      </c>
      <c r="BG107" s="144">
        <f t="shared" si="2"/>
        <v>0</v>
      </c>
      <c r="BH107" s="144">
        <f t="shared" si="3"/>
        <v>0</v>
      </c>
      <c r="BI107" s="144">
        <f t="shared" si="4"/>
        <v>0</v>
      </c>
      <c r="BJ107" s="143" t="s">
        <v>123</v>
      </c>
      <c r="BK107" s="140"/>
      <c r="BL107" s="140"/>
      <c r="BM107" s="140"/>
    </row>
    <row r="108" spans="2:65" s="1" customFormat="1" ht="18" customHeight="1">
      <c r="B108" s="37"/>
      <c r="C108" s="38"/>
      <c r="D108" s="104" t="s">
        <v>128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243">
        <f>ROUND(N88*T108,2)</f>
        <v>0</v>
      </c>
      <c r="O108" s="244"/>
      <c r="P108" s="244"/>
      <c r="Q108" s="244"/>
      <c r="R108" s="39"/>
      <c r="S108" s="140"/>
      <c r="T108" s="145"/>
      <c r="U108" s="146" t="s">
        <v>42</v>
      </c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3" t="s">
        <v>129</v>
      </c>
      <c r="AZ108" s="140"/>
      <c r="BA108" s="140"/>
      <c r="BB108" s="140"/>
      <c r="BC108" s="140"/>
      <c r="BD108" s="140"/>
      <c r="BE108" s="144">
        <f t="shared" si="0"/>
        <v>0</v>
      </c>
      <c r="BF108" s="144">
        <f t="shared" si="1"/>
        <v>0</v>
      </c>
      <c r="BG108" s="144">
        <f t="shared" si="2"/>
        <v>0</v>
      </c>
      <c r="BH108" s="144">
        <f t="shared" si="3"/>
        <v>0</v>
      </c>
      <c r="BI108" s="144">
        <f t="shared" si="4"/>
        <v>0</v>
      </c>
      <c r="BJ108" s="143" t="s">
        <v>123</v>
      </c>
      <c r="BK108" s="140"/>
      <c r="BL108" s="140"/>
      <c r="BM108" s="140"/>
    </row>
    <row r="109" spans="2:65" s="1" customFormat="1" ht="13.5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9"/>
      <c r="T109" s="127"/>
      <c r="U109" s="127"/>
    </row>
    <row r="110" spans="2:65" s="1" customFormat="1" ht="29.25" customHeight="1">
      <c r="B110" s="37"/>
      <c r="C110" s="115" t="s">
        <v>93</v>
      </c>
      <c r="D110" s="116"/>
      <c r="E110" s="116"/>
      <c r="F110" s="116"/>
      <c r="G110" s="116"/>
      <c r="H110" s="116"/>
      <c r="I110" s="116"/>
      <c r="J110" s="116"/>
      <c r="K110" s="116"/>
      <c r="L110" s="249">
        <f>ROUND(SUM(N88+N102),2)</f>
        <v>0</v>
      </c>
      <c r="M110" s="249"/>
      <c r="N110" s="249"/>
      <c r="O110" s="249"/>
      <c r="P110" s="249"/>
      <c r="Q110" s="249"/>
      <c r="R110" s="39"/>
      <c r="T110" s="127"/>
      <c r="U110" s="127"/>
    </row>
    <row r="111" spans="2:65" s="1" customFormat="1" ht="6.95" customHeight="1"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3"/>
      <c r="T111" s="127"/>
      <c r="U111" s="127"/>
    </row>
    <row r="115" spans="2:63" s="1" customFormat="1" ht="6.95" customHeight="1">
      <c r="B115" s="64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6"/>
    </row>
    <row r="116" spans="2:63" s="1" customFormat="1" ht="36.950000000000003" customHeight="1">
      <c r="B116" s="37"/>
      <c r="C116" s="207" t="s">
        <v>130</v>
      </c>
      <c r="D116" s="254"/>
      <c r="E116" s="254"/>
      <c r="F116" s="254"/>
      <c r="G116" s="254"/>
      <c r="H116" s="254"/>
      <c r="I116" s="254"/>
      <c r="J116" s="254"/>
      <c r="K116" s="254"/>
      <c r="L116" s="254"/>
      <c r="M116" s="254"/>
      <c r="N116" s="254"/>
      <c r="O116" s="254"/>
      <c r="P116" s="254"/>
      <c r="Q116" s="254"/>
      <c r="R116" s="39"/>
    </row>
    <row r="117" spans="2:63" s="1" customFormat="1" ht="6.95" customHeigh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9"/>
    </row>
    <row r="118" spans="2:63" s="1" customFormat="1" ht="30" customHeight="1">
      <c r="B118" s="37"/>
      <c r="C118" s="32" t="s">
        <v>17</v>
      </c>
      <c r="D118" s="38"/>
      <c r="E118" s="38"/>
      <c r="F118" s="252" t="str">
        <f>F6</f>
        <v>Fontána KK</v>
      </c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38"/>
      <c r="R118" s="39"/>
    </row>
    <row r="119" spans="2:63" s="1" customFormat="1" ht="36.950000000000003" customHeight="1">
      <c r="B119" s="37"/>
      <c r="C119" s="71" t="s">
        <v>100</v>
      </c>
      <c r="D119" s="38"/>
      <c r="E119" s="38"/>
      <c r="F119" s="227" t="str">
        <f>F7</f>
        <v>001 - Stavebné úpravy</v>
      </c>
      <c r="G119" s="254"/>
      <c r="H119" s="254"/>
      <c r="I119" s="254"/>
      <c r="J119" s="254"/>
      <c r="K119" s="254"/>
      <c r="L119" s="254"/>
      <c r="M119" s="254"/>
      <c r="N119" s="254"/>
      <c r="O119" s="254"/>
      <c r="P119" s="254"/>
      <c r="Q119" s="38"/>
      <c r="R119" s="39"/>
    </row>
    <row r="120" spans="2:63" s="1" customFormat="1" ht="6.95" customHeigh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9"/>
    </row>
    <row r="121" spans="2:63" s="1" customFormat="1" ht="18" customHeight="1">
      <c r="B121" s="37"/>
      <c r="C121" s="32" t="s">
        <v>22</v>
      </c>
      <c r="D121" s="38"/>
      <c r="E121" s="38"/>
      <c r="F121" s="30" t="str">
        <f>F9</f>
        <v xml:space="preserve"> </v>
      </c>
      <c r="G121" s="38"/>
      <c r="H121" s="38"/>
      <c r="I121" s="38"/>
      <c r="J121" s="38"/>
      <c r="K121" s="32" t="s">
        <v>24</v>
      </c>
      <c r="L121" s="38"/>
      <c r="M121" s="256" t="str">
        <f>IF(O9="","",O9)</f>
        <v>28. 9. 2017</v>
      </c>
      <c r="N121" s="256"/>
      <c r="O121" s="256"/>
      <c r="P121" s="256"/>
      <c r="Q121" s="38"/>
      <c r="R121" s="39"/>
    </row>
    <row r="122" spans="2:63" s="1" customFormat="1" ht="6.95" customHeight="1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9"/>
    </row>
    <row r="123" spans="2:63" s="1" customFormat="1" ht="15">
      <c r="B123" s="37"/>
      <c r="C123" s="32" t="s">
        <v>26</v>
      </c>
      <c r="D123" s="38"/>
      <c r="E123" s="38"/>
      <c r="F123" s="30" t="str">
        <f>E12</f>
        <v xml:space="preserve"> </v>
      </c>
      <c r="G123" s="38"/>
      <c r="H123" s="38"/>
      <c r="I123" s="38"/>
      <c r="J123" s="38"/>
      <c r="K123" s="32" t="s">
        <v>31</v>
      </c>
      <c r="L123" s="38"/>
      <c r="M123" s="211" t="str">
        <f>E18</f>
        <v xml:space="preserve"> </v>
      </c>
      <c r="N123" s="211"/>
      <c r="O123" s="211"/>
      <c r="P123" s="211"/>
      <c r="Q123" s="211"/>
      <c r="R123" s="39"/>
    </row>
    <row r="124" spans="2:63" s="1" customFormat="1" ht="14.45" customHeight="1">
      <c r="B124" s="37"/>
      <c r="C124" s="32" t="s">
        <v>29</v>
      </c>
      <c r="D124" s="38"/>
      <c r="E124" s="38"/>
      <c r="F124" s="30" t="str">
        <f>IF(E15="","",E15)</f>
        <v>Vyplň údaj</v>
      </c>
      <c r="G124" s="38"/>
      <c r="H124" s="38"/>
      <c r="I124" s="38"/>
      <c r="J124" s="38"/>
      <c r="K124" s="32" t="s">
        <v>34</v>
      </c>
      <c r="L124" s="38"/>
      <c r="M124" s="211" t="str">
        <f>E21</f>
        <v xml:space="preserve"> </v>
      </c>
      <c r="N124" s="211"/>
      <c r="O124" s="211"/>
      <c r="P124" s="211"/>
      <c r="Q124" s="211"/>
      <c r="R124" s="39"/>
    </row>
    <row r="125" spans="2:63" s="1" customFormat="1" ht="10.35" customHeight="1"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9"/>
    </row>
    <row r="126" spans="2:63" s="8" customFormat="1" ht="29.25" customHeight="1">
      <c r="B126" s="147"/>
      <c r="C126" s="148" t="s">
        <v>131</v>
      </c>
      <c r="D126" s="149" t="s">
        <v>132</v>
      </c>
      <c r="E126" s="149" t="s">
        <v>57</v>
      </c>
      <c r="F126" s="271" t="s">
        <v>133</v>
      </c>
      <c r="G126" s="271"/>
      <c r="H126" s="271"/>
      <c r="I126" s="271"/>
      <c r="J126" s="149" t="s">
        <v>134</v>
      </c>
      <c r="K126" s="149" t="s">
        <v>135</v>
      </c>
      <c r="L126" s="271" t="s">
        <v>136</v>
      </c>
      <c r="M126" s="271"/>
      <c r="N126" s="271" t="s">
        <v>105</v>
      </c>
      <c r="O126" s="271"/>
      <c r="P126" s="271"/>
      <c r="Q126" s="272"/>
      <c r="R126" s="150"/>
      <c r="T126" s="82" t="s">
        <v>137</v>
      </c>
      <c r="U126" s="83" t="s">
        <v>39</v>
      </c>
      <c r="V126" s="83" t="s">
        <v>138</v>
      </c>
      <c r="W126" s="83" t="s">
        <v>139</v>
      </c>
      <c r="X126" s="83" t="s">
        <v>140</v>
      </c>
      <c r="Y126" s="83" t="s">
        <v>141</v>
      </c>
      <c r="Z126" s="83" t="s">
        <v>142</v>
      </c>
      <c r="AA126" s="84" t="s">
        <v>143</v>
      </c>
    </row>
    <row r="127" spans="2:63" s="1" customFormat="1" ht="29.25" customHeight="1">
      <c r="B127" s="37"/>
      <c r="C127" s="86" t="s">
        <v>102</v>
      </c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292">
        <f>BK127</f>
        <v>0</v>
      </c>
      <c r="O127" s="293"/>
      <c r="P127" s="293"/>
      <c r="Q127" s="293"/>
      <c r="R127" s="39"/>
      <c r="T127" s="85"/>
      <c r="U127" s="53"/>
      <c r="V127" s="53"/>
      <c r="W127" s="151">
        <f>W128+W275+W312</f>
        <v>0</v>
      </c>
      <c r="X127" s="53"/>
      <c r="Y127" s="151">
        <f>Y128+Y275+Y312</f>
        <v>573.27997130000006</v>
      </c>
      <c r="Z127" s="53"/>
      <c r="AA127" s="152">
        <f>AA128+AA275+AA312</f>
        <v>56.554750000000006</v>
      </c>
      <c r="AT127" s="21" t="s">
        <v>74</v>
      </c>
      <c r="AU127" s="21" t="s">
        <v>107</v>
      </c>
      <c r="BK127" s="153">
        <f>BK128+BK275+BK312</f>
        <v>0</v>
      </c>
    </row>
    <row r="128" spans="2:63" s="9" customFormat="1" ht="37.35" customHeight="1">
      <c r="B128" s="154"/>
      <c r="C128" s="155"/>
      <c r="D128" s="156" t="s">
        <v>108</v>
      </c>
      <c r="E128" s="156"/>
      <c r="F128" s="156"/>
      <c r="G128" s="156"/>
      <c r="H128" s="156"/>
      <c r="I128" s="156"/>
      <c r="J128" s="156"/>
      <c r="K128" s="156"/>
      <c r="L128" s="156"/>
      <c r="M128" s="156"/>
      <c r="N128" s="269">
        <f>BK128</f>
        <v>0</v>
      </c>
      <c r="O128" s="294"/>
      <c r="P128" s="294"/>
      <c r="Q128" s="294"/>
      <c r="R128" s="157"/>
      <c r="T128" s="158"/>
      <c r="U128" s="155"/>
      <c r="V128" s="155"/>
      <c r="W128" s="159">
        <f>W129+W183+W217+W222+W231+W237+W273</f>
        <v>0</v>
      </c>
      <c r="X128" s="155"/>
      <c r="Y128" s="159">
        <f>Y129+Y183+Y217+Y222+Y231+Y237+Y273</f>
        <v>568.58295296000006</v>
      </c>
      <c r="Z128" s="155"/>
      <c r="AA128" s="160">
        <f>AA129+AA183+AA217+AA222+AA231+AA237+AA273</f>
        <v>56.554750000000006</v>
      </c>
      <c r="AR128" s="161" t="s">
        <v>83</v>
      </c>
      <c r="AT128" s="162" t="s">
        <v>74</v>
      </c>
      <c r="AU128" s="162" t="s">
        <v>75</v>
      </c>
      <c r="AY128" s="161" t="s">
        <v>144</v>
      </c>
      <c r="BK128" s="163">
        <f>BK129+BK183+BK217+BK222+BK231+BK237+BK273</f>
        <v>0</v>
      </c>
    </row>
    <row r="129" spans="2:65" s="9" customFormat="1" ht="19.899999999999999" customHeight="1">
      <c r="B129" s="154"/>
      <c r="C129" s="155"/>
      <c r="D129" s="164" t="s">
        <v>109</v>
      </c>
      <c r="E129" s="164"/>
      <c r="F129" s="164"/>
      <c r="G129" s="164"/>
      <c r="H129" s="164"/>
      <c r="I129" s="164"/>
      <c r="J129" s="164"/>
      <c r="K129" s="164"/>
      <c r="L129" s="164"/>
      <c r="M129" s="164"/>
      <c r="N129" s="295">
        <f>BK129</f>
        <v>0</v>
      </c>
      <c r="O129" s="296"/>
      <c r="P129" s="296"/>
      <c r="Q129" s="296"/>
      <c r="R129" s="157"/>
      <c r="T129" s="158"/>
      <c r="U129" s="155"/>
      <c r="V129" s="155"/>
      <c r="W129" s="159">
        <f>SUM(W130:W182)</f>
        <v>0</v>
      </c>
      <c r="X129" s="155"/>
      <c r="Y129" s="159">
        <f>SUM(Y130:Y182)</f>
        <v>171.621711</v>
      </c>
      <c r="Z129" s="155"/>
      <c r="AA129" s="160">
        <f>SUM(AA130:AA182)</f>
        <v>56.154750000000007</v>
      </c>
      <c r="AR129" s="161" t="s">
        <v>83</v>
      </c>
      <c r="AT129" s="162" t="s">
        <v>74</v>
      </c>
      <c r="AU129" s="162" t="s">
        <v>83</v>
      </c>
      <c r="AY129" s="161" t="s">
        <v>144</v>
      </c>
      <c r="BK129" s="163">
        <f>SUM(BK130:BK182)</f>
        <v>0</v>
      </c>
    </row>
    <row r="130" spans="2:65" s="1" customFormat="1" ht="25.5" customHeight="1">
      <c r="B130" s="37"/>
      <c r="C130" s="165" t="s">
        <v>83</v>
      </c>
      <c r="D130" s="165" t="s">
        <v>145</v>
      </c>
      <c r="E130" s="166" t="s">
        <v>146</v>
      </c>
      <c r="F130" s="273" t="s">
        <v>147</v>
      </c>
      <c r="G130" s="273"/>
      <c r="H130" s="273"/>
      <c r="I130" s="273"/>
      <c r="J130" s="167" t="s">
        <v>148</v>
      </c>
      <c r="K130" s="168">
        <v>95.1</v>
      </c>
      <c r="L130" s="274">
        <v>0</v>
      </c>
      <c r="M130" s="275"/>
      <c r="N130" s="276">
        <f>ROUND(L130*K130,3)</f>
        <v>0</v>
      </c>
      <c r="O130" s="276"/>
      <c r="P130" s="276"/>
      <c r="Q130" s="276"/>
      <c r="R130" s="39"/>
      <c r="T130" s="170" t="s">
        <v>20</v>
      </c>
      <c r="U130" s="46" t="s">
        <v>42</v>
      </c>
      <c r="V130" s="38"/>
      <c r="W130" s="171">
        <f>V130*K130</f>
        <v>0</v>
      </c>
      <c r="X130" s="171">
        <v>0</v>
      </c>
      <c r="Y130" s="171">
        <f>X130*K130</f>
        <v>0</v>
      </c>
      <c r="Z130" s="171">
        <v>0.26</v>
      </c>
      <c r="AA130" s="172">
        <f>Z130*K130</f>
        <v>24.725999999999999</v>
      </c>
      <c r="AR130" s="21" t="s">
        <v>149</v>
      </c>
      <c r="AT130" s="21" t="s">
        <v>145</v>
      </c>
      <c r="AU130" s="21" t="s">
        <v>123</v>
      </c>
      <c r="AY130" s="21" t="s">
        <v>144</v>
      </c>
      <c r="BE130" s="108">
        <f>IF(U130="základná",N130,0)</f>
        <v>0</v>
      </c>
      <c r="BF130" s="108">
        <f>IF(U130="znížená",N130,0)</f>
        <v>0</v>
      </c>
      <c r="BG130" s="108">
        <f>IF(U130="zákl. prenesená",N130,0)</f>
        <v>0</v>
      </c>
      <c r="BH130" s="108">
        <f>IF(U130="zníž. prenesená",N130,0)</f>
        <v>0</v>
      </c>
      <c r="BI130" s="108">
        <f>IF(U130="nulová",N130,0)</f>
        <v>0</v>
      </c>
      <c r="BJ130" s="21" t="s">
        <v>123</v>
      </c>
      <c r="BK130" s="173">
        <f>ROUND(L130*K130,3)</f>
        <v>0</v>
      </c>
      <c r="BL130" s="21" t="s">
        <v>149</v>
      </c>
      <c r="BM130" s="21" t="s">
        <v>150</v>
      </c>
    </row>
    <row r="131" spans="2:65" s="10" customFormat="1" ht="16.5" customHeight="1">
      <c r="B131" s="174"/>
      <c r="C131" s="175"/>
      <c r="D131" s="175"/>
      <c r="E131" s="176" t="s">
        <v>20</v>
      </c>
      <c r="F131" s="277" t="s">
        <v>151</v>
      </c>
      <c r="G131" s="278"/>
      <c r="H131" s="278"/>
      <c r="I131" s="278"/>
      <c r="J131" s="175"/>
      <c r="K131" s="176" t="s">
        <v>20</v>
      </c>
      <c r="L131" s="175"/>
      <c r="M131" s="175"/>
      <c r="N131" s="175"/>
      <c r="O131" s="175"/>
      <c r="P131" s="175"/>
      <c r="Q131" s="175"/>
      <c r="R131" s="177"/>
      <c r="T131" s="178"/>
      <c r="U131" s="175"/>
      <c r="V131" s="175"/>
      <c r="W131" s="175"/>
      <c r="X131" s="175"/>
      <c r="Y131" s="175"/>
      <c r="Z131" s="175"/>
      <c r="AA131" s="179"/>
      <c r="AT131" s="180" t="s">
        <v>152</v>
      </c>
      <c r="AU131" s="180" t="s">
        <v>123</v>
      </c>
      <c r="AV131" s="10" t="s">
        <v>83</v>
      </c>
      <c r="AW131" s="10" t="s">
        <v>32</v>
      </c>
      <c r="AX131" s="10" t="s">
        <v>75</v>
      </c>
      <c r="AY131" s="180" t="s">
        <v>144</v>
      </c>
    </row>
    <row r="132" spans="2:65" s="11" customFormat="1" ht="16.5" customHeight="1">
      <c r="B132" s="181"/>
      <c r="C132" s="182"/>
      <c r="D132" s="182"/>
      <c r="E132" s="183" t="s">
        <v>20</v>
      </c>
      <c r="F132" s="279" t="s">
        <v>153</v>
      </c>
      <c r="G132" s="280"/>
      <c r="H132" s="280"/>
      <c r="I132" s="280"/>
      <c r="J132" s="182"/>
      <c r="K132" s="184">
        <v>43.6</v>
      </c>
      <c r="L132" s="182"/>
      <c r="M132" s="182"/>
      <c r="N132" s="182"/>
      <c r="O132" s="182"/>
      <c r="P132" s="182"/>
      <c r="Q132" s="182"/>
      <c r="R132" s="185"/>
      <c r="T132" s="186"/>
      <c r="U132" s="182"/>
      <c r="V132" s="182"/>
      <c r="W132" s="182"/>
      <c r="X132" s="182"/>
      <c r="Y132" s="182"/>
      <c r="Z132" s="182"/>
      <c r="AA132" s="187"/>
      <c r="AT132" s="188" t="s">
        <v>152</v>
      </c>
      <c r="AU132" s="188" t="s">
        <v>123</v>
      </c>
      <c r="AV132" s="11" t="s">
        <v>123</v>
      </c>
      <c r="AW132" s="11" t="s">
        <v>32</v>
      </c>
      <c r="AX132" s="11" t="s">
        <v>75</v>
      </c>
      <c r="AY132" s="188" t="s">
        <v>144</v>
      </c>
    </row>
    <row r="133" spans="2:65" s="10" customFormat="1" ht="16.5" customHeight="1">
      <c r="B133" s="174"/>
      <c r="C133" s="175"/>
      <c r="D133" s="175"/>
      <c r="E133" s="176" t="s">
        <v>20</v>
      </c>
      <c r="F133" s="281" t="s">
        <v>154</v>
      </c>
      <c r="G133" s="282"/>
      <c r="H133" s="282"/>
      <c r="I133" s="282"/>
      <c r="J133" s="175"/>
      <c r="K133" s="176" t="s">
        <v>20</v>
      </c>
      <c r="L133" s="175"/>
      <c r="M133" s="175"/>
      <c r="N133" s="175"/>
      <c r="O133" s="175"/>
      <c r="P133" s="175"/>
      <c r="Q133" s="175"/>
      <c r="R133" s="177"/>
      <c r="T133" s="178"/>
      <c r="U133" s="175"/>
      <c r="V133" s="175"/>
      <c r="W133" s="175"/>
      <c r="X133" s="175"/>
      <c r="Y133" s="175"/>
      <c r="Z133" s="175"/>
      <c r="AA133" s="179"/>
      <c r="AT133" s="180" t="s">
        <v>152</v>
      </c>
      <c r="AU133" s="180" t="s">
        <v>123</v>
      </c>
      <c r="AV133" s="10" t="s">
        <v>83</v>
      </c>
      <c r="AW133" s="10" t="s">
        <v>32</v>
      </c>
      <c r="AX133" s="10" t="s">
        <v>75</v>
      </c>
      <c r="AY133" s="180" t="s">
        <v>144</v>
      </c>
    </row>
    <row r="134" spans="2:65" s="11" customFormat="1" ht="16.5" customHeight="1">
      <c r="B134" s="181"/>
      <c r="C134" s="182"/>
      <c r="D134" s="182"/>
      <c r="E134" s="183" t="s">
        <v>20</v>
      </c>
      <c r="F134" s="279" t="s">
        <v>155</v>
      </c>
      <c r="G134" s="280"/>
      <c r="H134" s="280"/>
      <c r="I134" s="280"/>
      <c r="J134" s="182"/>
      <c r="K134" s="184">
        <v>50</v>
      </c>
      <c r="L134" s="182"/>
      <c r="M134" s="182"/>
      <c r="N134" s="182"/>
      <c r="O134" s="182"/>
      <c r="P134" s="182"/>
      <c r="Q134" s="182"/>
      <c r="R134" s="185"/>
      <c r="T134" s="186"/>
      <c r="U134" s="182"/>
      <c r="V134" s="182"/>
      <c r="W134" s="182"/>
      <c r="X134" s="182"/>
      <c r="Y134" s="182"/>
      <c r="Z134" s="182"/>
      <c r="AA134" s="187"/>
      <c r="AT134" s="188" t="s">
        <v>152</v>
      </c>
      <c r="AU134" s="188" t="s">
        <v>123</v>
      </c>
      <c r="AV134" s="11" t="s">
        <v>123</v>
      </c>
      <c r="AW134" s="11" t="s">
        <v>32</v>
      </c>
      <c r="AX134" s="11" t="s">
        <v>75</v>
      </c>
      <c r="AY134" s="188" t="s">
        <v>144</v>
      </c>
    </row>
    <row r="135" spans="2:65" s="10" customFormat="1" ht="16.5" customHeight="1">
      <c r="B135" s="174"/>
      <c r="C135" s="175"/>
      <c r="D135" s="175"/>
      <c r="E135" s="176" t="s">
        <v>20</v>
      </c>
      <c r="F135" s="281" t="s">
        <v>156</v>
      </c>
      <c r="G135" s="282"/>
      <c r="H135" s="282"/>
      <c r="I135" s="282"/>
      <c r="J135" s="175"/>
      <c r="K135" s="176" t="s">
        <v>20</v>
      </c>
      <c r="L135" s="175"/>
      <c r="M135" s="175"/>
      <c r="N135" s="175"/>
      <c r="O135" s="175"/>
      <c r="P135" s="175"/>
      <c r="Q135" s="175"/>
      <c r="R135" s="177"/>
      <c r="T135" s="178"/>
      <c r="U135" s="175"/>
      <c r="V135" s="175"/>
      <c r="W135" s="175"/>
      <c r="X135" s="175"/>
      <c r="Y135" s="175"/>
      <c r="Z135" s="175"/>
      <c r="AA135" s="179"/>
      <c r="AT135" s="180" t="s">
        <v>152</v>
      </c>
      <c r="AU135" s="180" t="s">
        <v>123</v>
      </c>
      <c r="AV135" s="10" t="s">
        <v>83</v>
      </c>
      <c r="AW135" s="10" t="s">
        <v>32</v>
      </c>
      <c r="AX135" s="10" t="s">
        <v>75</v>
      </c>
      <c r="AY135" s="180" t="s">
        <v>144</v>
      </c>
    </row>
    <row r="136" spans="2:65" s="11" customFormat="1" ht="16.5" customHeight="1">
      <c r="B136" s="181"/>
      <c r="C136" s="182"/>
      <c r="D136" s="182"/>
      <c r="E136" s="183" t="s">
        <v>20</v>
      </c>
      <c r="F136" s="279" t="s">
        <v>157</v>
      </c>
      <c r="G136" s="280"/>
      <c r="H136" s="280"/>
      <c r="I136" s="280"/>
      <c r="J136" s="182"/>
      <c r="K136" s="184">
        <v>1.5</v>
      </c>
      <c r="L136" s="182"/>
      <c r="M136" s="182"/>
      <c r="N136" s="182"/>
      <c r="O136" s="182"/>
      <c r="P136" s="182"/>
      <c r="Q136" s="182"/>
      <c r="R136" s="185"/>
      <c r="T136" s="186"/>
      <c r="U136" s="182"/>
      <c r="V136" s="182"/>
      <c r="W136" s="182"/>
      <c r="X136" s="182"/>
      <c r="Y136" s="182"/>
      <c r="Z136" s="182"/>
      <c r="AA136" s="187"/>
      <c r="AT136" s="188" t="s">
        <v>152</v>
      </c>
      <c r="AU136" s="188" t="s">
        <v>123</v>
      </c>
      <c r="AV136" s="11" t="s">
        <v>123</v>
      </c>
      <c r="AW136" s="11" t="s">
        <v>32</v>
      </c>
      <c r="AX136" s="11" t="s">
        <v>75</v>
      </c>
      <c r="AY136" s="188" t="s">
        <v>144</v>
      </c>
    </row>
    <row r="137" spans="2:65" s="12" customFormat="1" ht="16.5" customHeight="1">
      <c r="B137" s="189"/>
      <c r="C137" s="190"/>
      <c r="D137" s="190"/>
      <c r="E137" s="191" t="s">
        <v>20</v>
      </c>
      <c r="F137" s="283" t="s">
        <v>158</v>
      </c>
      <c r="G137" s="284"/>
      <c r="H137" s="284"/>
      <c r="I137" s="284"/>
      <c r="J137" s="190"/>
      <c r="K137" s="192">
        <v>95.1</v>
      </c>
      <c r="L137" s="190"/>
      <c r="M137" s="190"/>
      <c r="N137" s="190"/>
      <c r="O137" s="190"/>
      <c r="P137" s="190"/>
      <c r="Q137" s="190"/>
      <c r="R137" s="193"/>
      <c r="T137" s="194"/>
      <c r="U137" s="190"/>
      <c r="V137" s="190"/>
      <c r="W137" s="190"/>
      <c r="X137" s="190"/>
      <c r="Y137" s="190"/>
      <c r="Z137" s="190"/>
      <c r="AA137" s="195"/>
      <c r="AT137" s="196" t="s">
        <v>152</v>
      </c>
      <c r="AU137" s="196" t="s">
        <v>123</v>
      </c>
      <c r="AV137" s="12" t="s">
        <v>149</v>
      </c>
      <c r="AW137" s="12" t="s">
        <v>32</v>
      </c>
      <c r="AX137" s="12" t="s">
        <v>83</v>
      </c>
      <c r="AY137" s="196" t="s">
        <v>144</v>
      </c>
    </row>
    <row r="138" spans="2:65" s="1" customFormat="1" ht="38.25" customHeight="1">
      <c r="B138" s="37"/>
      <c r="C138" s="165" t="s">
        <v>123</v>
      </c>
      <c r="D138" s="165" t="s">
        <v>145</v>
      </c>
      <c r="E138" s="166" t="s">
        <v>159</v>
      </c>
      <c r="F138" s="273" t="s">
        <v>160</v>
      </c>
      <c r="G138" s="273"/>
      <c r="H138" s="273"/>
      <c r="I138" s="273"/>
      <c r="J138" s="167" t="s">
        <v>161</v>
      </c>
      <c r="K138" s="168">
        <v>33.549999999999997</v>
      </c>
      <c r="L138" s="274">
        <v>0</v>
      </c>
      <c r="M138" s="275"/>
      <c r="N138" s="276">
        <f>ROUND(L138*K138,3)</f>
        <v>0</v>
      </c>
      <c r="O138" s="276"/>
      <c r="P138" s="276"/>
      <c r="Q138" s="276"/>
      <c r="R138" s="39"/>
      <c r="T138" s="170" t="s">
        <v>20</v>
      </c>
      <c r="U138" s="46" t="s">
        <v>42</v>
      </c>
      <c r="V138" s="38"/>
      <c r="W138" s="171">
        <f>V138*K138</f>
        <v>0</v>
      </c>
      <c r="X138" s="171">
        <v>0</v>
      </c>
      <c r="Y138" s="171">
        <f>X138*K138</f>
        <v>0</v>
      </c>
      <c r="Z138" s="171">
        <v>0.14499999999999999</v>
      </c>
      <c r="AA138" s="172">
        <f>Z138*K138</f>
        <v>4.864749999999999</v>
      </c>
      <c r="AR138" s="21" t="s">
        <v>149</v>
      </c>
      <c r="AT138" s="21" t="s">
        <v>145</v>
      </c>
      <c r="AU138" s="21" t="s">
        <v>123</v>
      </c>
      <c r="AY138" s="21" t="s">
        <v>144</v>
      </c>
      <c r="BE138" s="108">
        <f>IF(U138="základná",N138,0)</f>
        <v>0</v>
      </c>
      <c r="BF138" s="108">
        <f>IF(U138="znížená",N138,0)</f>
        <v>0</v>
      </c>
      <c r="BG138" s="108">
        <f>IF(U138="zákl. prenesená",N138,0)</f>
        <v>0</v>
      </c>
      <c r="BH138" s="108">
        <f>IF(U138="zníž. prenesená",N138,0)</f>
        <v>0</v>
      </c>
      <c r="BI138" s="108">
        <f>IF(U138="nulová",N138,0)</f>
        <v>0</v>
      </c>
      <c r="BJ138" s="21" t="s">
        <v>123</v>
      </c>
      <c r="BK138" s="173">
        <f>ROUND(L138*K138,3)</f>
        <v>0</v>
      </c>
      <c r="BL138" s="21" t="s">
        <v>149</v>
      </c>
      <c r="BM138" s="21" t="s">
        <v>162</v>
      </c>
    </row>
    <row r="139" spans="2:65" s="11" customFormat="1" ht="16.5" customHeight="1">
      <c r="B139" s="181"/>
      <c r="C139" s="182"/>
      <c r="D139" s="182"/>
      <c r="E139" s="183" t="s">
        <v>20</v>
      </c>
      <c r="F139" s="285" t="s">
        <v>163</v>
      </c>
      <c r="G139" s="286"/>
      <c r="H139" s="286"/>
      <c r="I139" s="286"/>
      <c r="J139" s="182"/>
      <c r="K139" s="184">
        <v>33.549999999999997</v>
      </c>
      <c r="L139" s="182"/>
      <c r="M139" s="182"/>
      <c r="N139" s="182"/>
      <c r="O139" s="182"/>
      <c r="P139" s="182"/>
      <c r="Q139" s="182"/>
      <c r="R139" s="185"/>
      <c r="T139" s="186"/>
      <c r="U139" s="182"/>
      <c r="V139" s="182"/>
      <c r="W139" s="182"/>
      <c r="X139" s="182"/>
      <c r="Y139" s="182"/>
      <c r="Z139" s="182"/>
      <c r="AA139" s="187"/>
      <c r="AT139" s="188" t="s">
        <v>152</v>
      </c>
      <c r="AU139" s="188" t="s">
        <v>123</v>
      </c>
      <c r="AV139" s="11" t="s">
        <v>123</v>
      </c>
      <c r="AW139" s="11" t="s">
        <v>32</v>
      </c>
      <c r="AX139" s="11" t="s">
        <v>75</v>
      </c>
      <c r="AY139" s="188" t="s">
        <v>144</v>
      </c>
    </row>
    <row r="140" spans="2:65" s="12" customFormat="1" ht="16.5" customHeight="1">
      <c r="B140" s="189"/>
      <c r="C140" s="190"/>
      <c r="D140" s="190"/>
      <c r="E140" s="191" t="s">
        <v>20</v>
      </c>
      <c r="F140" s="283" t="s">
        <v>158</v>
      </c>
      <c r="G140" s="284"/>
      <c r="H140" s="284"/>
      <c r="I140" s="284"/>
      <c r="J140" s="190"/>
      <c r="K140" s="192">
        <v>33.549999999999997</v>
      </c>
      <c r="L140" s="190"/>
      <c r="M140" s="190"/>
      <c r="N140" s="190"/>
      <c r="O140" s="190"/>
      <c r="P140" s="190"/>
      <c r="Q140" s="190"/>
      <c r="R140" s="193"/>
      <c r="T140" s="194"/>
      <c r="U140" s="190"/>
      <c r="V140" s="190"/>
      <c r="W140" s="190"/>
      <c r="X140" s="190"/>
      <c r="Y140" s="190"/>
      <c r="Z140" s="190"/>
      <c r="AA140" s="195"/>
      <c r="AT140" s="196" t="s">
        <v>152</v>
      </c>
      <c r="AU140" s="196" t="s">
        <v>123</v>
      </c>
      <c r="AV140" s="12" t="s">
        <v>149</v>
      </c>
      <c r="AW140" s="12" t="s">
        <v>32</v>
      </c>
      <c r="AX140" s="12" t="s">
        <v>83</v>
      </c>
      <c r="AY140" s="196" t="s">
        <v>144</v>
      </c>
    </row>
    <row r="141" spans="2:65" s="1" customFormat="1" ht="25.5" customHeight="1">
      <c r="B141" s="37"/>
      <c r="C141" s="165" t="s">
        <v>164</v>
      </c>
      <c r="D141" s="165" t="s">
        <v>145</v>
      </c>
      <c r="E141" s="166" t="s">
        <v>165</v>
      </c>
      <c r="F141" s="273" t="s">
        <v>166</v>
      </c>
      <c r="G141" s="273"/>
      <c r="H141" s="273"/>
      <c r="I141" s="273"/>
      <c r="J141" s="167" t="s">
        <v>161</v>
      </c>
      <c r="K141" s="168">
        <v>32.700000000000003</v>
      </c>
      <c r="L141" s="274">
        <v>0</v>
      </c>
      <c r="M141" s="275"/>
      <c r="N141" s="276">
        <f>ROUND(L141*K141,3)</f>
        <v>0</v>
      </c>
      <c r="O141" s="276"/>
      <c r="P141" s="276"/>
      <c r="Q141" s="276"/>
      <c r="R141" s="39"/>
      <c r="T141" s="170" t="s">
        <v>20</v>
      </c>
      <c r="U141" s="46" t="s">
        <v>42</v>
      </c>
      <c r="V141" s="38"/>
      <c r="W141" s="171">
        <f>V141*K141</f>
        <v>0</v>
      </c>
      <c r="X141" s="171">
        <v>0</v>
      </c>
      <c r="Y141" s="171">
        <f>X141*K141</f>
        <v>0</v>
      </c>
      <c r="Z141" s="171">
        <v>0.04</v>
      </c>
      <c r="AA141" s="172">
        <f>Z141*K141</f>
        <v>1.3080000000000001</v>
      </c>
      <c r="AR141" s="21" t="s">
        <v>149</v>
      </c>
      <c r="AT141" s="21" t="s">
        <v>145</v>
      </c>
      <c r="AU141" s="21" t="s">
        <v>123</v>
      </c>
      <c r="AY141" s="21" t="s">
        <v>144</v>
      </c>
      <c r="BE141" s="108">
        <f>IF(U141="základná",N141,0)</f>
        <v>0</v>
      </c>
      <c r="BF141" s="108">
        <f>IF(U141="znížená",N141,0)</f>
        <v>0</v>
      </c>
      <c r="BG141" s="108">
        <f>IF(U141="zákl. prenesená",N141,0)</f>
        <v>0</v>
      </c>
      <c r="BH141" s="108">
        <f>IF(U141="zníž. prenesená",N141,0)</f>
        <v>0</v>
      </c>
      <c r="BI141" s="108">
        <f>IF(U141="nulová",N141,0)</f>
        <v>0</v>
      </c>
      <c r="BJ141" s="21" t="s">
        <v>123</v>
      </c>
      <c r="BK141" s="173">
        <f>ROUND(L141*K141,3)</f>
        <v>0</v>
      </c>
      <c r="BL141" s="21" t="s">
        <v>149</v>
      </c>
      <c r="BM141" s="21" t="s">
        <v>167</v>
      </c>
    </row>
    <row r="142" spans="2:65" s="11" customFormat="1" ht="16.5" customHeight="1">
      <c r="B142" s="181"/>
      <c r="C142" s="182"/>
      <c r="D142" s="182"/>
      <c r="E142" s="183" t="s">
        <v>20</v>
      </c>
      <c r="F142" s="285" t="s">
        <v>168</v>
      </c>
      <c r="G142" s="286"/>
      <c r="H142" s="286"/>
      <c r="I142" s="286"/>
      <c r="J142" s="182"/>
      <c r="K142" s="184">
        <v>32.700000000000003</v>
      </c>
      <c r="L142" s="182"/>
      <c r="M142" s="182"/>
      <c r="N142" s="182"/>
      <c r="O142" s="182"/>
      <c r="P142" s="182"/>
      <c r="Q142" s="182"/>
      <c r="R142" s="185"/>
      <c r="T142" s="186"/>
      <c r="U142" s="182"/>
      <c r="V142" s="182"/>
      <c r="W142" s="182"/>
      <c r="X142" s="182"/>
      <c r="Y142" s="182"/>
      <c r="Z142" s="182"/>
      <c r="AA142" s="187"/>
      <c r="AT142" s="188" t="s">
        <v>152</v>
      </c>
      <c r="AU142" s="188" t="s">
        <v>123</v>
      </c>
      <c r="AV142" s="11" t="s">
        <v>123</v>
      </c>
      <c r="AW142" s="11" t="s">
        <v>32</v>
      </c>
      <c r="AX142" s="11" t="s">
        <v>75</v>
      </c>
      <c r="AY142" s="188" t="s">
        <v>144</v>
      </c>
    </row>
    <row r="143" spans="2:65" s="12" customFormat="1" ht="16.5" customHeight="1">
      <c r="B143" s="189"/>
      <c r="C143" s="190"/>
      <c r="D143" s="190"/>
      <c r="E143" s="191" t="s">
        <v>20</v>
      </c>
      <c r="F143" s="283" t="s">
        <v>158</v>
      </c>
      <c r="G143" s="284"/>
      <c r="H143" s="284"/>
      <c r="I143" s="284"/>
      <c r="J143" s="190"/>
      <c r="K143" s="192">
        <v>32.700000000000003</v>
      </c>
      <c r="L143" s="190"/>
      <c r="M143" s="190"/>
      <c r="N143" s="190"/>
      <c r="O143" s="190"/>
      <c r="P143" s="190"/>
      <c r="Q143" s="190"/>
      <c r="R143" s="193"/>
      <c r="T143" s="194"/>
      <c r="U143" s="190"/>
      <c r="V143" s="190"/>
      <c r="W143" s="190"/>
      <c r="X143" s="190"/>
      <c r="Y143" s="190"/>
      <c r="Z143" s="190"/>
      <c r="AA143" s="195"/>
      <c r="AT143" s="196" t="s">
        <v>152</v>
      </c>
      <c r="AU143" s="196" t="s">
        <v>123</v>
      </c>
      <c r="AV143" s="12" t="s">
        <v>149</v>
      </c>
      <c r="AW143" s="12" t="s">
        <v>32</v>
      </c>
      <c r="AX143" s="12" t="s">
        <v>83</v>
      </c>
      <c r="AY143" s="196" t="s">
        <v>144</v>
      </c>
    </row>
    <row r="144" spans="2:65" s="1" customFormat="1" ht="38.25" customHeight="1">
      <c r="B144" s="37"/>
      <c r="C144" s="165" t="s">
        <v>149</v>
      </c>
      <c r="D144" s="165" t="s">
        <v>145</v>
      </c>
      <c r="E144" s="166" t="s">
        <v>169</v>
      </c>
      <c r="F144" s="273" t="s">
        <v>170</v>
      </c>
      <c r="G144" s="273"/>
      <c r="H144" s="273"/>
      <c r="I144" s="273"/>
      <c r="J144" s="167" t="s">
        <v>148</v>
      </c>
      <c r="K144" s="168">
        <v>45.1</v>
      </c>
      <c r="L144" s="274">
        <v>0</v>
      </c>
      <c r="M144" s="275"/>
      <c r="N144" s="276">
        <f>ROUND(L144*K144,3)</f>
        <v>0</v>
      </c>
      <c r="O144" s="276"/>
      <c r="P144" s="276"/>
      <c r="Q144" s="276"/>
      <c r="R144" s="39"/>
      <c r="T144" s="170" t="s">
        <v>20</v>
      </c>
      <c r="U144" s="46" t="s">
        <v>42</v>
      </c>
      <c r="V144" s="38"/>
      <c r="W144" s="171">
        <f>V144*K144</f>
        <v>0</v>
      </c>
      <c r="X144" s="171">
        <v>0</v>
      </c>
      <c r="Y144" s="171">
        <f>X144*K144</f>
        <v>0</v>
      </c>
      <c r="Z144" s="171">
        <v>0.56000000000000005</v>
      </c>
      <c r="AA144" s="172">
        <f>Z144*K144</f>
        <v>25.256000000000004</v>
      </c>
      <c r="AR144" s="21" t="s">
        <v>149</v>
      </c>
      <c r="AT144" s="21" t="s">
        <v>145</v>
      </c>
      <c r="AU144" s="21" t="s">
        <v>123</v>
      </c>
      <c r="AY144" s="21" t="s">
        <v>144</v>
      </c>
      <c r="BE144" s="108">
        <f>IF(U144="základná",N144,0)</f>
        <v>0</v>
      </c>
      <c r="BF144" s="108">
        <f>IF(U144="znížená",N144,0)</f>
        <v>0</v>
      </c>
      <c r="BG144" s="108">
        <f>IF(U144="zákl. prenesená",N144,0)</f>
        <v>0</v>
      </c>
      <c r="BH144" s="108">
        <f>IF(U144="zníž. prenesená",N144,0)</f>
        <v>0</v>
      </c>
      <c r="BI144" s="108">
        <f>IF(U144="nulová",N144,0)</f>
        <v>0</v>
      </c>
      <c r="BJ144" s="21" t="s">
        <v>123</v>
      </c>
      <c r="BK144" s="173">
        <f>ROUND(L144*K144,3)</f>
        <v>0</v>
      </c>
      <c r="BL144" s="21" t="s">
        <v>149</v>
      </c>
      <c r="BM144" s="21" t="s">
        <v>171</v>
      </c>
    </row>
    <row r="145" spans="2:65" s="10" customFormat="1" ht="16.5" customHeight="1">
      <c r="B145" s="174"/>
      <c r="C145" s="175"/>
      <c r="D145" s="175"/>
      <c r="E145" s="176" t="s">
        <v>20</v>
      </c>
      <c r="F145" s="277" t="s">
        <v>151</v>
      </c>
      <c r="G145" s="278"/>
      <c r="H145" s="278"/>
      <c r="I145" s="278"/>
      <c r="J145" s="175"/>
      <c r="K145" s="176" t="s">
        <v>20</v>
      </c>
      <c r="L145" s="175"/>
      <c r="M145" s="175"/>
      <c r="N145" s="175"/>
      <c r="O145" s="175"/>
      <c r="P145" s="175"/>
      <c r="Q145" s="175"/>
      <c r="R145" s="177"/>
      <c r="T145" s="178"/>
      <c r="U145" s="175"/>
      <c r="V145" s="175"/>
      <c r="W145" s="175"/>
      <c r="X145" s="175"/>
      <c r="Y145" s="175"/>
      <c r="Z145" s="175"/>
      <c r="AA145" s="179"/>
      <c r="AT145" s="180" t="s">
        <v>152</v>
      </c>
      <c r="AU145" s="180" t="s">
        <v>123</v>
      </c>
      <c r="AV145" s="10" t="s">
        <v>83</v>
      </c>
      <c r="AW145" s="10" t="s">
        <v>32</v>
      </c>
      <c r="AX145" s="10" t="s">
        <v>75</v>
      </c>
      <c r="AY145" s="180" t="s">
        <v>144</v>
      </c>
    </row>
    <row r="146" spans="2:65" s="11" customFormat="1" ht="16.5" customHeight="1">
      <c r="B146" s="181"/>
      <c r="C146" s="182"/>
      <c r="D146" s="182"/>
      <c r="E146" s="183" t="s">
        <v>20</v>
      </c>
      <c r="F146" s="279" t="s">
        <v>172</v>
      </c>
      <c r="G146" s="280"/>
      <c r="H146" s="280"/>
      <c r="I146" s="280"/>
      <c r="J146" s="182"/>
      <c r="K146" s="184">
        <v>45.1</v>
      </c>
      <c r="L146" s="182"/>
      <c r="M146" s="182"/>
      <c r="N146" s="182"/>
      <c r="O146" s="182"/>
      <c r="P146" s="182"/>
      <c r="Q146" s="182"/>
      <c r="R146" s="185"/>
      <c r="T146" s="186"/>
      <c r="U146" s="182"/>
      <c r="V146" s="182"/>
      <c r="W146" s="182"/>
      <c r="X146" s="182"/>
      <c r="Y146" s="182"/>
      <c r="Z146" s="182"/>
      <c r="AA146" s="187"/>
      <c r="AT146" s="188" t="s">
        <v>152</v>
      </c>
      <c r="AU146" s="188" t="s">
        <v>123</v>
      </c>
      <c r="AV146" s="11" t="s">
        <v>123</v>
      </c>
      <c r="AW146" s="11" t="s">
        <v>32</v>
      </c>
      <c r="AX146" s="11" t="s">
        <v>75</v>
      </c>
      <c r="AY146" s="188" t="s">
        <v>144</v>
      </c>
    </row>
    <row r="147" spans="2:65" s="12" customFormat="1" ht="16.5" customHeight="1">
      <c r="B147" s="189"/>
      <c r="C147" s="190"/>
      <c r="D147" s="190"/>
      <c r="E147" s="191" t="s">
        <v>20</v>
      </c>
      <c r="F147" s="283" t="s">
        <v>158</v>
      </c>
      <c r="G147" s="284"/>
      <c r="H147" s="284"/>
      <c r="I147" s="284"/>
      <c r="J147" s="190"/>
      <c r="K147" s="192">
        <v>45.1</v>
      </c>
      <c r="L147" s="190"/>
      <c r="M147" s="190"/>
      <c r="N147" s="190"/>
      <c r="O147" s="190"/>
      <c r="P147" s="190"/>
      <c r="Q147" s="190"/>
      <c r="R147" s="193"/>
      <c r="T147" s="194"/>
      <c r="U147" s="190"/>
      <c r="V147" s="190"/>
      <c r="W147" s="190"/>
      <c r="X147" s="190"/>
      <c r="Y147" s="190"/>
      <c r="Z147" s="190"/>
      <c r="AA147" s="195"/>
      <c r="AT147" s="196" t="s">
        <v>152</v>
      </c>
      <c r="AU147" s="196" t="s">
        <v>123</v>
      </c>
      <c r="AV147" s="12" t="s">
        <v>149</v>
      </c>
      <c r="AW147" s="12" t="s">
        <v>32</v>
      </c>
      <c r="AX147" s="12" t="s">
        <v>83</v>
      </c>
      <c r="AY147" s="196" t="s">
        <v>144</v>
      </c>
    </row>
    <row r="148" spans="2:65" s="1" customFormat="1" ht="25.5" customHeight="1">
      <c r="B148" s="37"/>
      <c r="C148" s="165" t="s">
        <v>173</v>
      </c>
      <c r="D148" s="165" t="s">
        <v>145</v>
      </c>
      <c r="E148" s="166" t="s">
        <v>174</v>
      </c>
      <c r="F148" s="273" t="s">
        <v>175</v>
      </c>
      <c r="G148" s="273"/>
      <c r="H148" s="273"/>
      <c r="I148" s="273"/>
      <c r="J148" s="167" t="s">
        <v>176</v>
      </c>
      <c r="K148" s="168">
        <v>1.62</v>
      </c>
      <c r="L148" s="274">
        <v>0</v>
      </c>
      <c r="M148" s="275"/>
      <c r="N148" s="276">
        <f>ROUND(L148*K148,3)</f>
        <v>0</v>
      </c>
      <c r="O148" s="276"/>
      <c r="P148" s="276"/>
      <c r="Q148" s="276"/>
      <c r="R148" s="39"/>
      <c r="T148" s="170" t="s">
        <v>20</v>
      </c>
      <c r="U148" s="46" t="s">
        <v>42</v>
      </c>
      <c r="V148" s="38"/>
      <c r="W148" s="171">
        <f>V148*K148</f>
        <v>0</v>
      </c>
      <c r="X148" s="171">
        <v>0</v>
      </c>
      <c r="Y148" s="171">
        <f>X148*K148</f>
        <v>0</v>
      </c>
      <c r="Z148" s="171">
        <v>0</v>
      </c>
      <c r="AA148" s="172">
        <f>Z148*K148</f>
        <v>0</v>
      </c>
      <c r="AR148" s="21" t="s">
        <v>149</v>
      </c>
      <c r="AT148" s="21" t="s">
        <v>145</v>
      </c>
      <c r="AU148" s="21" t="s">
        <v>123</v>
      </c>
      <c r="AY148" s="21" t="s">
        <v>144</v>
      </c>
      <c r="BE148" s="108">
        <f>IF(U148="základná",N148,0)</f>
        <v>0</v>
      </c>
      <c r="BF148" s="108">
        <f>IF(U148="znížená",N148,0)</f>
        <v>0</v>
      </c>
      <c r="BG148" s="108">
        <f>IF(U148="zákl. prenesená",N148,0)</f>
        <v>0</v>
      </c>
      <c r="BH148" s="108">
        <f>IF(U148="zníž. prenesená",N148,0)</f>
        <v>0</v>
      </c>
      <c r="BI148" s="108">
        <f>IF(U148="nulová",N148,0)</f>
        <v>0</v>
      </c>
      <c r="BJ148" s="21" t="s">
        <v>123</v>
      </c>
      <c r="BK148" s="173">
        <f>ROUND(L148*K148,3)</f>
        <v>0</v>
      </c>
      <c r="BL148" s="21" t="s">
        <v>149</v>
      </c>
      <c r="BM148" s="21" t="s">
        <v>177</v>
      </c>
    </row>
    <row r="149" spans="2:65" s="10" customFormat="1" ht="16.5" customHeight="1">
      <c r="B149" s="174"/>
      <c r="C149" s="175"/>
      <c r="D149" s="175"/>
      <c r="E149" s="176" t="s">
        <v>20</v>
      </c>
      <c r="F149" s="277" t="s">
        <v>178</v>
      </c>
      <c r="G149" s="278"/>
      <c r="H149" s="278"/>
      <c r="I149" s="278"/>
      <c r="J149" s="175"/>
      <c r="K149" s="176" t="s">
        <v>20</v>
      </c>
      <c r="L149" s="175"/>
      <c r="M149" s="175"/>
      <c r="N149" s="175"/>
      <c r="O149" s="175"/>
      <c r="P149" s="175"/>
      <c r="Q149" s="175"/>
      <c r="R149" s="177"/>
      <c r="T149" s="178"/>
      <c r="U149" s="175"/>
      <c r="V149" s="175"/>
      <c r="W149" s="175"/>
      <c r="X149" s="175"/>
      <c r="Y149" s="175"/>
      <c r="Z149" s="175"/>
      <c r="AA149" s="179"/>
      <c r="AT149" s="180" t="s">
        <v>152</v>
      </c>
      <c r="AU149" s="180" t="s">
        <v>123</v>
      </c>
      <c r="AV149" s="10" t="s">
        <v>83</v>
      </c>
      <c r="AW149" s="10" t="s">
        <v>32</v>
      </c>
      <c r="AX149" s="10" t="s">
        <v>75</v>
      </c>
      <c r="AY149" s="180" t="s">
        <v>144</v>
      </c>
    </row>
    <row r="150" spans="2:65" s="11" customFormat="1" ht="16.5" customHeight="1">
      <c r="B150" s="181"/>
      <c r="C150" s="182"/>
      <c r="D150" s="182"/>
      <c r="E150" s="183" t="s">
        <v>20</v>
      </c>
      <c r="F150" s="279" t="s">
        <v>179</v>
      </c>
      <c r="G150" s="280"/>
      <c r="H150" s="280"/>
      <c r="I150" s="280"/>
      <c r="J150" s="182"/>
      <c r="K150" s="184">
        <v>1.62</v>
      </c>
      <c r="L150" s="182"/>
      <c r="M150" s="182"/>
      <c r="N150" s="182"/>
      <c r="O150" s="182"/>
      <c r="P150" s="182"/>
      <c r="Q150" s="182"/>
      <c r="R150" s="185"/>
      <c r="T150" s="186"/>
      <c r="U150" s="182"/>
      <c r="V150" s="182"/>
      <c r="W150" s="182"/>
      <c r="X150" s="182"/>
      <c r="Y150" s="182"/>
      <c r="Z150" s="182"/>
      <c r="AA150" s="187"/>
      <c r="AT150" s="188" t="s">
        <v>152</v>
      </c>
      <c r="AU150" s="188" t="s">
        <v>123</v>
      </c>
      <c r="AV150" s="11" t="s">
        <v>123</v>
      </c>
      <c r="AW150" s="11" t="s">
        <v>32</v>
      </c>
      <c r="AX150" s="11" t="s">
        <v>75</v>
      </c>
      <c r="AY150" s="188" t="s">
        <v>144</v>
      </c>
    </row>
    <row r="151" spans="2:65" s="12" customFormat="1" ht="16.5" customHeight="1">
      <c r="B151" s="189"/>
      <c r="C151" s="190"/>
      <c r="D151" s="190"/>
      <c r="E151" s="191" t="s">
        <v>20</v>
      </c>
      <c r="F151" s="283" t="s">
        <v>158</v>
      </c>
      <c r="G151" s="284"/>
      <c r="H151" s="284"/>
      <c r="I151" s="284"/>
      <c r="J151" s="190"/>
      <c r="K151" s="192">
        <v>1.62</v>
      </c>
      <c r="L151" s="190"/>
      <c r="M151" s="190"/>
      <c r="N151" s="190"/>
      <c r="O151" s="190"/>
      <c r="P151" s="190"/>
      <c r="Q151" s="190"/>
      <c r="R151" s="193"/>
      <c r="T151" s="194"/>
      <c r="U151" s="190"/>
      <c r="V151" s="190"/>
      <c r="W151" s="190"/>
      <c r="X151" s="190"/>
      <c r="Y151" s="190"/>
      <c r="Z151" s="190"/>
      <c r="AA151" s="195"/>
      <c r="AT151" s="196" t="s">
        <v>152</v>
      </c>
      <c r="AU151" s="196" t="s">
        <v>123</v>
      </c>
      <c r="AV151" s="12" t="s">
        <v>149</v>
      </c>
      <c r="AW151" s="12" t="s">
        <v>32</v>
      </c>
      <c r="AX151" s="12" t="s">
        <v>83</v>
      </c>
      <c r="AY151" s="196" t="s">
        <v>144</v>
      </c>
    </row>
    <row r="152" spans="2:65" s="1" customFormat="1" ht="25.5" customHeight="1">
      <c r="B152" s="37"/>
      <c r="C152" s="165" t="s">
        <v>180</v>
      </c>
      <c r="D152" s="165" t="s">
        <v>145</v>
      </c>
      <c r="E152" s="166" t="s">
        <v>181</v>
      </c>
      <c r="F152" s="273" t="s">
        <v>182</v>
      </c>
      <c r="G152" s="273"/>
      <c r="H152" s="273"/>
      <c r="I152" s="273"/>
      <c r="J152" s="167" t="s">
        <v>176</v>
      </c>
      <c r="K152" s="168">
        <v>3.3210000000000002</v>
      </c>
      <c r="L152" s="274">
        <v>0</v>
      </c>
      <c r="M152" s="275"/>
      <c r="N152" s="276">
        <f>ROUND(L152*K152,3)</f>
        <v>0</v>
      </c>
      <c r="O152" s="276"/>
      <c r="P152" s="276"/>
      <c r="Q152" s="276"/>
      <c r="R152" s="39"/>
      <c r="T152" s="170" t="s">
        <v>20</v>
      </c>
      <c r="U152" s="46" t="s">
        <v>42</v>
      </c>
      <c r="V152" s="38"/>
      <c r="W152" s="171">
        <f>V152*K152</f>
        <v>0</v>
      </c>
      <c r="X152" s="171">
        <v>0</v>
      </c>
      <c r="Y152" s="171">
        <f>X152*K152</f>
        <v>0</v>
      </c>
      <c r="Z152" s="171">
        <v>0</v>
      </c>
      <c r="AA152" s="172">
        <f>Z152*K152</f>
        <v>0</v>
      </c>
      <c r="AR152" s="21" t="s">
        <v>149</v>
      </c>
      <c r="AT152" s="21" t="s">
        <v>145</v>
      </c>
      <c r="AU152" s="21" t="s">
        <v>123</v>
      </c>
      <c r="AY152" s="21" t="s">
        <v>144</v>
      </c>
      <c r="BE152" s="108">
        <f>IF(U152="základná",N152,0)</f>
        <v>0</v>
      </c>
      <c r="BF152" s="108">
        <f>IF(U152="znížená",N152,0)</f>
        <v>0</v>
      </c>
      <c r="BG152" s="108">
        <f>IF(U152="zákl. prenesená",N152,0)</f>
        <v>0</v>
      </c>
      <c r="BH152" s="108">
        <f>IF(U152="zníž. prenesená",N152,0)</f>
        <v>0</v>
      </c>
      <c r="BI152" s="108">
        <f>IF(U152="nulová",N152,0)</f>
        <v>0</v>
      </c>
      <c r="BJ152" s="21" t="s">
        <v>123</v>
      </c>
      <c r="BK152" s="173">
        <f>ROUND(L152*K152,3)</f>
        <v>0</v>
      </c>
      <c r="BL152" s="21" t="s">
        <v>149</v>
      </c>
      <c r="BM152" s="21" t="s">
        <v>183</v>
      </c>
    </row>
    <row r="153" spans="2:65" s="10" customFormat="1" ht="16.5" customHeight="1">
      <c r="B153" s="174"/>
      <c r="C153" s="175"/>
      <c r="D153" s="175"/>
      <c r="E153" s="176" t="s">
        <v>20</v>
      </c>
      <c r="F153" s="277" t="s">
        <v>184</v>
      </c>
      <c r="G153" s="278"/>
      <c r="H153" s="278"/>
      <c r="I153" s="278"/>
      <c r="J153" s="175"/>
      <c r="K153" s="176" t="s">
        <v>20</v>
      </c>
      <c r="L153" s="175"/>
      <c r="M153" s="175"/>
      <c r="N153" s="175"/>
      <c r="O153" s="175"/>
      <c r="P153" s="175"/>
      <c r="Q153" s="175"/>
      <c r="R153" s="177"/>
      <c r="T153" s="178"/>
      <c r="U153" s="175"/>
      <c r="V153" s="175"/>
      <c r="W153" s="175"/>
      <c r="X153" s="175"/>
      <c r="Y153" s="175"/>
      <c r="Z153" s="175"/>
      <c r="AA153" s="179"/>
      <c r="AT153" s="180" t="s">
        <v>152</v>
      </c>
      <c r="AU153" s="180" t="s">
        <v>123</v>
      </c>
      <c r="AV153" s="10" t="s">
        <v>83</v>
      </c>
      <c r="AW153" s="10" t="s">
        <v>32</v>
      </c>
      <c r="AX153" s="10" t="s">
        <v>75</v>
      </c>
      <c r="AY153" s="180" t="s">
        <v>144</v>
      </c>
    </row>
    <row r="154" spans="2:65" s="11" customFormat="1" ht="16.5" customHeight="1">
      <c r="B154" s="181"/>
      <c r="C154" s="182"/>
      <c r="D154" s="182"/>
      <c r="E154" s="183" t="s">
        <v>20</v>
      </c>
      <c r="F154" s="279" t="s">
        <v>185</v>
      </c>
      <c r="G154" s="280"/>
      <c r="H154" s="280"/>
      <c r="I154" s="280"/>
      <c r="J154" s="182"/>
      <c r="K154" s="184">
        <v>2.5920000000000001</v>
      </c>
      <c r="L154" s="182"/>
      <c r="M154" s="182"/>
      <c r="N154" s="182"/>
      <c r="O154" s="182"/>
      <c r="P154" s="182"/>
      <c r="Q154" s="182"/>
      <c r="R154" s="185"/>
      <c r="T154" s="186"/>
      <c r="U154" s="182"/>
      <c r="V154" s="182"/>
      <c r="W154" s="182"/>
      <c r="X154" s="182"/>
      <c r="Y154" s="182"/>
      <c r="Z154" s="182"/>
      <c r="AA154" s="187"/>
      <c r="AT154" s="188" t="s">
        <v>152</v>
      </c>
      <c r="AU154" s="188" t="s">
        <v>123</v>
      </c>
      <c r="AV154" s="11" t="s">
        <v>123</v>
      </c>
      <c r="AW154" s="11" t="s">
        <v>32</v>
      </c>
      <c r="AX154" s="11" t="s">
        <v>75</v>
      </c>
      <c r="AY154" s="188" t="s">
        <v>144</v>
      </c>
    </row>
    <row r="155" spans="2:65" s="10" customFormat="1" ht="16.5" customHeight="1">
      <c r="B155" s="174"/>
      <c r="C155" s="175"/>
      <c r="D155" s="175"/>
      <c r="E155" s="176" t="s">
        <v>20</v>
      </c>
      <c r="F155" s="281" t="s">
        <v>186</v>
      </c>
      <c r="G155" s="282"/>
      <c r="H155" s="282"/>
      <c r="I155" s="282"/>
      <c r="J155" s="175"/>
      <c r="K155" s="176" t="s">
        <v>20</v>
      </c>
      <c r="L155" s="175"/>
      <c r="M155" s="175"/>
      <c r="N155" s="175"/>
      <c r="O155" s="175"/>
      <c r="P155" s="175"/>
      <c r="Q155" s="175"/>
      <c r="R155" s="177"/>
      <c r="T155" s="178"/>
      <c r="U155" s="175"/>
      <c r="V155" s="175"/>
      <c r="W155" s="175"/>
      <c r="X155" s="175"/>
      <c r="Y155" s="175"/>
      <c r="Z155" s="175"/>
      <c r="AA155" s="179"/>
      <c r="AT155" s="180" t="s">
        <v>152</v>
      </c>
      <c r="AU155" s="180" t="s">
        <v>123</v>
      </c>
      <c r="AV155" s="10" t="s">
        <v>83</v>
      </c>
      <c r="AW155" s="10" t="s">
        <v>32</v>
      </c>
      <c r="AX155" s="10" t="s">
        <v>75</v>
      </c>
      <c r="AY155" s="180" t="s">
        <v>144</v>
      </c>
    </row>
    <row r="156" spans="2:65" s="11" customFormat="1" ht="16.5" customHeight="1">
      <c r="B156" s="181"/>
      <c r="C156" s="182"/>
      <c r="D156" s="182"/>
      <c r="E156" s="183" t="s">
        <v>20</v>
      </c>
      <c r="F156" s="279" t="s">
        <v>187</v>
      </c>
      <c r="G156" s="280"/>
      <c r="H156" s="280"/>
      <c r="I156" s="280"/>
      <c r="J156" s="182"/>
      <c r="K156" s="184">
        <v>0.72899999999999998</v>
      </c>
      <c r="L156" s="182"/>
      <c r="M156" s="182"/>
      <c r="N156" s="182"/>
      <c r="O156" s="182"/>
      <c r="P156" s="182"/>
      <c r="Q156" s="182"/>
      <c r="R156" s="185"/>
      <c r="T156" s="186"/>
      <c r="U156" s="182"/>
      <c r="V156" s="182"/>
      <c r="W156" s="182"/>
      <c r="X156" s="182"/>
      <c r="Y156" s="182"/>
      <c r="Z156" s="182"/>
      <c r="AA156" s="187"/>
      <c r="AT156" s="188" t="s">
        <v>152</v>
      </c>
      <c r="AU156" s="188" t="s">
        <v>123</v>
      </c>
      <c r="AV156" s="11" t="s">
        <v>123</v>
      </c>
      <c r="AW156" s="11" t="s">
        <v>32</v>
      </c>
      <c r="AX156" s="11" t="s">
        <v>75</v>
      </c>
      <c r="AY156" s="188" t="s">
        <v>144</v>
      </c>
    </row>
    <row r="157" spans="2:65" s="12" customFormat="1" ht="16.5" customHeight="1">
      <c r="B157" s="189"/>
      <c r="C157" s="190"/>
      <c r="D157" s="190"/>
      <c r="E157" s="191" t="s">
        <v>20</v>
      </c>
      <c r="F157" s="283" t="s">
        <v>158</v>
      </c>
      <c r="G157" s="284"/>
      <c r="H157" s="284"/>
      <c r="I157" s="284"/>
      <c r="J157" s="190"/>
      <c r="K157" s="192">
        <v>3.3210000000000002</v>
      </c>
      <c r="L157" s="190"/>
      <c r="M157" s="190"/>
      <c r="N157" s="190"/>
      <c r="O157" s="190"/>
      <c r="P157" s="190"/>
      <c r="Q157" s="190"/>
      <c r="R157" s="193"/>
      <c r="T157" s="194"/>
      <c r="U157" s="190"/>
      <c r="V157" s="190"/>
      <c r="W157" s="190"/>
      <c r="X157" s="190"/>
      <c r="Y157" s="190"/>
      <c r="Z157" s="190"/>
      <c r="AA157" s="195"/>
      <c r="AT157" s="196" t="s">
        <v>152</v>
      </c>
      <c r="AU157" s="196" t="s">
        <v>123</v>
      </c>
      <c r="AV157" s="12" t="s">
        <v>149</v>
      </c>
      <c r="AW157" s="12" t="s">
        <v>32</v>
      </c>
      <c r="AX157" s="12" t="s">
        <v>83</v>
      </c>
      <c r="AY157" s="196" t="s">
        <v>144</v>
      </c>
    </row>
    <row r="158" spans="2:65" s="1" customFormat="1" ht="25.5" customHeight="1">
      <c r="B158" s="37"/>
      <c r="C158" s="165" t="s">
        <v>188</v>
      </c>
      <c r="D158" s="165" t="s">
        <v>145</v>
      </c>
      <c r="E158" s="166" t="s">
        <v>189</v>
      </c>
      <c r="F158" s="273" t="s">
        <v>190</v>
      </c>
      <c r="G158" s="273"/>
      <c r="H158" s="273"/>
      <c r="I158" s="273"/>
      <c r="J158" s="167" t="s">
        <v>176</v>
      </c>
      <c r="K158" s="168">
        <v>237.5</v>
      </c>
      <c r="L158" s="274">
        <v>0</v>
      </c>
      <c r="M158" s="275"/>
      <c r="N158" s="276">
        <f>ROUND(L158*K158,3)</f>
        <v>0</v>
      </c>
      <c r="O158" s="276"/>
      <c r="P158" s="276"/>
      <c r="Q158" s="276"/>
      <c r="R158" s="39"/>
      <c r="T158" s="170" t="s">
        <v>20</v>
      </c>
      <c r="U158" s="46" t="s">
        <v>42</v>
      </c>
      <c r="V158" s="38"/>
      <c r="W158" s="171">
        <f>V158*K158</f>
        <v>0</v>
      </c>
      <c r="X158" s="171">
        <v>0</v>
      </c>
      <c r="Y158" s="171">
        <f>X158*K158</f>
        <v>0</v>
      </c>
      <c r="Z158" s="171">
        <v>0</v>
      </c>
      <c r="AA158" s="172">
        <f>Z158*K158</f>
        <v>0</v>
      </c>
      <c r="AR158" s="21" t="s">
        <v>149</v>
      </c>
      <c r="AT158" s="21" t="s">
        <v>145</v>
      </c>
      <c r="AU158" s="21" t="s">
        <v>123</v>
      </c>
      <c r="AY158" s="21" t="s">
        <v>144</v>
      </c>
      <c r="BE158" s="108">
        <f>IF(U158="základná",N158,0)</f>
        <v>0</v>
      </c>
      <c r="BF158" s="108">
        <f>IF(U158="znížená",N158,0)</f>
        <v>0</v>
      </c>
      <c r="BG158" s="108">
        <f>IF(U158="zákl. prenesená",N158,0)</f>
        <v>0</v>
      </c>
      <c r="BH158" s="108">
        <f>IF(U158="zníž. prenesená",N158,0)</f>
        <v>0</v>
      </c>
      <c r="BI158" s="108">
        <f>IF(U158="nulová",N158,0)</f>
        <v>0</v>
      </c>
      <c r="BJ158" s="21" t="s">
        <v>123</v>
      </c>
      <c r="BK158" s="173">
        <f>ROUND(L158*K158,3)</f>
        <v>0</v>
      </c>
      <c r="BL158" s="21" t="s">
        <v>149</v>
      </c>
      <c r="BM158" s="21" t="s">
        <v>191</v>
      </c>
    </row>
    <row r="159" spans="2:65" s="10" customFormat="1" ht="16.5" customHeight="1">
      <c r="B159" s="174"/>
      <c r="C159" s="175"/>
      <c r="D159" s="175"/>
      <c r="E159" s="176" t="s">
        <v>20</v>
      </c>
      <c r="F159" s="277" t="s">
        <v>192</v>
      </c>
      <c r="G159" s="278"/>
      <c r="H159" s="278"/>
      <c r="I159" s="278"/>
      <c r="J159" s="175"/>
      <c r="K159" s="176" t="s">
        <v>20</v>
      </c>
      <c r="L159" s="175"/>
      <c r="M159" s="175"/>
      <c r="N159" s="175"/>
      <c r="O159" s="175"/>
      <c r="P159" s="175"/>
      <c r="Q159" s="175"/>
      <c r="R159" s="177"/>
      <c r="T159" s="178"/>
      <c r="U159" s="175"/>
      <c r="V159" s="175"/>
      <c r="W159" s="175"/>
      <c r="X159" s="175"/>
      <c r="Y159" s="175"/>
      <c r="Z159" s="175"/>
      <c r="AA159" s="179"/>
      <c r="AT159" s="180" t="s">
        <v>152</v>
      </c>
      <c r="AU159" s="180" t="s">
        <v>123</v>
      </c>
      <c r="AV159" s="10" t="s">
        <v>83</v>
      </c>
      <c r="AW159" s="10" t="s">
        <v>32</v>
      </c>
      <c r="AX159" s="10" t="s">
        <v>75</v>
      </c>
      <c r="AY159" s="180" t="s">
        <v>144</v>
      </c>
    </row>
    <row r="160" spans="2:65" s="11" customFormat="1" ht="16.5" customHeight="1">
      <c r="B160" s="181"/>
      <c r="C160" s="182"/>
      <c r="D160" s="182"/>
      <c r="E160" s="183" t="s">
        <v>20</v>
      </c>
      <c r="F160" s="279" t="s">
        <v>193</v>
      </c>
      <c r="G160" s="280"/>
      <c r="H160" s="280"/>
      <c r="I160" s="280"/>
      <c r="J160" s="182"/>
      <c r="K160" s="184">
        <v>237.5</v>
      </c>
      <c r="L160" s="182"/>
      <c r="M160" s="182"/>
      <c r="N160" s="182"/>
      <c r="O160" s="182"/>
      <c r="P160" s="182"/>
      <c r="Q160" s="182"/>
      <c r="R160" s="185"/>
      <c r="T160" s="186"/>
      <c r="U160" s="182"/>
      <c r="V160" s="182"/>
      <c r="W160" s="182"/>
      <c r="X160" s="182"/>
      <c r="Y160" s="182"/>
      <c r="Z160" s="182"/>
      <c r="AA160" s="187"/>
      <c r="AT160" s="188" t="s">
        <v>152</v>
      </c>
      <c r="AU160" s="188" t="s">
        <v>123</v>
      </c>
      <c r="AV160" s="11" t="s">
        <v>123</v>
      </c>
      <c r="AW160" s="11" t="s">
        <v>32</v>
      </c>
      <c r="AX160" s="11" t="s">
        <v>75</v>
      </c>
      <c r="AY160" s="188" t="s">
        <v>144</v>
      </c>
    </row>
    <row r="161" spans="2:65" s="12" customFormat="1" ht="16.5" customHeight="1">
      <c r="B161" s="189"/>
      <c r="C161" s="190"/>
      <c r="D161" s="190"/>
      <c r="E161" s="191" t="s">
        <v>20</v>
      </c>
      <c r="F161" s="283" t="s">
        <v>158</v>
      </c>
      <c r="G161" s="284"/>
      <c r="H161" s="284"/>
      <c r="I161" s="284"/>
      <c r="J161" s="190"/>
      <c r="K161" s="192">
        <v>237.5</v>
      </c>
      <c r="L161" s="190"/>
      <c r="M161" s="190"/>
      <c r="N161" s="190"/>
      <c r="O161" s="190"/>
      <c r="P161" s="190"/>
      <c r="Q161" s="190"/>
      <c r="R161" s="193"/>
      <c r="T161" s="194"/>
      <c r="U161" s="190"/>
      <c r="V161" s="190"/>
      <c r="W161" s="190"/>
      <c r="X161" s="190"/>
      <c r="Y161" s="190"/>
      <c r="Z161" s="190"/>
      <c r="AA161" s="195"/>
      <c r="AT161" s="196" t="s">
        <v>152</v>
      </c>
      <c r="AU161" s="196" t="s">
        <v>123</v>
      </c>
      <c r="AV161" s="12" t="s">
        <v>149</v>
      </c>
      <c r="AW161" s="12" t="s">
        <v>32</v>
      </c>
      <c r="AX161" s="12" t="s">
        <v>83</v>
      </c>
      <c r="AY161" s="196" t="s">
        <v>144</v>
      </c>
    </row>
    <row r="162" spans="2:65" s="1" customFormat="1" ht="25.5" customHeight="1">
      <c r="B162" s="37"/>
      <c r="C162" s="165" t="s">
        <v>194</v>
      </c>
      <c r="D162" s="165" t="s">
        <v>145</v>
      </c>
      <c r="E162" s="166" t="s">
        <v>195</v>
      </c>
      <c r="F162" s="273" t="s">
        <v>196</v>
      </c>
      <c r="G162" s="273"/>
      <c r="H162" s="273"/>
      <c r="I162" s="273"/>
      <c r="J162" s="167" t="s">
        <v>176</v>
      </c>
      <c r="K162" s="168">
        <v>237.5</v>
      </c>
      <c r="L162" s="274">
        <v>0</v>
      </c>
      <c r="M162" s="275"/>
      <c r="N162" s="276">
        <f t="shared" ref="N162:N167" si="5">ROUND(L162*K162,3)</f>
        <v>0</v>
      </c>
      <c r="O162" s="276"/>
      <c r="P162" s="276"/>
      <c r="Q162" s="276"/>
      <c r="R162" s="39"/>
      <c r="T162" s="170" t="s">
        <v>20</v>
      </c>
      <c r="U162" s="46" t="s">
        <v>42</v>
      </c>
      <c r="V162" s="38"/>
      <c r="W162" s="171">
        <f t="shared" ref="W162:W167" si="6">V162*K162</f>
        <v>0</v>
      </c>
      <c r="X162" s="171">
        <v>0</v>
      </c>
      <c r="Y162" s="171">
        <f t="shared" ref="Y162:Y167" si="7">X162*K162</f>
        <v>0</v>
      </c>
      <c r="Z162" s="171">
        <v>0</v>
      </c>
      <c r="AA162" s="172">
        <f t="shared" ref="AA162:AA167" si="8">Z162*K162</f>
        <v>0</v>
      </c>
      <c r="AR162" s="21" t="s">
        <v>149</v>
      </c>
      <c r="AT162" s="21" t="s">
        <v>145</v>
      </c>
      <c r="AU162" s="21" t="s">
        <v>123</v>
      </c>
      <c r="AY162" s="21" t="s">
        <v>144</v>
      </c>
      <c r="BE162" s="108">
        <f t="shared" ref="BE162:BE167" si="9">IF(U162="základná",N162,0)</f>
        <v>0</v>
      </c>
      <c r="BF162" s="108">
        <f t="shared" ref="BF162:BF167" si="10">IF(U162="znížená",N162,0)</f>
        <v>0</v>
      </c>
      <c r="BG162" s="108">
        <f t="shared" ref="BG162:BG167" si="11">IF(U162="zákl. prenesená",N162,0)</f>
        <v>0</v>
      </c>
      <c r="BH162" s="108">
        <f t="shared" ref="BH162:BH167" si="12">IF(U162="zníž. prenesená",N162,0)</f>
        <v>0</v>
      </c>
      <c r="BI162" s="108">
        <f t="shared" ref="BI162:BI167" si="13">IF(U162="nulová",N162,0)</f>
        <v>0</v>
      </c>
      <c r="BJ162" s="21" t="s">
        <v>123</v>
      </c>
      <c r="BK162" s="173">
        <f t="shared" ref="BK162:BK167" si="14">ROUND(L162*K162,3)</f>
        <v>0</v>
      </c>
      <c r="BL162" s="21" t="s">
        <v>149</v>
      </c>
      <c r="BM162" s="21" t="s">
        <v>197</v>
      </c>
    </row>
    <row r="163" spans="2:65" s="1" customFormat="1" ht="38.25" customHeight="1">
      <c r="B163" s="37"/>
      <c r="C163" s="165" t="s">
        <v>198</v>
      </c>
      <c r="D163" s="165" t="s">
        <v>145</v>
      </c>
      <c r="E163" s="166" t="s">
        <v>199</v>
      </c>
      <c r="F163" s="273" t="s">
        <v>200</v>
      </c>
      <c r="G163" s="273"/>
      <c r="H163" s="273"/>
      <c r="I163" s="273"/>
      <c r="J163" s="167" t="s">
        <v>176</v>
      </c>
      <c r="K163" s="168">
        <v>237.12</v>
      </c>
      <c r="L163" s="274">
        <v>0</v>
      </c>
      <c r="M163" s="275"/>
      <c r="N163" s="276">
        <f t="shared" si="5"/>
        <v>0</v>
      </c>
      <c r="O163" s="276"/>
      <c r="P163" s="276"/>
      <c r="Q163" s="276"/>
      <c r="R163" s="39"/>
      <c r="T163" s="170" t="s">
        <v>20</v>
      </c>
      <c r="U163" s="46" t="s">
        <v>42</v>
      </c>
      <c r="V163" s="38"/>
      <c r="W163" s="171">
        <f t="shared" si="6"/>
        <v>0</v>
      </c>
      <c r="X163" s="171">
        <v>0</v>
      </c>
      <c r="Y163" s="171">
        <f t="shared" si="7"/>
        <v>0</v>
      </c>
      <c r="Z163" s="171">
        <v>0</v>
      </c>
      <c r="AA163" s="172">
        <f t="shared" si="8"/>
        <v>0</v>
      </c>
      <c r="AR163" s="21" t="s">
        <v>149</v>
      </c>
      <c r="AT163" s="21" t="s">
        <v>145</v>
      </c>
      <c r="AU163" s="21" t="s">
        <v>123</v>
      </c>
      <c r="AY163" s="21" t="s">
        <v>144</v>
      </c>
      <c r="BE163" s="108">
        <f t="shared" si="9"/>
        <v>0</v>
      </c>
      <c r="BF163" s="108">
        <f t="shared" si="10"/>
        <v>0</v>
      </c>
      <c r="BG163" s="108">
        <f t="shared" si="11"/>
        <v>0</v>
      </c>
      <c r="BH163" s="108">
        <f t="shared" si="12"/>
        <v>0</v>
      </c>
      <c r="BI163" s="108">
        <f t="shared" si="13"/>
        <v>0</v>
      </c>
      <c r="BJ163" s="21" t="s">
        <v>123</v>
      </c>
      <c r="BK163" s="173">
        <f t="shared" si="14"/>
        <v>0</v>
      </c>
      <c r="BL163" s="21" t="s">
        <v>149</v>
      </c>
      <c r="BM163" s="21" t="s">
        <v>201</v>
      </c>
    </row>
    <row r="164" spans="2:65" s="1" customFormat="1" ht="16.5" customHeight="1">
      <c r="B164" s="37"/>
      <c r="C164" s="165" t="s">
        <v>202</v>
      </c>
      <c r="D164" s="165" t="s">
        <v>145</v>
      </c>
      <c r="E164" s="166" t="s">
        <v>203</v>
      </c>
      <c r="F164" s="273" t="s">
        <v>204</v>
      </c>
      <c r="G164" s="273"/>
      <c r="H164" s="273"/>
      <c r="I164" s="273"/>
      <c r="J164" s="167" t="s">
        <v>176</v>
      </c>
      <c r="K164" s="168">
        <v>1.62</v>
      </c>
      <c r="L164" s="274">
        <v>0</v>
      </c>
      <c r="M164" s="275"/>
      <c r="N164" s="276">
        <f t="shared" si="5"/>
        <v>0</v>
      </c>
      <c r="O164" s="276"/>
      <c r="P164" s="276"/>
      <c r="Q164" s="276"/>
      <c r="R164" s="39"/>
      <c r="T164" s="170" t="s">
        <v>20</v>
      </c>
      <c r="U164" s="46" t="s">
        <v>42</v>
      </c>
      <c r="V164" s="38"/>
      <c r="W164" s="171">
        <f t="shared" si="6"/>
        <v>0</v>
      </c>
      <c r="X164" s="171">
        <v>0</v>
      </c>
      <c r="Y164" s="171">
        <f t="shared" si="7"/>
        <v>0</v>
      </c>
      <c r="Z164" s="171">
        <v>0</v>
      </c>
      <c r="AA164" s="172">
        <f t="shared" si="8"/>
        <v>0</v>
      </c>
      <c r="AR164" s="21" t="s">
        <v>149</v>
      </c>
      <c r="AT164" s="21" t="s">
        <v>145</v>
      </c>
      <c r="AU164" s="21" t="s">
        <v>123</v>
      </c>
      <c r="AY164" s="21" t="s">
        <v>144</v>
      </c>
      <c r="BE164" s="108">
        <f t="shared" si="9"/>
        <v>0</v>
      </c>
      <c r="BF164" s="108">
        <f t="shared" si="10"/>
        <v>0</v>
      </c>
      <c r="BG164" s="108">
        <f t="shared" si="11"/>
        <v>0</v>
      </c>
      <c r="BH164" s="108">
        <f t="shared" si="12"/>
        <v>0</v>
      </c>
      <c r="BI164" s="108">
        <f t="shared" si="13"/>
        <v>0</v>
      </c>
      <c r="BJ164" s="21" t="s">
        <v>123</v>
      </c>
      <c r="BK164" s="173">
        <f t="shared" si="14"/>
        <v>0</v>
      </c>
      <c r="BL164" s="21" t="s">
        <v>149</v>
      </c>
      <c r="BM164" s="21" t="s">
        <v>205</v>
      </c>
    </row>
    <row r="165" spans="2:65" s="1" customFormat="1" ht="25.5" customHeight="1">
      <c r="B165" s="37"/>
      <c r="C165" s="165" t="s">
        <v>206</v>
      </c>
      <c r="D165" s="165" t="s">
        <v>145</v>
      </c>
      <c r="E165" s="166" t="s">
        <v>207</v>
      </c>
      <c r="F165" s="273" t="s">
        <v>208</v>
      </c>
      <c r="G165" s="273"/>
      <c r="H165" s="273"/>
      <c r="I165" s="273"/>
      <c r="J165" s="167" t="s">
        <v>176</v>
      </c>
      <c r="K165" s="168">
        <v>237.5</v>
      </c>
      <c r="L165" s="274">
        <v>0</v>
      </c>
      <c r="M165" s="275"/>
      <c r="N165" s="276">
        <f t="shared" si="5"/>
        <v>0</v>
      </c>
      <c r="O165" s="276"/>
      <c r="P165" s="276"/>
      <c r="Q165" s="276"/>
      <c r="R165" s="39"/>
      <c r="T165" s="170" t="s">
        <v>20</v>
      </c>
      <c r="U165" s="46" t="s">
        <v>42</v>
      </c>
      <c r="V165" s="38"/>
      <c r="W165" s="171">
        <f t="shared" si="6"/>
        <v>0</v>
      </c>
      <c r="X165" s="171">
        <v>0</v>
      </c>
      <c r="Y165" s="171">
        <f t="shared" si="7"/>
        <v>0</v>
      </c>
      <c r="Z165" s="171">
        <v>0</v>
      </c>
      <c r="AA165" s="172">
        <f t="shared" si="8"/>
        <v>0</v>
      </c>
      <c r="AR165" s="21" t="s">
        <v>149</v>
      </c>
      <c r="AT165" s="21" t="s">
        <v>145</v>
      </c>
      <c r="AU165" s="21" t="s">
        <v>123</v>
      </c>
      <c r="AY165" s="21" t="s">
        <v>144</v>
      </c>
      <c r="BE165" s="108">
        <f t="shared" si="9"/>
        <v>0</v>
      </c>
      <c r="BF165" s="108">
        <f t="shared" si="10"/>
        <v>0</v>
      </c>
      <c r="BG165" s="108">
        <f t="shared" si="11"/>
        <v>0</v>
      </c>
      <c r="BH165" s="108">
        <f t="shared" si="12"/>
        <v>0</v>
      </c>
      <c r="BI165" s="108">
        <f t="shared" si="13"/>
        <v>0</v>
      </c>
      <c r="BJ165" s="21" t="s">
        <v>123</v>
      </c>
      <c r="BK165" s="173">
        <f t="shared" si="14"/>
        <v>0</v>
      </c>
      <c r="BL165" s="21" t="s">
        <v>149</v>
      </c>
      <c r="BM165" s="21" t="s">
        <v>209</v>
      </c>
    </row>
    <row r="166" spans="2:65" s="1" customFormat="1" ht="38.25" customHeight="1">
      <c r="B166" s="37"/>
      <c r="C166" s="165" t="s">
        <v>210</v>
      </c>
      <c r="D166" s="165" t="s">
        <v>145</v>
      </c>
      <c r="E166" s="166" t="s">
        <v>211</v>
      </c>
      <c r="F166" s="273" t="s">
        <v>212</v>
      </c>
      <c r="G166" s="273"/>
      <c r="H166" s="273"/>
      <c r="I166" s="273"/>
      <c r="J166" s="167" t="s">
        <v>176</v>
      </c>
      <c r="K166" s="168">
        <v>237.5</v>
      </c>
      <c r="L166" s="274">
        <v>0</v>
      </c>
      <c r="M166" s="275"/>
      <c r="N166" s="276">
        <f t="shared" si="5"/>
        <v>0</v>
      </c>
      <c r="O166" s="276"/>
      <c r="P166" s="276"/>
      <c r="Q166" s="276"/>
      <c r="R166" s="39"/>
      <c r="T166" s="170" t="s">
        <v>20</v>
      </c>
      <c r="U166" s="46" t="s">
        <v>42</v>
      </c>
      <c r="V166" s="38"/>
      <c r="W166" s="171">
        <f t="shared" si="6"/>
        <v>0</v>
      </c>
      <c r="X166" s="171">
        <v>0</v>
      </c>
      <c r="Y166" s="171">
        <f t="shared" si="7"/>
        <v>0</v>
      </c>
      <c r="Z166" s="171">
        <v>0</v>
      </c>
      <c r="AA166" s="172">
        <f t="shared" si="8"/>
        <v>0</v>
      </c>
      <c r="AR166" s="21" t="s">
        <v>149</v>
      </c>
      <c r="AT166" s="21" t="s">
        <v>145</v>
      </c>
      <c r="AU166" s="21" t="s">
        <v>123</v>
      </c>
      <c r="AY166" s="21" t="s">
        <v>144</v>
      </c>
      <c r="BE166" s="108">
        <f t="shared" si="9"/>
        <v>0</v>
      </c>
      <c r="BF166" s="108">
        <f t="shared" si="10"/>
        <v>0</v>
      </c>
      <c r="BG166" s="108">
        <f t="shared" si="11"/>
        <v>0</v>
      </c>
      <c r="BH166" s="108">
        <f t="shared" si="12"/>
        <v>0</v>
      </c>
      <c r="BI166" s="108">
        <f t="shared" si="13"/>
        <v>0</v>
      </c>
      <c r="BJ166" s="21" t="s">
        <v>123</v>
      </c>
      <c r="BK166" s="173">
        <f t="shared" si="14"/>
        <v>0</v>
      </c>
      <c r="BL166" s="21" t="s">
        <v>149</v>
      </c>
      <c r="BM166" s="21" t="s">
        <v>213</v>
      </c>
    </row>
    <row r="167" spans="2:65" s="1" customFormat="1" ht="25.5" customHeight="1">
      <c r="B167" s="37"/>
      <c r="C167" s="197" t="s">
        <v>214</v>
      </c>
      <c r="D167" s="197" t="s">
        <v>215</v>
      </c>
      <c r="E167" s="198" t="s">
        <v>216</v>
      </c>
      <c r="F167" s="287" t="s">
        <v>217</v>
      </c>
      <c r="G167" s="287"/>
      <c r="H167" s="287"/>
      <c r="I167" s="287"/>
      <c r="J167" s="199" t="s">
        <v>218</v>
      </c>
      <c r="K167" s="200">
        <v>170.1</v>
      </c>
      <c r="L167" s="288">
        <v>0</v>
      </c>
      <c r="M167" s="289"/>
      <c r="N167" s="290">
        <f t="shared" si="5"/>
        <v>0</v>
      </c>
      <c r="O167" s="276"/>
      <c r="P167" s="276"/>
      <c r="Q167" s="276"/>
      <c r="R167" s="39"/>
      <c r="T167" s="170" t="s">
        <v>20</v>
      </c>
      <c r="U167" s="46" t="s">
        <v>42</v>
      </c>
      <c r="V167" s="38"/>
      <c r="W167" s="171">
        <f t="shared" si="6"/>
        <v>0</v>
      </c>
      <c r="X167" s="171">
        <v>1</v>
      </c>
      <c r="Y167" s="171">
        <f t="shared" si="7"/>
        <v>170.1</v>
      </c>
      <c r="Z167" s="171">
        <v>0</v>
      </c>
      <c r="AA167" s="172">
        <f t="shared" si="8"/>
        <v>0</v>
      </c>
      <c r="AR167" s="21" t="s">
        <v>194</v>
      </c>
      <c r="AT167" s="21" t="s">
        <v>215</v>
      </c>
      <c r="AU167" s="21" t="s">
        <v>123</v>
      </c>
      <c r="AY167" s="21" t="s">
        <v>144</v>
      </c>
      <c r="BE167" s="108">
        <f t="shared" si="9"/>
        <v>0</v>
      </c>
      <c r="BF167" s="108">
        <f t="shared" si="10"/>
        <v>0</v>
      </c>
      <c r="BG167" s="108">
        <f t="shared" si="11"/>
        <v>0</v>
      </c>
      <c r="BH167" s="108">
        <f t="shared" si="12"/>
        <v>0</v>
      </c>
      <c r="BI167" s="108">
        <f t="shared" si="13"/>
        <v>0</v>
      </c>
      <c r="BJ167" s="21" t="s">
        <v>123</v>
      </c>
      <c r="BK167" s="173">
        <f t="shared" si="14"/>
        <v>0</v>
      </c>
      <c r="BL167" s="21" t="s">
        <v>149</v>
      </c>
      <c r="BM167" s="21" t="s">
        <v>219</v>
      </c>
    </row>
    <row r="168" spans="2:65" s="10" customFormat="1" ht="16.5" customHeight="1">
      <c r="B168" s="174"/>
      <c r="C168" s="175"/>
      <c r="D168" s="175"/>
      <c r="E168" s="176" t="s">
        <v>20</v>
      </c>
      <c r="F168" s="277" t="s">
        <v>220</v>
      </c>
      <c r="G168" s="278"/>
      <c r="H168" s="278"/>
      <c r="I168" s="278"/>
      <c r="J168" s="175"/>
      <c r="K168" s="176" t="s">
        <v>20</v>
      </c>
      <c r="L168" s="175"/>
      <c r="M168" s="175"/>
      <c r="N168" s="175"/>
      <c r="O168" s="175"/>
      <c r="P168" s="175"/>
      <c r="Q168" s="175"/>
      <c r="R168" s="177"/>
      <c r="T168" s="178"/>
      <c r="U168" s="175"/>
      <c r="V168" s="175"/>
      <c r="W168" s="175"/>
      <c r="X168" s="175"/>
      <c r="Y168" s="175"/>
      <c r="Z168" s="175"/>
      <c r="AA168" s="179"/>
      <c r="AT168" s="180" t="s">
        <v>152</v>
      </c>
      <c r="AU168" s="180" t="s">
        <v>123</v>
      </c>
      <c r="AV168" s="10" t="s">
        <v>83</v>
      </c>
      <c r="AW168" s="10" t="s">
        <v>32</v>
      </c>
      <c r="AX168" s="10" t="s">
        <v>75</v>
      </c>
      <c r="AY168" s="180" t="s">
        <v>144</v>
      </c>
    </row>
    <row r="169" spans="2:65" s="11" customFormat="1" ht="16.5" customHeight="1">
      <c r="B169" s="181"/>
      <c r="C169" s="182"/>
      <c r="D169" s="182"/>
      <c r="E169" s="183" t="s">
        <v>20</v>
      </c>
      <c r="F169" s="279" t="s">
        <v>221</v>
      </c>
      <c r="G169" s="280"/>
      <c r="H169" s="280"/>
      <c r="I169" s="280"/>
      <c r="J169" s="182"/>
      <c r="K169" s="184">
        <v>170.1</v>
      </c>
      <c r="L169" s="182"/>
      <c r="M169" s="182"/>
      <c r="N169" s="182"/>
      <c r="O169" s="182"/>
      <c r="P169" s="182"/>
      <c r="Q169" s="182"/>
      <c r="R169" s="185"/>
      <c r="T169" s="186"/>
      <c r="U169" s="182"/>
      <c r="V169" s="182"/>
      <c r="W169" s="182"/>
      <c r="X169" s="182"/>
      <c r="Y169" s="182"/>
      <c r="Z169" s="182"/>
      <c r="AA169" s="187"/>
      <c r="AT169" s="188" t="s">
        <v>152</v>
      </c>
      <c r="AU169" s="188" t="s">
        <v>123</v>
      </c>
      <c r="AV169" s="11" t="s">
        <v>123</v>
      </c>
      <c r="AW169" s="11" t="s">
        <v>32</v>
      </c>
      <c r="AX169" s="11" t="s">
        <v>75</v>
      </c>
      <c r="AY169" s="188" t="s">
        <v>144</v>
      </c>
    </row>
    <row r="170" spans="2:65" s="12" customFormat="1" ht="16.5" customHeight="1">
      <c r="B170" s="189"/>
      <c r="C170" s="190"/>
      <c r="D170" s="190"/>
      <c r="E170" s="191" t="s">
        <v>20</v>
      </c>
      <c r="F170" s="283" t="s">
        <v>158</v>
      </c>
      <c r="G170" s="284"/>
      <c r="H170" s="284"/>
      <c r="I170" s="284"/>
      <c r="J170" s="190"/>
      <c r="K170" s="192">
        <v>170.1</v>
      </c>
      <c r="L170" s="190"/>
      <c r="M170" s="190"/>
      <c r="N170" s="190"/>
      <c r="O170" s="190"/>
      <c r="P170" s="190"/>
      <c r="Q170" s="190"/>
      <c r="R170" s="193"/>
      <c r="T170" s="194"/>
      <c r="U170" s="190"/>
      <c r="V170" s="190"/>
      <c r="W170" s="190"/>
      <c r="X170" s="190"/>
      <c r="Y170" s="190"/>
      <c r="Z170" s="190"/>
      <c r="AA170" s="195"/>
      <c r="AT170" s="196" t="s">
        <v>152</v>
      </c>
      <c r="AU170" s="196" t="s">
        <v>123</v>
      </c>
      <c r="AV170" s="12" t="s">
        <v>149</v>
      </c>
      <c r="AW170" s="12" t="s">
        <v>32</v>
      </c>
      <c r="AX170" s="12" t="s">
        <v>83</v>
      </c>
      <c r="AY170" s="196" t="s">
        <v>144</v>
      </c>
    </row>
    <row r="171" spans="2:65" s="1" customFormat="1" ht="25.5" customHeight="1">
      <c r="B171" s="37"/>
      <c r="C171" s="165" t="s">
        <v>222</v>
      </c>
      <c r="D171" s="165" t="s">
        <v>145</v>
      </c>
      <c r="E171" s="166" t="s">
        <v>223</v>
      </c>
      <c r="F171" s="273" t="s">
        <v>224</v>
      </c>
      <c r="G171" s="273"/>
      <c r="H171" s="273"/>
      <c r="I171" s="273"/>
      <c r="J171" s="167" t="s">
        <v>148</v>
      </c>
      <c r="K171" s="168">
        <v>250</v>
      </c>
      <c r="L171" s="274">
        <v>0</v>
      </c>
      <c r="M171" s="275"/>
      <c r="N171" s="276">
        <f>ROUND(L171*K171,3)</f>
        <v>0</v>
      </c>
      <c r="O171" s="276"/>
      <c r="P171" s="276"/>
      <c r="Q171" s="276"/>
      <c r="R171" s="39"/>
      <c r="T171" s="170" t="s">
        <v>20</v>
      </c>
      <c r="U171" s="46" t="s">
        <v>42</v>
      </c>
      <c r="V171" s="38"/>
      <c r="W171" s="171">
        <f>V171*K171</f>
        <v>0</v>
      </c>
      <c r="X171" s="171">
        <v>0</v>
      </c>
      <c r="Y171" s="171">
        <f>X171*K171</f>
        <v>0</v>
      </c>
      <c r="Z171" s="171">
        <v>0</v>
      </c>
      <c r="AA171" s="172">
        <f>Z171*K171</f>
        <v>0</v>
      </c>
      <c r="AR171" s="21" t="s">
        <v>149</v>
      </c>
      <c r="AT171" s="21" t="s">
        <v>145</v>
      </c>
      <c r="AU171" s="21" t="s">
        <v>123</v>
      </c>
      <c r="AY171" s="21" t="s">
        <v>144</v>
      </c>
      <c r="BE171" s="108">
        <f>IF(U171="základná",N171,0)</f>
        <v>0</v>
      </c>
      <c r="BF171" s="108">
        <f>IF(U171="znížená",N171,0)</f>
        <v>0</v>
      </c>
      <c r="BG171" s="108">
        <f>IF(U171="zákl. prenesená",N171,0)</f>
        <v>0</v>
      </c>
      <c r="BH171" s="108">
        <f>IF(U171="zníž. prenesená",N171,0)</f>
        <v>0</v>
      </c>
      <c r="BI171" s="108">
        <f>IF(U171="nulová",N171,0)</f>
        <v>0</v>
      </c>
      <c r="BJ171" s="21" t="s">
        <v>123</v>
      </c>
      <c r="BK171" s="173">
        <f>ROUND(L171*K171,3)</f>
        <v>0</v>
      </c>
      <c r="BL171" s="21" t="s">
        <v>149</v>
      </c>
      <c r="BM171" s="21" t="s">
        <v>225</v>
      </c>
    </row>
    <row r="172" spans="2:65" s="11" customFormat="1" ht="16.5" customHeight="1">
      <c r="B172" s="181"/>
      <c r="C172" s="182"/>
      <c r="D172" s="182"/>
      <c r="E172" s="183" t="s">
        <v>20</v>
      </c>
      <c r="F172" s="285" t="s">
        <v>226</v>
      </c>
      <c r="G172" s="286"/>
      <c r="H172" s="286"/>
      <c r="I172" s="286"/>
      <c r="J172" s="182"/>
      <c r="K172" s="184">
        <v>250</v>
      </c>
      <c r="L172" s="182"/>
      <c r="M172" s="182"/>
      <c r="N172" s="182"/>
      <c r="O172" s="182"/>
      <c r="P172" s="182"/>
      <c r="Q172" s="182"/>
      <c r="R172" s="185"/>
      <c r="T172" s="186"/>
      <c r="U172" s="182"/>
      <c r="V172" s="182"/>
      <c r="W172" s="182"/>
      <c r="X172" s="182"/>
      <c r="Y172" s="182"/>
      <c r="Z172" s="182"/>
      <c r="AA172" s="187"/>
      <c r="AT172" s="188" t="s">
        <v>152</v>
      </c>
      <c r="AU172" s="188" t="s">
        <v>123</v>
      </c>
      <c r="AV172" s="11" t="s">
        <v>123</v>
      </c>
      <c r="AW172" s="11" t="s">
        <v>32</v>
      </c>
      <c r="AX172" s="11" t="s">
        <v>83</v>
      </c>
      <c r="AY172" s="188" t="s">
        <v>144</v>
      </c>
    </row>
    <row r="173" spans="2:65" s="1" customFormat="1" ht="25.5" customHeight="1">
      <c r="B173" s="37"/>
      <c r="C173" s="165" t="s">
        <v>227</v>
      </c>
      <c r="D173" s="165" t="s">
        <v>145</v>
      </c>
      <c r="E173" s="166" t="s">
        <v>228</v>
      </c>
      <c r="F173" s="273" t="s">
        <v>229</v>
      </c>
      <c r="G173" s="273"/>
      <c r="H173" s="273"/>
      <c r="I173" s="273"/>
      <c r="J173" s="167" t="s">
        <v>148</v>
      </c>
      <c r="K173" s="168">
        <v>58.2</v>
      </c>
      <c r="L173" s="274">
        <v>0</v>
      </c>
      <c r="M173" s="275"/>
      <c r="N173" s="276">
        <f>ROUND(L173*K173,3)</f>
        <v>0</v>
      </c>
      <c r="O173" s="276"/>
      <c r="P173" s="276"/>
      <c r="Q173" s="276"/>
      <c r="R173" s="39"/>
      <c r="T173" s="170" t="s">
        <v>20</v>
      </c>
      <c r="U173" s="46" t="s">
        <v>42</v>
      </c>
      <c r="V173" s="38"/>
      <c r="W173" s="171">
        <f>V173*K173</f>
        <v>0</v>
      </c>
      <c r="X173" s="171">
        <v>0</v>
      </c>
      <c r="Y173" s="171">
        <f>X173*K173</f>
        <v>0</v>
      </c>
      <c r="Z173" s="171">
        <v>0</v>
      </c>
      <c r="AA173" s="172">
        <f>Z173*K173</f>
        <v>0</v>
      </c>
      <c r="AR173" s="21" t="s">
        <v>149</v>
      </c>
      <c r="AT173" s="21" t="s">
        <v>145</v>
      </c>
      <c r="AU173" s="21" t="s">
        <v>123</v>
      </c>
      <c r="AY173" s="21" t="s">
        <v>144</v>
      </c>
      <c r="BE173" s="108">
        <f>IF(U173="základná",N173,0)</f>
        <v>0</v>
      </c>
      <c r="BF173" s="108">
        <f>IF(U173="znížená",N173,0)</f>
        <v>0</v>
      </c>
      <c r="BG173" s="108">
        <f>IF(U173="zákl. prenesená",N173,0)</f>
        <v>0</v>
      </c>
      <c r="BH173" s="108">
        <f>IF(U173="zníž. prenesená",N173,0)</f>
        <v>0</v>
      </c>
      <c r="BI173" s="108">
        <f>IF(U173="nulová",N173,0)</f>
        <v>0</v>
      </c>
      <c r="BJ173" s="21" t="s">
        <v>123</v>
      </c>
      <c r="BK173" s="173">
        <f>ROUND(L173*K173,3)</f>
        <v>0</v>
      </c>
      <c r="BL173" s="21" t="s">
        <v>149</v>
      </c>
      <c r="BM173" s="21" t="s">
        <v>230</v>
      </c>
    </row>
    <row r="174" spans="2:65" s="10" customFormat="1" ht="16.5" customHeight="1">
      <c r="B174" s="174"/>
      <c r="C174" s="175"/>
      <c r="D174" s="175"/>
      <c r="E174" s="176" t="s">
        <v>20</v>
      </c>
      <c r="F174" s="277" t="s">
        <v>231</v>
      </c>
      <c r="G174" s="278"/>
      <c r="H174" s="278"/>
      <c r="I174" s="278"/>
      <c r="J174" s="175"/>
      <c r="K174" s="176" t="s">
        <v>20</v>
      </c>
      <c r="L174" s="175"/>
      <c r="M174" s="175"/>
      <c r="N174" s="175"/>
      <c r="O174" s="175"/>
      <c r="P174" s="175"/>
      <c r="Q174" s="175"/>
      <c r="R174" s="177"/>
      <c r="T174" s="178"/>
      <c r="U174" s="175"/>
      <c r="V174" s="175"/>
      <c r="W174" s="175"/>
      <c r="X174" s="175"/>
      <c r="Y174" s="175"/>
      <c r="Z174" s="175"/>
      <c r="AA174" s="179"/>
      <c r="AT174" s="180" t="s">
        <v>152</v>
      </c>
      <c r="AU174" s="180" t="s">
        <v>123</v>
      </c>
      <c r="AV174" s="10" t="s">
        <v>83</v>
      </c>
      <c r="AW174" s="10" t="s">
        <v>32</v>
      </c>
      <c r="AX174" s="10" t="s">
        <v>75</v>
      </c>
      <c r="AY174" s="180" t="s">
        <v>144</v>
      </c>
    </row>
    <row r="175" spans="2:65" s="11" customFormat="1" ht="16.5" customHeight="1">
      <c r="B175" s="181"/>
      <c r="C175" s="182"/>
      <c r="D175" s="182"/>
      <c r="E175" s="183" t="s">
        <v>20</v>
      </c>
      <c r="F175" s="279" t="s">
        <v>232</v>
      </c>
      <c r="G175" s="280"/>
      <c r="H175" s="280"/>
      <c r="I175" s="280"/>
      <c r="J175" s="182"/>
      <c r="K175" s="184">
        <v>58.2</v>
      </c>
      <c r="L175" s="182"/>
      <c r="M175" s="182"/>
      <c r="N175" s="182"/>
      <c r="O175" s="182"/>
      <c r="P175" s="182"/>
      <c r="Q175" s="182"/>
      <c r="R175" s="185"/>
      <c r="T175" s="186"/>
      <c r="U175" s="182"/>
      <c r="V175" s="182"/>
      <c r="W175" s="182"/>
      <c r="X175" s="182"/>
      <c r="Y175" s="182"/>
      <c r="Z175" s="182"/>
      <c r="AA175" s="187"/>
      <c r="AT175" s="188" t="s">
        <v>152</v>
      </c>
      <c r="AU175" s="188" t="s">
        <v>123</v>
      </c>
      <c r="AV175" s="11" t="s">
        <v>123</v>
      </c>
      <c r="AW175" s="11" t="s">
        <v>32</v>
      </c>
      <c r="AX175" s="11" t="s">
        <v>75</v>
      </c>
      <c r="AY175" s="188" t="s">
        <v>144</v>
      </c>
    </row>
    <row r="176" spans="2:65" s="12" customFormat="1" ht="16.5" customHeight="1">
      <c r="B176" s="189"/>
      <c r="C176" s="190"/>
      <c r="D176" s="190"/>
      <c r="E176" s="191" t="s">
        <v>20</v>
      </c>
      <c r="F176" s="283" t="s">
        <v>158</v>
      </c>
      <c r="G176" s="284"/>
      <c r="H176" s="284"/>
      <c r="I176" s="284"/>
      <c r="J176" s="190"/>
      <c r="K176" s="192">
        <v>58.2</v>
      </c>
      <c r="L176" s="190"/>
      <c r="M176" s="190"/>
      <c r="N176" s="190"/>
      <c r="O176" s="190"/>
      <c r="P176" s="190"/>
      <c r="Q176" s="190"/>
      <c r="R176" s="193"/>
      <c r="T176" s="194"/>
      <c r="U176" s="190"/>
      <c r="V176" s="190"/>
      <c r="W176" s="190"/>
      <c r="X176" s="190"/>
      <c r="Y176" s="190"/>
      <c r="Z176" s="190"/>
      <c r="AA176" s="195"/>
      <c r="AT176" s="196" t="s">
        <v>152</v>
      </c>
      <c r="AU176" s="196" t="s">
        <v>123</v>
      </c>
      <c r="AV176" s="12" t="s">
        <v>149</v>
      </c>
      <c r="AW176" s="12" t="s">
        <v>32</v>
      </c>
      <c r="AX176" s="12" t="s">
        <v>83</v>
      </c>
      <c r="AY176" s="196" t="s">
        <v>144</v>
      </c>
    </row>
    <row r="177" spans="2:65" s="1" customFormat="1" ht="38.25" customHeight="1">
      <c r="B177" s="37"/>
      <c r="C177" s="165" t="s">
        <v>233</v>
      </c>
      <c r="D177" s="165" t="s">
        <v>145</v>
      </c>
      <c r="E177" s="166" t="s">
        <v>234</v>
      </c>
      <c r="F177" s="273" t="s">
        <v>235</v>
      </c>
      <c r="G177" s="273"/>
      <c r="H177" s="273"/>
      <c r="I177" s="273"/>
      <c r="J177" s="167" t="s">
        <v>148</v>
      </c>
      <c r="K177" s="168">
        <v>58.2</v>
      </c>
      <c r="L177" s="274">
        <v>0</v>
      </c>
      <c r="M177" s="275"/>
      <c r="N177" s="276">
        <f t="shared" ref="N177:N182" si="15">ROUND(L177*K177,3)</f>
        <v>0</v>
      </c>
      <c r="O177" s="276"/>
      <c r="P177" s="276"/>
      <c r="Q177" s="276"/>
      <c r="R177" s="39"/>
      <c r="T177" s="170" t="s">
        <v>20</v>
      </c>
      <c r="U177" s="46" t="s">
        <v>42</v>
      </c>
      <c r="V177" s="38"/>
      <c r="W177" s="171">
        <f t="shared" ref="W177:W182" si="16">V177*K177</f>
        <v>0</v>
      </c>
      <c r="X177" s="171">
        <v>0</v>
      </c>
      <c r="Y177" s="171">
        <f t="shared" ref="Y177:Y182" si="17">X177*K177</f>
        <v>0</v>
      </c>
      <c r="Z177" s="171">
        <v>0</v>
      </c>
      <c r="AA177" s="172">
        <f t="shared" ref="AA177:AA182" si="18">Z177*K177</f>
        <v>0</v>
      </c>
      <c r="AR177" s="21" t="s">
        <v>149</v>
      </c>
      <c r="AT177" s="21" t="s">
        <v>145</v>
      </c>
      <c r="AU177" s="21" t="s">
        <v>123</v>
      </c>
      <c r="AY177" s="21" t="s">
        <v>144</v>
      </c>
      <c r="BE177" s="108">
        <f t="shared" ref="BE177:BE182" si="19">IF(U177="základná",N177,0)</f>
        <v>0</v>
      </c>
      <c r="BF177" s="108">
        <f t="shared" ref="BF177:BF182" si="20">IF(U177="znížená",N177,0)</f>
        <v>0</v>
      </c>
      <c r="BG177" s="108">
        <f t="shared" ref="BG177:BG182" si="21">IF(U177="zákl. prenesená",N177,0)</f>
        <v>0</v>
      </c>
      <c r="BH177" s="108">
        <f t="shared" ref="BH177:BH182" si="22">IF(U177="zníž. prenesená",N177,0)</f>
        <v>0</v>
      </c>
      <c r="BI177" s="108">
        <f t="shared" ref="BI177:BI182" si="23">IF(U177="nulová",N177,0)</f>
        <v>0</v>
      </c>
      <c r="BJ177" s="21" t="s">
        <v>123</v>
      </c>
      <c r="BK177" s="173">
        <f t="shared" ref="BK177:BK182" si="24">ROUND(L177*K177,3)</f>
        <v>0</v>
      </c>
      <c r="BL177" s="21" t="s">
        <v>149</v>
      </c>
      <c r="BM177" s="21" t="s">
        <v>236</v>
      </c>
    </row>
    <row r="178" spans="2:65" s="1" customFormat="1" ht="38.25" customHeight="1">
      <c r="B178" s="37"/>
      <c r="C178" s="165" t="s">
        <v>237</v>
      </c>
      <c r="D178" s="165" t="s">
        <v>145</v>
      </c>
      <c r="E178" s="166" t="s">
        <v>238</v>
      </c>
      <c r="F178" s="273" t="s">
        <v>239</v>
      </c>
      <c r="G178" s="273"/>
      <c r="H178" s="273"/>
      <c r="I178" s="273"/>
      <c r="J178" s="167" t="s">
        <v>148</v>
      </c>
      <c r="K178" s="168">
        <v>58.2</v>
      </c>
      <c r="L178" s="274">
        <v>0</v>
      </c>
      <c r="M178" s="275"/>
      <c r="N178" s="276">
        <f t="shared" si="15"/>
        <v>0</v>
      </c>
      <c r="O178" s="276"/>
      <c r="P178" s="276"/>
      <c r="Q178" s="276"/>
      <c r="R178" s="39"/>
      <c r="T178" s="170" t="s">
        <v>20</v>
      </c>
      <c r="U178" s="46" t="s">
        <v>42</v>
      </c>
      <c r="V178" s="38"/>
      <c r="W178" s="171">
        <f t="shared" si="16"/>
        <v>0</v>
      </c>
      <c r="X178" s="171">
        <v>0</v>
      </c>
      <c r="Y178" s="171">
        <f t="shared" si="17"/>
        <v>0</v>
      </c>
      <c r="Z178" s="171">
        <v>0</v>
      </c>
      <c r="AA178" s="172">
        <f t="shared" si="18"/>
        <v>0</v>
      </c>
      <c r="AR178" s="21" t="s">
        <v>149</v>
      </c>
      <c r="AT178" s="21" t="s">
        <v>145</v>
      </c>
      <c r="AU178" s="21" t="s">
        <v>123</v>
      </c>
      <c r="AY178" s="21" t="s">
        <v>144</v>
      </c>
      <c r="BE178" s="108">
        <f t="shared" si="19"/>
        <v>0</v>
      </c>
      <c r="BF178" s="108">
        <f t="shared" si="20"/>
        <v>0</v>
      </c>
      <c r="BG178" s="108">
        <f t="shared" si="21"/>
        <v>0</v>
      </c>
      <c r="BH178" s="108">
        <f t="shared" si="22"/>
        <v>0</v>
      </c>
      <c r="BI178" s="108">
        <f t="shared" si="23"/>
        <v>0</v>
      </c>
      <c r="BJ178" s="21" t="s">
        <v>123</v>
      </c>
      <c r="BK178" s="173">
        <f t="shared" si="24"/>
        <v>0</v>
      </c>
      <c r="BL178" s="21" t="s">
        <v>149</v>
      </c>
      <c r="BM178" s="21" t="s">
        <v>240</v>
      </c>
    </row>
    <row r="179" spans="2:65" s="1" customFormat="1" ht="38.25" customHeight="1">
      <c r="B179" s="37"/>
      <c r="C179" s="165" t="s">
        <v>241</v>
      </c>
      <c r="D179" s="165" t="s">
        <v>145</v>
      </c>
      <c r="E179" s="166" t="s">
        <v>242</v>
      </c>
      <c r="F179" s="273" t="s">
        <v>243</v>
      </c>
      <c r="G179" s="273"/>
      <c r="H179" s="273"/>
      <c r="I179" s="273"/>
      <c r="J179" s="167" t="s">
        <v>244</v>
      </c>
      <c r="K179" s="168">
        <v>50</v>
      </c>
      <c r="L179" s="274">
        <v>0</v>
      </c>
      <c r="M179" s="275"/>
      <c r="N179" s="276">
        <f t="shared" si="15"/>
        <v>0</v>
      </c>
      <c r="O179" s="276"/>
      <c r="P179" s="276"/>
      <c r="Q179" s="276"/>
      <c r="R179" s="39"/>
      <c r="T179" s="170" t="s">
        <v>20</v>
      </c>
      <c r="U179" s="46" t="s">
        <v>42</v>
      </c>
      <c r="V179" s="38"/>
      <c r="W179" s="171">
        <f t="shared" si="16"/>
        <v>0</v>
      </c>
      <c r="X179" s="171">
        <v>1.4999999999999999E-2</v>
      </c>
      <c r="Y179" s="171">
        <f t="shared" si="17"/>
        <v>0.75</v>
      </c>
      <c r="Z179" s="171">
        <v>0</v>
      </c>
      <c r="AA179" s="172">
        <f t="shared" si="18"/>
        <v>0</v>
      </c>
      <c r="AR179" s="21" t="s">
        <v>149</v>
      </c>
      <c r="AT179" s="21" t="s">
        <v>145</v>
      </c>
      <c r="AU179" s="21" t="s">
        <v>123</v>
      </c>
      <c r="AY179" s="21" t="s">
        <v>144</v>
      </c>
      <c r="BE179" s="108">
        <f t="shared" si="19"/>
        <v>0</v>
      </c>
      <c r="BF179" s="108">
        <f t="shared" si="20"/>
        <v>0</v>
      </c>
      <c r="BG179" s="108">
        <f t="shared" si="21"/>
        <v>0</v>
      </c>
      <c r="BH179" s="108">
        <f t="shared" si="22"/>
        <v>0</v>
      </c>
      <c r="BI179" s="108">
        <f t="shared" si="23"/>
        <v>0</v>
      </c>
      <c r="BJ179" s="21" t="s">
        <v>123</v>
      </c>
      <c r="BK179" s="173">
        <f t="shared" si="24"/>
        <v>0</v>
      </c>
      <c r="BL179" s="21" t="s">
        <v>149</v>
      </c>
      <c r="BM179" s="21" t="s">
        <v>245</v>
      </c>
    </row>
    <row r="180" spans="2:65" s="1" customFormat="1" ht="16.5" customHeight="1">
      <c r="B180" s="37"/>
      <c r="C180" s="197" t="s">
        <v>246</v>
      </c>
      <c r="D180" s="197" t="s">
        <v>215</v>
      </c>
      <c r="E180" s="198" t="s">
        <v>247</v>
      </c>
      <c r="F180" s="287" t="s">
        <v>248</v>
      </c>
      <c r="G180" s="287"/>
      <c r="H180" s="287"/>
      <c r="I180" s="287"/>
      <c r="J180" s="199" t="s">
        <v>244</v>
      </c>
      <c r="K180" s="200">
        <v>51.5</v>
      </c>
      <c r="L180" s="288">
        <v>0</v>
      </c>
      <c r="M180" s="289"/>
      <c r="N180" s="290">
        <f t="shared" si="15"/>
        <v>0</v>
      </c>
      <c r="O180" s="276"/>
      <c r="P180" s="276"/>
      <c r="Q180" s="276"/>
      <c r="R180" s="39"/>
      <c r="T180" s="170" t="s">
        <v>20</v>
      </c>
      <c r="U180" s="46" t="s">
        <v>42</v>
      </c>
      <c r="V180" s="38"/>
      <c r="W180" s="171">
        <f t="shared" si="16"/>
        <v>0</v>
      </c>
      <c r="X180" s="171">
        <v>3.0000000000000001E-3</v>
      </c>
      <c r="Y180" s="171">
        <f t="shared" si="17"/>
        <v>0.1545</v>
      </c>
      <c r="Z180" s="171">
        <v>0</v>
      </c>
      <c r="AA180" s="172">
        <f t="shared" si="18"/>
        <v>0</v>
      </c>
      <c r="AR180" s="21" t="s">
        <v>194</v>
      </c>
      <c r="AT180" s="21" t="s">
        <v>215</v>
      </c>
      <c r="AU180" s="21" t="s">
        <v>123</v>
      </c>
      <c r="AY180" s="21" t="s">
        <v>144</v>
      </c>
      <c r="BE180" s="108">
        <f t="shared" si="19"/>
        <v>0</v>
      </c>
      <c r="BF180" s="108">
        <f t="shared" si="20"/>
        <v>0</v>
      </c>
      <c r="BG180" s="108">
        <f t="shared" si="21"/>
        <v>0</v>
      </c>
      <c r="BH180" s="108">
        <f t="shared" si="22"/>
        <v>0</v>
      </c>
      <c r="BI180" s="108">
        <f t="shared" si="23"/>
        <v>0</v>
      </c>
      <c r="BJ180" s="21" t="s">
        <v>123</v>
      </c>
      <c r="BK180" s="173">
        <f t="shared" si="24"/>
        <v>0</v>
      </c>
      <c r="BL180" s="21" t="s">
        <v>149</v>
      </c>
      <c r="BM180" s="21" t="s">
        <v>249</v>
      </c>
    </row>
    <row r="181" spans="2:65" s="1" customFormat="1" ht="25.5" customHeight="1">
      <c r="B181" s="37"/>
      <c r="C181" s="165" t="s">
        <v>10</v>
      </c>
      <c r="D181" s="165" t="s">
        <v>145</v>
      </c>
      <c r="E181" s="166" t="s">
        <v>250</v>
      </c>
      <c r="F181" s="273" t="s">
        <v>251</v>
      </c>
      <c r="G181" s="273"/>
      <c r="H181" s="273"/>
      <c r="I181" s="273"/>
      <c r="J181" s="167" t="s">
        <v>148</v>
      </c>
      <c r="K181" s="168">
        <v>58.2</v>
      </c>
      <c r="L181" s="274">
        <v>0</v>
      </c>
      <c r="M181" s="275"/>
      <c r="N181" s="276">
        <f t="shared" si="15"/>
        <v>0</v>
      </c>
      <c r="O181" s="276"/>
      <c r="P181" s="276"/>
      <c r="Q181" s="276"/>
      <c r="R181" s="39"/>
      <c r="T181" s="170" t="s">
        <v>20</v>
      </c>
      <c r="U181" s="46" t="s">
        <v>42</v>
      </c>
      <c r="V181" s="38"/>
      <c r="W181" s="171">
        <f t="shared" si="16"/>
        <v>0</v>
      </c>
      <c r="X181" s="171">
        <v>0</v>
      </c>
      <c r="Y181" s="171">
        <f t="shared" si="17"/>
        <v>0</v>
      </c>
      <c r="Z181" s="171">
        <v>0</v>
      </c>
      <c r="AA181" s="172">
        <f t="shared" si="18"/>
        <v>0</v>
      </c>
      <c r="AR181" s="21" t="s">
        <v>149</v>
      </c>
      <c r="AT181" s="21" t="s">
        <v>145</v>
      </c>
      <c r="AU181" s="21" t="s">
        <v>123</v>
      </c>
      <c r="AY181" s="21" t="s">
        <v>144</v>
      </c>
      <c r="BE181" s="108">
        <f t="shared" si="19"/>
        <v>0</v>
      </c>
      <c r="BF181" s="108">
        <f t="shared" si="20"/>
        <v>0</v>
      </c>
      <c r="BG181" s="108">
        <f t="shared" si="21"/>
        <v>0</v>
      </c>
      <c r="BH181" s="108">
        <f t="shared" si="22"/>
        <v>0</v>
      </c>
      <c r="BI181" s="108">
        <f t="shared" si="23"/>
        <v>0</v>
      </c>
      <c r="BJ181" s="21" t="s">
        <v>123</v>
      </c>
      <c r="BK181" s="173">
        <f t="shared" si="24"/>
        <v>0</v>
      </c>
      <c r="BL181" s="21" t="s">
        <v>149</v>
      </c>
      <c r="BM181" s="21" t="s">
        <v>252</v>
      </c>
    </row>
    <row r="182" spans="2:65" s="1" customFormat="1" ht="16.5" customHeight="1">
      <c r="B182" s="37"/>
      <c r="C182" s="197" t="s">
        <v>253</v>
      </c>
      <c r="D182" s="197" t="s">
        <v>215</v>
      </c>
      <c r="E182" s="198" t="s">
        <v>254</v>
      </c>
      <c r="F182" s="287" t="s">
        <v>255</v>
      </c>
      <c r="G182" s="287"/>
      <c r="H182" s="287"/>
      <c r="I182" s="287"/>
      <c r="J182" s="199" t="s">
        <v>256</v>
      </c>
      <c r="K182" s="200">
        <v>2057.37</v>
      </c>
      <c r="L182" s="288">
        <v>0</v>
      </c>
      <c r="M182" s="289"/>
      <c r="N182" s="290">
        <f t="shared" si="15"/>
        <v>0</v>
      </c>
      <c r="O182" s="276"/>
      <c r="P182" s="276"/>
      <c r="Q182" s="276"/>
      <c r="R182" s="39"/>
      <c r="T182" s="170" t="s">
        <v>20</v>
      </c>
      <c r="U182" s="46" t="s">
        <v>42</v>
      </c>
      <c r="V182" s="38"/>
      <c r="W182" s="171">
        <f t="shared" si="16"/>
        <v>0</v>
      </c>
      <c r="X182" s="171">
        <v>2.9999999999999997E-4</v>
      </c>
      <c r="Y182" s="171">
        <f t="shared" si="17"/>
        <v>0.61721099999999995</v>
      </c>
      <c r="Z182" s="171">
        <v>0</v>
      </c>
      <c r="AA182" s="172">
        <f t="shared" si="18"/>
        <v>0</v>
      </c>
      <c r="AR182" s="21" t="s">
        <v>194</v>
      </c>
      <c r="AT182" s="21" t="s">
        <v>215</v>
      </c>
      <c r="AU182" s="21" t="s">
        <v>123</v>
      </c>
      <c r="AY182" s="21" t="s">
        <v>144</v>
      </c>
      <c r="BE182" s="108">
        <f t="shared" si="19"/>
        <v>0</v>
      </c>
      <c r="BF182" s="108">
        <f t="shared" si="20"/>
        <v>0</v>
      </c>
      <c r="BG182" s="108">
        <f t="shared" si="21"/>
        <v>0</v>
      </c>
      <c r="BH182" s="108">
        <f t="shared" si="22"/>
        <v>0</v>
      </c>
      <c r="BI182" s="108">
        <f t="shared" si="23"/>
        <v>0</v>
      </c>
      <c r="BJ182" s="21" t="s">
        <v>123</v>
      </c>
      <c r="BK182" s="173">
        <f t="shared" si="24"/>
        <v>0</v>
      </c>
      <c r="BL182" s="21" t="s">
        <v>149</v>
      </c>
      <c r="BM182" s="21" t="s">
        <v>257</v>
      </c>
    </row>
    <row r="183" spans="2:65" s="9" customFormat="1" ht="29.85" customHeight="1">
      <c r="B183" s="154"/>
      <c r="C183" s="155"/>
      <c r="D183" s="164" t="s">
        <v>110</v>
      </c>
      <c r="E183" s="164"/>
      <c r="F183" s="164"/>
      <c r="G183" s="164"/>
      <c r="H183" s="164"/>
      <c r="I183" s="164"/>
      <c r="J183" s="164"/>
      <c r="K183" s="164"/>
      <c r="L183" s="164"/>
      <c r="M183" s="164"/>
      <c r="N183" s="297">
        <f>BK183</f>
        <v>0</v>
      </c>
      <c r="O183" s="298"/>
      <c r="P183" s="298"/>
      <c r="Q183" s="298"/>
      <c r="R183" s="157"/>
      <c r="T183" s="158"/>
      <c r="U183" s="155"/>
      <c r="V183" s="155"/>
      <c r="W183" s="159">
        <f>SUM(W184:W216)</f>
        <v>0</v>
      </c>
      <c r="X183" s="155"/>
      <c r="Y183" s="159">
        <f>SUM(Y184:Y216)</f>
        <v>42.123603360000004</v>
      </c>
      <c r="Z183" s="155"/>
      <c r="AA183" s="160">
        <f>SUM(AA184:AA216)</f>
        <v>0</v>
      </c>
      <c r="AR183" s="161" t="s">
        <v>83</v>
      </c>
      <c r="AT183" s="162" t="s">
        <v>74</v>
      </c>
      <c r="AU183" s="162" t="s">
        <v>83</v>
      </c>
      <c r="AY183" s="161" t="s">
        <v>144</v>
      </c>
      <c r="BK183" s="163">
        <f>SUM(BK184:BK216)</f>
        <v>0</v>
      </c>
    </row>
    <row r="184" spans="2:65" s="1" customFormat="1" ht="38.25" customHeight="1">
      <c r="B184" s="37"/>
      <c r="C184" s="165" t="s">
        <v>258</v>
      </c>
      <c r="D184" s="165" t="s">
        <v>145</v>
      </c>
      <c r="E184" s="166" t="s">
        <v>259</v>
      </c>
      <c r="F184" s="273" t="s">
        <v>260</v>
      </c>
      <c r="G184" s="273"/>
      <c r="H184" s="273"/>
      <c r="I184" s="273"/>
      <c r="J184" s="167" t="s">
        <v>176</v>
      </c>
      <c r="K184" s="168">
        <v>0.15</v>
      </c>
      <c r="L184" s="274">
        <v>0</v>
      </c>
      <c r="M184" s="275"/>
      <c r="N184" s="276">
        <f>ROUND(L184*K184,3)</f>
        <v>0</v>
      </c>
      <c r="O184" s="276"/>
      <c r="P184" s="276"/>
      <c r="Q184" s="276"/>
      <c r="R184" s="39"/>
      <c r="T184" s="170" t="s">
        <v>20</v>
      </c>
      <c r="U184" s="46" t="s">
        <v>42</v>
      </c>
      <c r="V184" s="38"/>
      <c r="W184" s="171">
        <f>V184*K184</f>
        <v>0</v>
      </c>
      <c r="X184" s="171">
        <v>2.0699999999999998</v>
      </c>
      <c r="Y184" s="171">
        <f>X184*K184</f>
        <v>0.31049999999999994</v>
      </c>
      <c r="Z184" s="171">
        <v>0</v>
      </c>
      <c r="AA184" s="172">
        <f>Z184*K184</f>
        <v>0</v>
      </c>
      <c r="AR184" s="21" t="s">
        <v>149</v>
      </c>
      <c r="AT184" s="21" t="s">
        <v>145</v>
      </c>
      <c r="AU184" s="21" t="s">
        <v>123</v>
      </c>
      <c r="AY184" s="21" t="s">
        <v>144</v>
      </c>
      <c r="BE184" s="108">
        <f>IF(U184="základná",N184,0)</f>
        <v>0</v>
      </c>
      <c r="BF184" s="108">
        <f>IF(U184="znížená",N184,0)</f>
        <v>0</v>
      </c>
      <c r="BG184" s="108">
        <f>IF(U184="zákl. prenesená",N184,0)</f>
        <v>0</v>
      </c>
      <c r="BH184" s="108">
        <f>IF(U184="zníž. prenesená",N184,0)</f>
        <v>0</v>
      </c>
      <c r="BI184" s="108">
        <f>IF(U184="nulová",N184,0)</f>
        <v>0</v>
      </c>
      <c r="BJ184" s="21" t="s">
        <v>123</v>
      </c>
      <c r="BK184" s="173">
        <f>ROUND(L184*K184,3)</f>
        <v>0</v>
      </c>
      <c r="BL184" s="21" t="s">
        <v>149</v>
      </c>
      <c r="BM184" s="21" t="s">
        <v>261</v>
      </c>
    </row>
    <row r="185" spans="2:65" s="10" customFormat="1" ht="16.5" customHeight="1">
      <c r="B185" s="174"/>
      <c r="C185" s="175"/>
      <c r="D185" s="175"/>
      <c r="E185" s="176" t="s">
        <v>20</v>
      </c>
      <c r="F185" s="277" t="s">
        <v>262</v>
      </c>
      <c r="G185" s="278"/>
      <c r="H185" s="278"/>
      <c r="I185" s="278"/>
      <c r="J185" s="175"/>
      <c r="K185" s="176" t="s">
        <v>20</v>
      </c>
      <c r="L185" s="175"/>
      <c r="M185" s="175"/>
      <c r="N185" s="175"/>
      <c r="O185" s="175"/>
      <c r="P185" s="175"/>
      <c r="Q185" s="175"/>
      <c r="R185" s="177"/>
      <c r="T185" s="178"/>
      <c r="U185" s="175"/>
      <c r="V185" s="175"/>
      <c r="W185" s="175"/>
      <c r="X185" s="175"/>
      <c r="Y185" s="175"/>
      <c r="Z185" s="175"/>
      <c r="AA185" s="179"/>
      <c r="AT185" s="180" t="s">
        <v>152</v>
      </c>
      <c r="AU185" s="180" t="s">
        <v>123</v>
      </c>
      <c r="AV185" s="10" t="s">
        <v>83</v>
      </c>
      <c r="AW185" s="10" t="s">
        <v>32</v>
      </c>
      <c r="AX185" s="10" t="s">
        <v>75</v>
      </c>
      <c r="AY185" s="180" t="s">
        <v>144</v>
      </c>
    </row>
    <row r="186" spans="2:65" s="11" customFormat="1" ht="16.5" customHeight="1">
      <c r="B186" s="181"/>
      <c r="C186" s="182"/>
      <c r="D186" s="182"/>
      <c r="E186" s="183" t="s">
        <v>20</v>
      </c>
      <c r="F186" s="279" t="s">
        <v>263</v>
      </c>
      <c r="G186" s="280"/>
      <c r="H186" s="280"/>
      <c r="I186" s="280"/>
      <c r="J186" s="182"/>
      <c r="K186" s="184">
        <v>0.15</v>
      </c>
      <c r="L186" s="182"/>
      <c r="M186" s="182"/>
      <c r="N186" s="182"/>
      <c r="O186" s="182"/>
      <c r="P186" s="182"/>
      <c r="Q186" s="182"/>
      <c r="R186" s="185"/>
      <c r="T186" s="186"/>
      <c r="U186" s="182"/>
      <c r="V186" s="182"/>
      <c r="W186" s="182"/>
      <c r="X186" s="182"/>
      <c r="Y186" s="182"/>
      <c r="Z186" s="182"/>
      <c r="AA186" s="187"/>
      <c r="AT186" s="188" t="s">
        <v>152</v>
      </c>
      <c r="AU186" s="188" t="s">
        <v>123</v>
      </c>
      <c r="AV186" s="11" t="s">
        <v>123</v>
      </c>
      <c r="AW186" s="11" t="s">
        <v>32</v>
      </c>
      <c r="AX186" s="11" t="s">
        <v>75</v>
      </c>
      <c r="AY186" s="188" t="s">
        <v>144</v>
      </c>
    </row>
    <row r="187" spans="2:65" s="12" customFormat="1" ht="16.5" customHeight="1">
      <c r="B187" s="189"/>
      <c r="C187" s="190"/>
      <c r="D187" s="190"/>
      <c r="E187" s="191" t="s">
        <v>20</v>
      </c>
      <c r="F187" s="283" t="s">
        <v>158</v>
      </c>
      <c r="G187" s="284"/>
      <c r="H187" s="284"/>
      <c r="I187" s="284"/>
      <c r="J187" s="190"/>
      <c r="K187" s="192">
        <v>0.15</v>
      </c>
      <c r="L187" s="190"/>
      <c r="M187" s="190"/>
      <c r="N187" s="190"/>
      <c r="O187" s="190"/>
      <c r="P187" s="190"/>
      <c r="Q187" s="190"/>
      <c r="R187" s="193"/>
      <c r="T187" s="194"/>
      <c r="U187" s="190"/>
      <c r="V187" s="190"/>
      <c r="W187" s="190"/>
      <c r="X187" s="190"/>
      <c r="Y187" s="190"/>
      <c r="Z187" s="190"/>
      <c r="AA187" s="195"/>
      <c r="AT187" s="196" t="s">
        <v>152</v>
      </c>
      <c r="AU187" s="196" t="s">
        <v>123</v>
      </c>
      <c r="AV187" s="12" t="s">
        <v>149</v>
      </c>
      <c r="AW187" s="12" t="s">
        <v>32</v>
      </c>
      <c r="AX187" s="12" t="s">
        <v>83</v>
      </c>
      <c r="AY187" s="196" t="s">
        <v>144</v>
      </c>
    </row>
    <row r="188" spans="2:65" s="1" customFormat="1" ht="25.5" customHeight="1">
      <c r="B188" s="37"/>
      <c r="C188" s="165" t="s">
        <v>264</v>
      </c>
      <c r="D188" s="165" t="s">
        <v>145</v>
      </c>
      <c r="E188" s="166" t="s">
        <v>265</v>
      </c>
      <c r="F188" s="273" t="s">
        <v>266</v>
      </c>
      <c r="G188" s="273"/>
      <c r="H188" s="273"/>
      <c r="I188" s="273"/>
      <c r="J188" s="167" t="s">
        <v>176</v>
      </c>
      <c r="K188" s="168">
        <v>5.48</v>
      </c>
      <c r="L188" s="274">
        <v>0</v>
      </c>
      <c r="M188" s="275"/>
      <c r="N188" s="276">
        <f>ROUND(L188*K188,3)</f>
        <v>0</v>
      </c>
      <c r="O188" s="276"/>
      <c r="P188" s="276"/>
      <c r="Q188" s="276"/>
      <c r="R188" s="39"/>
      <c r="T188" s="170" t="s">
        <v>20</v>
      </c>
      <c r="U188" s="46" t="s">
        <v>42</v>
      </c>
      <c r="V188" s="38"/>
      <c r="W188" s="171">
        <f>V188*K188</f>
        <v>0</v>
      </c>
      <c r="X188" s="171">
        <v>2.3132299999999999</v>
      </c>
      <c r="Y188" s="171">
        <f>X188*K188</f>
        <v>12.6765004</v>
      </c>
      <c r="Z188" s="171">
        <v>0</v>
      </c>
      <c r="AA188" s="172">
        <f>Z188*K188</f>
        <v>0</v>
      </c>
      <c r="AR188" s="21" t="s">
        <v>149</v>
      </c>
      <c r="AT188" s="21" t="s">
        <v>145</v>
      </c>
      <c r="AU188" s="21" t="s">
        <v>123</v>
      </c>
      <c r="AY188" s="21" t="s">
        <v>144</v>
      </c>
      <c r="BE188" s="108">
        <f>IF(U188="základná",N188,0)</f>
        <v>0</v>
      </c>
      <c r="BF188" s="108">
        <f>IF(U188="znížená",N188,0)</f>
        <v>0</v>
      </c>
      <c r="BG188" s="108">
        <f>IF(U188="zákl. prenesená",N188,0)</f>
        <v>0</v>
      </c>
      <c r="BH188" s="108">
        <f>IF(U188="zníž. prenesená",N188,0)</f>
        <v>0</v>
      </c>
      <c r="BI188" s="108">
        <f>IF(U188="nulová",N188,0)</f>
        <v>0</v>
      </c>
      <c r="BJ188" s="21" t="s">
        <v>123</v>
      </c>
      <c r="BK188" s="173">
        <f>ROUND(L188*K188,3)</f>
        <v>0</v>
      </c>
      <c r="BL188" s="21" t="s">
        <v>149</v>
      </c>
      <c r="BM188" s="21" t="s">
        <v>267</v>
      </c>
    </row>
    <row r="189" spans="2:65" s="10" customFormat="1" ht="16.5" customHeight="1">
      <c r="B189" s="174"/>
      <c r="C189" s="175"/>
      <c r="D189" s="175"/>
      <c r="E189" s="176" t="s">
        <v>20</v>
      </c>
      <c r="F189" s="277" t="s">
        <v>268</v>
      </c>
      <c r="G189" s="278"/>
      <c r="H189" s="278"/>
      <c r="I189" s="278"/>
      <c r="J189" s="175"/>
      <c r="K189" s="176" t="s">
        <v>20</v>
      </c>
      <c r="L189" s="175"/>
      <c r="M189" s="175"/>
      <c r="N189" s="175"/>
      <c r="O189" s="175"/>
      <c r="P189" s="175"/>
      <c r="Q189" s="175"/>
      <c r="R189" s="177"/>
      <c r="T189" s="178"/>
      <c r="U189" s="175"/>
      <c r="V189" s="175"/>
      <c r="W189" s="175"/>
      <c r="X189" s="175"/>
      <c r="Y189" s="175"/>
      <c r="Z189" s="175"/>
      <c r="AA189" s="179"/>
      <c r="AT189" s="180" t="s">
        <v>152</v>
      </c>
      <c r="AU189" s="180" t="s">
        <v>123</v>
      </c>
      <c r="AV189" s="10" t="s">
        <v>83</v>
      </c>
      <c r="AW189" s="10" t="s">
        <v>32</v>
      </c>
      <c r="AX189" s="10" t="s">
        <v>75</v>
      </c>
      <c r="AY189" s="180" t="s">
        <v>144</v>
      </c>
    </row>
    <row r="190" spans="2:65" s="11" customFormat="1" ht="16.5" customHeight="1">
      <c r="B190" s="181"/>
      <c r="C190" s="182"/>
      <c r="D190" s="182"/>
      <c r="E190" s="183" t="s">
        <v>20</v>
      </c>
      <c r="F190" s="279" t="s">
        <v>269</v>
      </c>
      <c r="G190" s="280"/>
      <c r="H190" s="280"/>
      <c r="I190" s="280"/>
      <c r="J190" s="182"/>
      <c r="K190" s="184">
        <v>4</v>
      </c>
      <c r="L190" s="182"/>
      <c r="M190" s="182"/>
      <c r="N190" s="182"/>
      <c r="O190" s="182"/>
      <c r="P190" s="182"/>
      <c r="Q190" s="182"/>
      <c r="R190" s="185"/>
      <c r="T190" s="186"/>
      <c r="U190" s="182"/>
      <c r="V190" s="182"/>
      <c r="W190" s="182"/>
      <c r="X190" s="182"/>
      <c r="Y190" s="182"/>
      <c r="Z190" s="182"/>
      <c r="AA190" s="187"/>
      <c r="AT190" s="188" t="s">
        <v>152</v>
      </c>
      <c r="AU190" s="188" t="s">
        <v>123</v>
      </c>
      <c r="AV190" s="11" t="s">
        <v>123</v>
      </c>
      <c r="AW190" s="11" t="s">
        <v>32</v>
      </c>
      <c r="AX190" s="11" t="s">
        <v>75</v>
      </c>
      <c r="AY190" s="188" t="s">
        <v>144</v>
      </c>
    </row>
    <row r="191" spans="2:65" s="10" customFormat="1" ht="16.5" customHeight="1">
      <c r="B191" s="174"/>
      <c r="C191" s="175"/>
      <c r="D191" s="175"/>
      <c r="E191" s="176" t="s">
        <v>20</v>
      </c>
      <c r="F191" s="281" t="s">
        <v>270</v>
      </c>
      <c r="G191" s="282"/>
      <c r="H191" s="282"/>
      <c r="I191" s="282"/>
      <c r="J191" s="175"/>
      <c r="K191" s="176" t="s">
        <v>20</v>
      </c>
      <c r="L191" s="175"/>
      <c r="M191" s="175"/>
      <c r="N191" s="175"/>
      <c r="O191" s="175"/>
      <c r="P191" s="175"/>
      <c r="Q191" s="175"/>
      <c r="R191" s="177"/>
      <c r="T191" s="178"/>
      <c r="U191" s="175"/>
      <c r="V191" s="175"/>
      <c r="W191" s="175"/>
      <c r="X191" s="175"/>
      <c r="Y191" s="175"/>
      <c r="Z191" s="175"/>
      <c r="AA191" s="179"/>
      <c r="AT191" s="180" t="s">
        <v>152</v>
      </c>
      <c r="AU191" s="180" t="s">
        <v>123</v>
      </c>
      <c r="AV191" s="10" t="s">
        <v>83</v>
      </c>
      <c r="AW191" s="10" t="s">
        <v>32</v>
      </c>
      <c r="AX191" s="10" t="s">
        <v>75</v>
      </c>
      <c r="AY191" s="180" t="s">
        <v>144</v>
      </c>
    </row>
    <row r="192" spans="2:65" s="11" customFormat="1" ht="16.5" customHeight="1">
      <c r="B192" s="181"/>
      <c r="C192" s="182"/>
      <c r="D192" s="182"/>
      <c r="E192" s="183" t="s">
        <v>20</v>
      </c>
      <c r="F192" s="279" t="s">
        <v>271</v>
      </c>
      <c r="G192" s="280"/>
      <c r="H192" s="280"/>
      <c r="I192" s="280"/>
      <c r="J192" s="182"/>
      <c r="K192" s="184">
        <v>1.48</v>
      </c>
      <c r="L192" s="182"/>
      <c r="M192" s="182"/>
      <c r="N192" s="182"/>
      <c r="O192" s="182"/>
      <c r="P192" s="182"/>
      <c r="Q192" s="182"/>
      <c r="R192" s="185"/>
      <c r="T192" s="186"/>
      <c r="U192" s="182"/>
      <c r="V192" s="182"/>
      <c r="W192" s="182"/>
      <c r="X192" s="182"/>
      <c r="Y192" s="182"/>
      <c r="Z192" s="182"/>
      <c r="AA192" s="187"/>
      <c r="AT192" s="188" t="s">
        <v>152</v>
      </c>
      <c r="AU192" s="188" t="s">
        <v>123</v>
      </c>
      <c r="AV192" s="11" t="s">
        <v>123</v>
      </c>
      <c r="AW192" s="11" t="s">
        <v>32</v>
      </c>
      <c r="AX192" s="11" t="s">
        <v>75</v>
      </c>
      <c r="AY192" s="188" t="s">
        <v>144</v>
      </c>
    </row>
    <row r="193" spans="2:65" s="12" customFormat="1" ht="16.5" customHeight="1">
      <c r="B193" s="189"/>
      <c r="C193" s="190"/>
      <c r="D193" s="190"/>
      <c r="E193" s="191" t="s">
        <v>20</v>
      </c>
      <c r="F193" s="283" t="s">
        <v>158</v>
      </c>
      <c r="G193" s="284"/>
      <c r="H193" s="284"/>
      <c r="I193" s="284"/>
      <c r="J193" s="190"/>
      <c r="K193" s="192">
        <v>5.48</v>
      </c>
      <c r="L193" s="190"/>
      <c r="M193" s="190"/>
      <c r="N193" s="190"/>
      <c r="O193" s="190"/>
      <c r="P193" s="190"/>
      <c r="Q193" s="190"/>
      <c r="R193" s="193"/>
      <c r="T193" s="194"/>
      <c r="U193" s="190"/>
      <c r="V193" s="190"/>
      <c r="W193" s="190"/>
      <c r="X193" s="190"/>
      <c r="Y193" s="190"/>
      <c r="Z193" s="190"/>
      <c r="AA193" s="195"/>
      <c r="AT193" s="196" t="s">
        <v>152</v>
      </c>
      <c r="AU193" s="196" t="s">
        <v>123</v>
      </c>
      <c r="AV193" s="12" t="s">
        <v>149</v>
      </c>
      <c r="AW193" s="12" t="s">
        <v>32</v>
      </c>
      <c r="AX193" s="12" t="s">
        <v>83</v>
      </c>
      <c r="AY193" s="196" t="s">
        <v>144</v>
      </c>
    </row>
    <row r="194" spans="2:65" s="1" customFormat="1" ht="25.5" customHeight="1">
      <c r="B194" s="37"/>
      <c r="C194" s="165" t="s">
        <v>272</v>
      </c>
      <c r="D194" s="165" t="s">
        <v>145</v>
      </c>
      <c r="E194" s="166" t="s">
        <v>273</v>
      </c>
      <c r="F194" s="273" t="s">
        <v>274</v>
      </c>
      <c r="G194" s="273"/>
      <c r="H194" s="273"/>
      <c r="I194" s="273"/>
      <c r="J194" s="167" t="s">
        <v>148</v>
      </c>
      <c r="K194" s="168">
        <v>18.5</v>
      </c>
      <c r="L194" s="274">
        <v>0</v>
      </c>
      <c r="M194" s="275"/>
      <c r="N194" s="276">
        <f>ROUND(L194*K194,3)</f>
        <v>0</v>
      </c>
      <c r="O194" s="276"/>
      <c r="P194" s="276"/>
      <c r="Q194" s="276"/>
      <c r="R194" s="39"/>
      <c r="T194" s="170" t="s">
        <v>20</v>
      </c>
      <c r="U194" s="46" t="s">
        <v>42</v>
      </c>
      <c r="V194" s="38"/>
      <c r="W194" s="171">
        <f>V194*K194</f>
        <v>0</v>
      </c>
      <c r="X194" s="171">
        <v>4.0699999999999998E-3</v>
      </c>
      <c r="Y194" s="171">
        <f>X194*K194</f>
        <v>7.5295000000000001E-2</v>
      </c>
      <c r="Z194" s="171">
        <v>0</v>
      </c>
      <c r="AA194" s="172">
        <f>Z194*K194</f>
        <v>0</v>
      </c>
      <c r="AR194" s="21" t="s">
        <v>149</v>
      </c>
      <c r="AT194" s="21" t="s">
        <v>145</v>
      </c>
      <c r="AU194" s="21" t="s">
        <v>123</v>
      </c>
      <c r="AY194" s="21" t="s">
        <v>144</v>
      </c>
      <c r="BE194" s="108">
        <f>IF(U194="základná",N194,0)</f>
        <v>0</v>
      </c>
      <c r="BF194" s="108">
        <f>IF(U194="znížená",N194,0)</f>
        <v>0</v>
      </c>
      <c r="BG194" s="108">
        <f>IF(U194="zákl. prenesená",N194,0)</f>
        <v>0</v>
      </c>
      <c r="BH194" s="108">
        <f>IF(U194="zníž. prenesená",N194,0)</f>
        <v>0</v>
      </c>
      <c r="BI194" s="108">
        <f>IF(U194="nulová",N194,0)</f>
        <v>0</v>
      </c>
      <c r="BJ194" s="21" t="s">
        <v>123</v>
      </c>
      <c r="BK194" s="173">
        <f>ROUND(L194*K194,3)</f>
        <v>0</v>
      </c>
      <c r="BL194" s="21" t="s">
        <v>149</v>
      </c>
      <c r="BM194" s="21" t="s">
        <v>275</v>
      </c>
    </row>
    <row r="195" spans="2:65" s="10" customFormat="1" ht="16.5" customHeight="1">
      <c r="B195" s="174"/>
      <c r="C195" s="175"/>
      <c r="D195" s="175"/>
      <c r="E195" s="176" t="s">
        <v>20</v>
      </c>
      <c r="F195" s="277" t="s">
        <v>270</v>
      </c>
      <c r="G195" s="278"/>
      <c r="H195" s="278"/>
      <c r="I195" s="278"/>
      <c r="J195" s="175"/>
      <c r="K195" s="176" t="s">
        <v>20</v>
      </c>
      <c r="L195" s="175"/>
      <c r="M195" s="175"/>
      <c r="N195" s="175"/>
      <c r="O195" s="175"/>
      <c r="P195" s="175"/>
      <c r="Q195" s="175"/>
      <c r="R195" s="177"/>
      <c r="T195" s="178"/>
      <c r="U195" s="175"/>
      <c r="V195" s="175"/>
      <c r="W195" s="175"/>
      <c r="X195" s="175"/>
      <c r="Y195" s="175"/>
      <c r="Z195" s="175"/>
      <c r="AA195" s="179"/>
      <c r="AT195" s="180" t="s">
        <v>152</v>
      </c>
      <c r="AU195" s="180" t="s">
        <v>123</v>
      </c>
      <c r="AV195" s="10" t="s">
        <v>83</v>
      </c>
      <c r="AW195" s="10" t="s">
        <v>32</v>
      </c>
      <c r="AX195" s="10" t="s">
        <v>75</v>
      </c>
      <c r="AY195" s="180" t="s">
        <v>144</v>
      </c>
    </row>
    <row r="196" spans="2:65" s="11" customFormat="1" ht="16.5" customHeight="1">
      <c r="B196" s="181"/>
      <c r="C196" s="182"/>
      <c r="D196" s="182"/>
      <c r="E196" s="183" t="s">
        <v>20</v>
      </c>
      <c r="F196" s="279" t="s">
        <v>276</v>
      </c>
      <c r="G196" s="280"/>
      <c r="H196" s="280"/>
      <c r="I196" s="280"/>
      <c r="J196" s="182"/>
      <c r="K196" s="184">
        <v>7.4</v>
      </c>
      <c r="L196" s="182"/>
      <c r="M196" s="182"/>
      <c r="N196" s="182"/>
      <c r="O196" s="182"/>
      <c r="P196" s="182"/>
      <c r="Q196" s="182"/>
      <c r="R196" s="185"/>
      <c r="T196" s="186"/>
      <c r="U196" s="182"/>
      <c r="V196" s="182"/>
      <c r="W196" s="182"/>
      <c r="X196" s="182"/>
      <c r="Y196" s="182"/>
      <c r="Z196" s="182"/>
      <c r="AA196" s="187"/>
      <c r="AT196" s="188" t="s">
        <v>152</v>
      </c>
      <c r="AU196" s="188" t="s">
        <v>123</v>
      </c>
      <c r="AV196" s="11" t="s">
        <v>123</v>
      </c>
      <c r="AW196" s="11" t="s">
        <v>32</v>
      </c>
      <c r="AX196" s="11" t="s">
        <v>75</v>
      </c>
      <c r="AY196" s="188" t="s">
        <v>144</v>
      </c>
    </row>
    <row r="197" spans="2:65" s="11" customFormat="1" ht="16.5" customHeight="1">
      <c r="B197" s="181"/>
      <c r="C197" s="182"/>
      <c r="D197" s="182"/>
      <c r="E197" s="183" t="s">
        <v>20</v>
      </c>
      <c r="F197" s="279" t="s">
        <v>277</v>
      </c>
      <c r="G197" s="280"/>
      <c r="H197" s="280"/>
      <c r="I197" s="280"/>
      <c r="J197" s="182"/>
      <c r="K197" s="184">
        <v>11.1</v>
      </c>
      <c r="L197" s="182"/>
      <c r="M197" s="182"/>
      <c r="N197" s="182"/>
      <c r="O197" s="182"/>
      <c r="P197" s="182"/>
      <c r="Q197" s="182"/>
      <c r="R197" s="185"/>
      <c r="T197" s="186"/>
      <c r="U197" s="182"/>
      <c r="V197" s="182"/>
      <c r="W197" s="182"/>
      <c r="X197" s="182"/>
      <c r="Y197" s="182"/>
      <c r="Z197" s="182"/>
      <c r="AA197" s="187"/>
      <c r="AT197" s="188" t="s">
        <v>152</v>
      </c>
      <c r="AU197" s="188" t="s">
        <v>123</v>
      </c>
      <c r="AV197" s="11" t="s">
        <v>123</v>
      </c>
      <c r="AW197" s="11" t="s">
        <v>32</v>
      </c>
      <c r="AX197" s="11" t="s">
        <v>75</v>
      </c>
      <c r="AY197" s="188" t="s">
        <v>144</v>
      </c>
    </row>
    <row r="198" spans="2:65" s="12" customFormat="1" ht="16.5" customHeight="1">
      <c r="B198" s="189"/>
      <c r="C198" s="190"/>
      <c r="D198" s="190"/>
      <c r="E198" s="191" t="s">
        <v>20</v>
      </c>
      <c r="F198" s="283" t="s">
        <v>158</v>
      </c>
      <c r="G198" s="284"/>
      <c r="H198" s="284"/>
      <c r="I198" s="284"/>
      <c r="J198" s="190"/>
      <c r="K198" s="192">
        <v>18.5</v>
      </c>
      <c r="L198" s="190"/>
      <c r="M198" s="190"/>
      <c r="N198" s="190"/>
      <c r="O198" s="190"/>
      <c r="P198" s="190"/>
      <c r="Q198" s="190"/>
      <c r="R198" s="193"/>
      <c r="T198" s="194"/>
      <c r="U198" s="190"/>
      <c r="V198" s="190"/>
      <c r="W198" s="190"/>
      <c r="X198" s="190"/>
      <c r="Y198" s="190"/>
      <c r="Z198" s="190"/>
      <c r="AA198" s="195"/>
      <c r="AT198" s="196" t="s">
        <v>152</v>
      </c>
      <c r="AU198" s="196" t="s">
        <v>123</v>
      </c>
      <c r="AV198" s="12" t="s">
        <v>149</v>
      </c>
      <c r="AW198" s="12" t="s">
        <v>32</v>
      </c>
      <c r="AX198" s="12" t="s">
        <v>83</v>
      </c>
      <c r="AY198" s="196" t="s">
        <v>144</v>
      </c>
    </row>
    <row r="199" spans="2:65" s="1" customFormat="1" ht="25.5" customHeight="1">
      <c r="B199" s="37"/>
      <c r="C199" s="165" t="s">
        <v>278</v>
      </c>
      <c r="D199" s="165" t="s">
        <v>145</v>
      </c>
      <c r="E199" s="166" t="s">
        <v>279</v>
      </c>
      <c r="F199" s="273" t="s">
        <v>280</v>
      </c>
      <c r="G199" s="273"/>
      <c r="H199" s="273"/>
      <c r="I199" s="273"/>
      <c r="J199" s="167" t="s">
        <v>148</v>
      </c>
      <c r="K199" s="168">
        <v>18.5</v>
      </c>
      <c r="L199" s="274">
        <v>0</v>
      </c>
      <c r="M199" s="275"/>
      <c r="N199" s="276">
        <f>ROUND(L199*K199,3)</f>
        <v>0</v>
      </c>
      <c r="O199" s="276"/>
      <c r="P199" s="276"/>
      <c r="Q199" s="276"/>
      <c r="R199" s="39"/>
      <c r="T199" s="170" t="s">
        <v>20</v>
      </c>
      <c r="U199" s="46" t="s">
        <v>42</v>
      </c>
      <c r="V199" s="38"/>
      <c r="W199" s="171">
        <f>V199*K199</f>
        <v>0</v>
      </c>
      <c r="X199" s="171">
        <v>0</v>
      </c>
      <c r="Y199" s="171">
        <f>X199*K199</f>
        <v>0</v>
      </c>
      <c r="Z199" s="171">
        <v>0</v>
      </c>
      <c r="AA199" s="172">
        <f>Z199*K199</f>
        <v>0</v>
      </c>
      <c r="AR199" s="21" t="s">
        <v>149</v>
      </c>
      <c r="AT199" s="21" t="s">
        <v>145</v>
      </c>
      <c r="AU199" s="21" t="s">
        <v>123</v>
      </c>
      <c r="AY199" s="21" t="s">
        <v>144</v>
      </c>
      <c r="BE199" s="108">
        <f>IF(U199="základná",N199,0)</f>
        <v>0</v>
      </c>
      <c r="BF199" s="108">
        <f>IF(U199="znížená",N199,0)</f>
        <v>0</v>
      </c>
      <c r="BG199" s="108">
        <f>IF(U199="zákl. prenesená",N199,0)</f>
        <v>0</v>
      </c>
      <c r="BH199" s="108">
        <f>IF(U199="zníž. prenesená",N199,0)</f>
        <v>0</v>
      </c>
      <c r="BI199" s="108">
        <f>IF(U199="nulová",N199,0)</f>
        <v>0</v>
      </c>
      <c r="BJ199" s="21" t="s">
        <v>123</v>
      </c>
      <c r="BK199" s="173">
        <f>ROUND(L199*K199,3)</f>
        <v>0</v>
      </c>
      <c r="BL199" s="21" t="s">
        <v>149</v>
      </c>
      <c r="BM199" s="21" t="s">
        <v>281</v>
      </c>
    </row>
    <row r="200" spans="2:65" s="1" customFormat="1" ht="38.25" customHeight="1">
      <c r="B200" s="37"/>
      <c r="C200" s="165" t="s">
        <v>282</v>
      </c>
      <c r="D200" s="165" t="s">
        <v>145</v>
      </c>
      <c r="E200" s="166" t="s">
        <v>283</v>
      </c>
      <c r="F200" s="273" t="s">
        <v>284</v>
      </c>
      <c r="G200" s="273"/>
      <c r="H200" s="273"/>
      <c r="I200" s="273"/>
      <c r="J200" s="167" t="s">
        <v>176</v>
      </c>
      <c r="K200" s="168">
        <v>2.6669999999999998</v>
      </c>
      <c r="L200" s="274">
        <v>0</v>
      </c>
      <c r="M200" s="275"/>
      <c r="N200" s="276">
        <f>ROUND(L200*K200,3)</f>
        <v>0</v>
      </c>
      <c r="O200" s="276"/>
      <c r="P200" s="276"/>
      <c r="Q200" s="276"/>
      <c r="R200" s="39"/>
      <c r="T200" s="170" t="s">
        <v>20</v>
      </c>
      <c r="U200" s="46" t="s">
        <v>42</v>
      </c>
      <c r="V200" s="38"/>
      <c r="W200" s="171">
        <f>V200*K200</f>
        <v>0</v>
      </c>
      <c r="X200" s="171">
        <v>2.16499</v>
      </c>
      <c r="Y200" s="171">
        <f>X200*K200</f>
        <v>5.7740283299999993</v>
      </c>
      <c r="Z200" s="171">
        <v>0</v>
      </c>
      <c r="AA200" s="172">
        <f>Z200*K200</f>
        <v>0</v>
      </c>
      <c r="AR200" s="21" t="s">
        <v>149</v>
      </c>
      <c r="AT200" s="21" t="s">
        <v>145</v>
      </c>
      <c r="AU200" s="21" t="s">
        <v>123</v>
      </c>
      <c r="AY200" s="21" t="s">
        <v>144</v>
      </c>
      <c r="BE200" s="108">
        <f>IF(U200="základná",N200,0)</f>
        <v>0</v>
      </c>
      <c r="BF200" s="108">
        <f>IF(U200="znížená",N200,0)</f>
        <v>0</v>
      </c>
      <c r="BG200" s="108">
        <f>IF(U200="zákl. prenesená",N200,0)</f>
        <v>0</v>
      </c>
      <c r="BH200" s="108">
        <f>IF(U200="zníž. prenesená",N200,0)</f>
        <v>0</v>
      </c>
      <c r="BI200" s="108">
        <f>IF(U200="nulová",N200,0)</f>
        <v>0</v>
      </c>
      <c r="BJ200" s="21" t="s">
        <v>123</v>
      </c>
      <c r="BK200" s="173">
        <f>ROUND(L200*K200,3)</f>
        <v>0</v>
      </c>
      <c r="BL200" s="21" t="s">
        <v>149</v>
      </c>
      <c r="BM200" s="21" t="s">
        <v>285</v>
      </c>
    </row>
    <row r="201" spans="2:65" s="10" customFormat="1" ht="16.5" customHeight="1">
      <c r="B201" s="174"/>
      <c r="C201" s="175"/>
      <c r="D201" s="175"/>
      <c r="E201" s="176" t="s">
        <v>20</v>
      </c>
      <c r="F201" s="277" t="s">
        <v>286</v>
      </c>
      <c r="G201" s="278"/>
      <c r="H201" s="278"/>
      <c r="I201" s="278"/>
      <c r="J201" s="175"/>
      <c r="K201" s="176" t="s">
        <v>20</v>
      </c>
      <c r="L201" s="175"/>
      <c r="M201" s="175"/>
      <c r="N201" s="175"/>
      <c r="O201" s="175"/>
      <c r="P201" s="175"/>
      <c r="Q201" s="175"/>
      <c r="R201" s="177"/>
      <c r="T201" s="178"/>
      <c r="U201" s="175"/>
      <c r="V201" s="175"/>
      <c r="W201" s="175"/>
      <c r="X201" s="175"/>
      <c r="Y201" s="175"/>
      <c r="Z201" s="175"/>
      <c r="AA201" s="179"/>
      <c r="AT201" s="180" t="s">
        <v>152</v>
      </c>
      <c r="AU201" s="180" t="s">
        <v>123</v>
      </c>
      <c r="AV201" s="10" t="s">
        <v>83</v>
      </c>
      <c r="AW201" s="10" t="s">
        <v>32</v>
      </c>
      <c r="AX201" s="10" t="s">
        <v>75</v>
      </c>
      <c r="AY201" s="180" t="s">
        <v>144</v>
      </c>
    </row>
    <row r="202" spans="2:65" s="11" customFormat="1" ht="16.5" customHeight="1">
      <c r="B202" s="181"/>
      <c r="C202" s="182"/>
      <c r="D202" s="182"/>
      <c r="E202" s="183" t="s">
        <v>20</v>
      </c>
      <c r="F202" s="279" t="s">
        <v>287</v>
      </c>
      <c r="G202" s="280"/>
      <c r="H202" s="280"/>
      <c r="I202" s="280"/>
      <c r="J202" s="182"/>
      <c r="K202" s="184">
        <v>2.6669999999999998</v>
      </c>
      <c r="L202" s="182"/>
      <c r="M202" s="182"/>
      <c r="N202" s="182"/>
      <c r="O202" s="182"/>
      <c r="P202" s="182"/>
      <c r="Q202" s="182"/>
      <c r="R202" s="185"/>
      <c r="T202" s="186"/>
      <c r="U202" s="182"/>
      <c r="V202" s="182"/>
      <c r="W202" s="182"/>
      <c r="X202" s="182"/>
      <c r="Y202" s="182"/>
      <c r="Z202" s="182"/>
      <c r="AA202" s="187"/>
      <c r="AT202" s="188" t="s">
        <v>152</v>
      </c>
      <c r="AU202" s="188" t="s">
        <v>123</v>
      </c>
      <c r="AV202" s="11" t="s">
        <v>123</v>
      </c>
      <c r="AW202" s="11" t="s">
        <v>32</v>
      </c>
      <c r="AX202" s="11" t="s">
        <v>75</v>
      </c>
      <c r="AY202" s="188" t="s">
        <v>144</v>
      </c>
    </row>
    <row r="203" spans="2:65" s="12" customFormat="1" ht="16.5" customHeight="1">
      <c r="B203" s="189"/>
      <c r="C203" s="190"/>
      <c r="D203" s="190"/>
      <c r="E203" s="191" t="s">
        <v>20</v>
      </c>
      <c r="F203" s="283" t="s">
        <v>158</v>
      </c>
      <c r="G203" s="284"/>
      <c r="H203" s="284"/>
      <c r="I203" s="284"/>
      <c r="J203" s="190"/>
      <c r="K203" s="192">
        <v>2.6669999999999998</v>
      </c>
      <c r="L203" s="190"/>
      <c r="M203" s="190"/>
      <c r="N203" s="190"/>
      <c r="O203" s="190"/>
      <c r="P203" s="190"/>
      <c r="Q203" s="190"/>
      <c r="R203" s="193"/>
      <c r="T203" s="194"/>
      <c r="U203" s="190"/>
      <c r="V203" s="190"/>
      <c r="W203" s="190"/>
      <c r="X203" s="190"/>
      <c r="Y203" s="190"/>
      <c r="Z203" s="190"/>
      <c r="AA203" s="195"/>
      <c r="AT203" s="196" t="s">
        <v>152</v>
      </c>
      <c r="AU203" s="196" t="s">
        <v>123</v>
      </c>
      <c r="AV203" s="12" t="s">
        <v>149</v>
      </c>
      <c r="AW203" s="12" t="s">
        <v>32</v>
      </c>
      <c r="AX203" s="12" t="s">
        <v>83</v>
      </c>
      <c r="AY203" s="196" t="s">
        <v>144</v>
      </c>
    </row>
    <row r="204" spans="2:65" s="1" customFormat="1" ht="38.25" customHeight="1">
      <c r="B204" s="37"/>
      <c r="C204" s="165" t="s">
        <v>288</v>
      </c>
      <c r="D204" s="165" t="s">
        <v>145</v>
      </c>
      <c r="E204" s="166" t="s">
        <v>289</v>
      </c>
      <c r="F204" s="273" t="s">
        <v>290</v>
      </c>
      <c r="G204" s="273"/>
      <c r="H204" s="273"/>
      <c r="I204" s="273"/>
      <c r="J204" s="167" t="s">
        <v>176</v>
      </c>
      <c r="K204" s="168">
        <v>1.7150000000000001</v>
      </c>
      <c r="L204" s="274">
        <v>0</v>
      </c>
      <c r="M204" s="275"/>
      <c r="N204" s="276">
        <f>ROUND(L204*K204,3)</f>
        <v>0</v>
      </c>
      <c r="O204" s="276"/>
      <c r="P204" s="276"/>
      <c r="Q204" s="276"/>
      <c r="R204" s="39"/>
      <c r="T204" s="170" t="s">
        <v>20</v>
      </c>
      <c r="U204" s="46" t="s">
        <v>42</v>
      </c>
      <c r="V204" s="38"/>
      <c r="W204" s="171">
        <f>V204*K204</f>
        <v>0</v>
      </c>
      <c r="X204" s="171">
        <v>2.1190899999999999</v>
      </c>
      <c r="Y204" s="171">
        <f>X204*K204</f>
        <v>3.6342393500000001</v>
      </c>
      <c r="Z204" s="171">
        <v>0</v>
      </c>
      <c r="AA204" s="172">
        <f>Z204*K204</f>
        <v>0</v>
      </c>
      <c r="AR204" s="21" t="s">
        <v>149</v>
      </c>
      <c r="AT204" s="21" t="s">
        <v>145</v>
      </c>
      <c r="AU204" s="21" t="s">
        <v>123</v>
      </c>
      <c r="AY204" s="21" t="s">
        <v>144</v>
      </c>
      <c r="BE204" s="108">
        <f>IF(U204="základná",N204,0)</f>
        <v>0</v>
      </c>
      <c r="BF204" s="108">
        <f>IF(U204="znížená",N204,0)</f>
        <v>0</v>
      </c>
      <c r="BG204" s="108">
        <f>IF(U204="zákl. prenesená",N204,0)</f>
        <v>0</v>
      </c>
      <c r="BH204" s="108">
        <f>IF(U204="zníž. prenesená",N204,0)</f>
        <v>0</v>
      </c>
      <c r="BI204" s="108">
        <f>IF(U204="nulová",N204,0)</f>
        <v>0</v>
      </c>
      <c r="BJ204" s="21" t="s">
        <v>123</v>
      </c>
      <c r="BK204" s="173">
        <f>ROUND(L204*K204,3)</f>
        <v>0</v>
      </c>
      <c r="BL204" s="21" t="s">
        <v>149</v>
      </c>
      <c r="BM204" s="21" t="s">
        <v>291</v>
      </c>
    </row>
    <row r="205" spans="2:65" s="10" customFormat="1" ht="16.5" customHeight="1">
      <c r="B205" s="174"/>
      <c r="C205" s="175"/>
      <c r="D205" s="175"/>
      <c r="E205" s="176" t="s">
        <v>20</v>
      </c>
      <c r="F205" s="277" t="s">
        <v>286</v>
      </c>
      <c r="G205" s="278"/>
      <c r="H205" s="278"/>
      <c r="I205" s="278"/>
      <c r="J205" s="175"/>
      <c r="K205" s="176" t="s">
        <v>20</v>
      </c>
      <c r="L205" s="175"/>
      <c r="M205" s="175"/>
      <c r="N205" s="175"/>
      <c r="O205" s="175"/>
      <c r="P205" s="175"/>
      <c r="Q205" s="175"/>
      <c r="R205" s="177"/>
      <c r="T205" s="178"/>
      <c r="U205" s="175"/>
      <c r="V205" s="175"/>
      <c r="W205" s="175"/>
      <c r="X205" s="175"/>
      <c r="Y205" s="175"/>
      <c r="Z205" s="175"/>
      <c r="AA205" s="179"/>
      <c r="AT205" s="180" t="s">
        <v>152</v>
      </c>
      <c r="AU205" s="180" t="s">
        <v>123</v>
      </c>
      <c r="AV205" s="10" t="s">
        <v>83</v>
      </c>
      <c r="AW205" s="10" t="s">
        <v>32</v>
      </c>
      <c r="AX205" s="10" t="s">
        <v>75</v>
      </c>
      <c r="AY205" s="180" t="s">
        <v>144</v>
      </c>
    </row>
    <row r="206" spans="2:65" s="11" customFormat="1" ht="16.5" customHeight="1">
      <c r="B206" s="181"/>
      <c r="C206" s="182"/>
      <c r="D206" s="182"/>
      <c r="E206" s="183" t="s">
        <v>20</v>
      </c>
      <c r="F206" s="279" t="s">
        <v>292</v>
      </c>
      <c r="G206" s="280"/>
      <c r="H206" s="280"/>
      <c r="I206" s="280"/>
      <c r="J206" s="182"/>
      <c r="K206" s="184">
        <v>1.7150000000000001</v>
      </c>
      <c r="L206" s="182"/>
      <c r="M206" s="182"/>
      <c r="N206" s="182"/>
      <c r="O206" s="182"/>
      <c r="P206" s="182"/>
      <c r="Q206" s="182"/>
      <c r="R206" s="185"/>
      <c r="T206" s="186"/>
      <c r="U206" s="182"/>
      <c r="V206" s="182"/>
      <c r="W206" s="182"/>
      <c r="X206" s="182"/>
      <c r="Y206" s="182"/>
      <c r="Z206" s="182"/>
      <c r="AA206" s="187"/>
      <c r="AT206" s="188" t="s">
        <v>152</v>
      </c>
      <c r="AU206" s="188" t="s">
        <v>123</v>
      </c>
      <c r="AV206" s="11" t="s">
        <v>123</v>
      </c>
      <c r="AW206" s="11" t="s">
        <v>32</v>
      </c>
      <c r="AX206" s="11" t="s">
        <v>75</v>
      </c>
      <c r="AY206" s="188" t="s">
        <v>144</v>
      </c>
    </row>
    <row r="207" spans="2:65" s="12" customFormat="1" ht="16.5" customHeight="1">
      <c r="B207" s="189"/>
      <c r="C207" s="190"/>
      <c r="D207" s="190"/>
      <c r="E207" s="191" t="s">
        <v>20</v>
      </c>
      <c r="F207" s="283" t="s">
        <v>158</v>
      </c>
      <c r="G207" s="284"/>
      <c r="H207" s="284"/>
      <c r="I207" s="284"/>
      <c r="J207" s="190"/>
      <c r="K207" s="192">
        <v>1.7150000000000001</v>
      </c>
      <c r="L207" s="190"/>
      <c r="M207" s="190"/>
      <c r="N207" s="190"/>
      <c r="O207" s="190"/>
      <c r="P207" s="190"/>
      <c r="Q207" s="190"/>
      <c r="R207" s="193"/>
      <c r="T207" s="194"/>
      <c r="U207" s="190"/>
      <c r="V207" s="190"/>
      <c r="W207" s="190"/>
      <c r="X207" s="190"/>
      <c r="Y207" s="190"/>
      <c r="Z207" s="190"/>
      <c r="AA207" s="195"/>
      <c r="AT207" s="196" t="s">
        <v>152</v>
      </c>
      <c r="AU207" s="196" t="s">
        <v>123</v>
      </c>
      <c r="AV207" s="12" t="s">
        <v>149</v>
      </c>
      <c r="AW207" s="12" t="s">
        <v>32</v>
      </c>
      <c r="AX207" s="12" t="s">
        <v>83</v>
      </c>
      <c r="AY207" s="196" t="s">
        <v>144</v>
      </c>
    </row>
    <row r="208" spans="2:65" s="1" customFormat="1" ht="25.5" customHeight="1">
      <c r="B208" s="37"/>
      <c r="C208" s="165" t="s">
        <v>293</v>
      </c>
      <c r="D208" s="165" t="s">
        <v>145</v>
      </c>
      <c r="E208" s="166" t="s">
        <v>294</v>
      </c>
      <c r="F208" s="273" t="s">
        <v>295</v>
      </c>
      <c r="G208" s="273"/>
      <c r="H208" s="273"/>
      <c r="I208" s="273"/>
      <c r="J208" s="167" t="s">
        <v>176</v>
      </c>
      <c r="K208" s="168">
        <v>1.62</v>
      </c>
      <c r="L208" s="274">
        <v>0</v>
      </c>
      <c r="M208" s="275"/>
      <c r="N208" s="276">
        <f>ROUND(L208*K208,3)</f>
        <v>0</v>
      </c>
      <c r="O208" s="276"/>
      <c r="P208" s="276"/>
      <c r="Q208" s="276"/>
      <c r="R208" s="39"/>
      <c r="T208" s="170" t="s">
        <v>20</v>
      </c>
      <c r="U208" s="46" t="s">
        <v>42</v>
      </c>
      <c r="V208" s="38"/>
      <c r="W208" s="171">
        <f>V208*K208</f>
        <v>0</v>
      </c>
      <c r="X208" s="171">
        <v>2.3143699999999998</v>
      </c>
      <c r="Y208" s="171">
        <f>X208*K208</f>
        <v>3.7492793999999998</v>
      </c>
      <c r="Z208" s="171">
        <v>0</v>
      </c>
      <c r="AA208" s="172">
        <f>Z208*K208</f>
        <v>0</v>
      </c>
      <c r="AR208" s="21" t="s">
        <v>149</v>
      </c>
      <c r="AT208" s="21" t="s">
        <v>145</v>
      </c>
      <c r="AU208" s="21" t="s">
        <v>123</v>
      </c>
      <c r="AY208" s="21" t="s">
        <v>144</v>
      </c>
      <c r="BE208" s="108">
        <f>IF(U208="základná",N208,0)</f>
        <v>0</v>
      </c>
      <c r="BF208" s="108">
        <f>IF(U208="znížená",N208,0)</f>
        <v>0</v>
      </c>
      <c r="BG208" s="108">
        <f>IF(U208="zákl. prenesená",N208,0)</f>
        <v>0</v>
      </c>
      <c r="BH208" s="108">
        <f>IF(U208="zníž. prenesená",N208,0)</f>
        <v>0</v>
      </c>
      <c r="BI208" s="108">
        <f>IF(U208="nulová",N208,0)</f>
        <v>0</v>
      </c>
      <c r="BJ208" s="21" t="s">
        <v>123</v>
      </c>
      <c r="BK208" s="173">
        <f>ROUND(L208*K208,3)</f>
        <v>0</v>
      </c>
      <c r="BL208" s="21" t="s">
        <v>149</v>
      </c>
      <c r="BM208" s="21" t="s">
        <v>296</v>
      </c>
    </row>
    <row r="209" spans="2:65" s="10" customFormat="1" ht="16.5" customHeight="1">
      <c r="B209" s="174"/>
      <c r="C209" s="175"/>
      <c r="D209" s="175"/>
      <c r="E209" s="176" t="s">
        <v>20</v>
      </c>
      <c r="F209" s="277" t="s">
        <v>178</v>
      </c>
      <c r="G209" s="278"/>
      <c r="H209" s="278"/>
      <c r="I209" s="278"/>
      <c r="J209" s="175"/>
      <c r="K209" s="176" t="s">
        <v>20</v>
      </c>
      <c r="L209" s="175"/>
      <c r="M209" s="175"/>
      <c r="N209" s="175"/>
      <c r="O209" s="175"/>
      <c r="P209" s="175"/>
      <c r="Q209" s="175"/>
      <c r="R209" s="177"/>
      <c r="T209" s="178"/>
      <c r="U209" s="175"/>
      <c r="V209" s="175"/>
      <c r="W209" s="175"/>
      <c r="X209" s="175"/>
      <c r="Y209" s="175"/>
      <c r="Z209" s="175"/>
      <c r="AA209" s="179"/>
      <c r="AT209" s="180" t="s">
        <v>152</v>
      </c>
      <c r="AU209" s="180" t="s">
        <v>123</v>
      </c>
      <c r="AV209" s="10" t="s">
        <v>83</v>
      </c>
      <c r="AW209" s="10" t="s">
        <v>32</v>
      </c>
      <c r="AX209" s="10" t="s">
        <v>75</v>
      </c>
      <c r="AY209" s="180" t="s">
        <v>144</v>
      </c>
    </row>
    <row r="210" spans="2:65" s="11" customFormat="1" ht="16.5" customHeight="1">
      <c r="B210" s="181"/>
      <c r="C210" s="182"/>
      <c r="D210" s="182"/>
      <c r="E210" s="183" t="s">
        <v>20</v>
      </c>
      <c r="F210" s="279" t="s">
        <v>179</v>
      </c>
      <c r="G210" s="280"/>
      <c r="H210" s="280"/>
      <c r="I210" s="280"/>
      <c r="J210" s="182"/>
      <c r="K210" s="184">
        <v>1.62</v>
      </c>
      <c r="L210" s="182"/>
      <c r="M210" s="182"/>
      <c r="N210" s="182"/>
      <c r="O210" s="182"/>
      <c r="P210" s="182"/>
      <c r="Q210" s="182"/>
      <c r="R210" s="185"/>
      <c r="T210" s="186"/>
      <c r="U210" s="182"/>
      <c r="V210" s="182"/>
      <c r="W210" s="182"/>
      <c r="X210" s="182"/>
      <c r="Y210" s="182"/>
      <c r="Z210" s="182"/>
      <c r="AA210" s="187"/>
      <c r="AT210" s="188" t="s">
        <v>152</v>
      </c>
      <c r="AU210" s="188" t="s">
        <v>123</v>
      </c>
      <c r="AV210" s="11" t="s">
        <v>123</v>
      </c>
      <c r="AW210" s="11" t="s">
        <v>32</v>
      </c>
      <c r="AX210" s="11" t="s">
        <v>75</v>
      </c>
      <c r="AY210" s="188" t="s">
        <v>144</v>
      </c>
    </row>
    <row r="211" spans="2:65" s="12" customFormat="1" ht="16.5" customHeight="1">
      <c r="B211" s="189"/>
      <c r="C211" s="190"/>
      <c r="D211" s="190"/>
      <c r="E211" s="191" t="s">
        <v>20</v>
      </c>
      <c r="F211" s="283" t="s">
        <v>158</v>
      </c>
      <c r="G211" s="284"/>
      <c r="H211" s="284"/>
      <c r="I211" s="284"/>
      <c r="J211" s="190"/>
      <c r="K211" s="192">
        <v>1.62</v>
      </c>
      <c r="L211" s="190"/>
      <c r="M211" s="190"/>
      <c r="N211" s="190"/>
      <c r="O211" s="190"/>
      <c r="P211" s="190"/>
      <c r="Q211" s="190"/>
      <c r="R211" s="193"/>
      <c r="T211" s="194"/>
      <c r="U211" s="190"/>
      <c r="V211" s="190"/>
      <c r="W211" s="190"/>
      <c r="X211" s="190"/>
      <c r="Y211" s="190"/>
      <c r="Z211" s="190"/>
      <c r="AA211" s="195"/>
      <c r="AT211" s="196" t="s">
        <v>152</v>
      </c>
      <c r="AU211" s="196" t="s">
        <v>123</v>
      </c>
      <c r="AV211" s="12" t="s">
        <v>149</v>
      </c>
      <c r="AW211" s="12" t="s">
        <v>32</v>
      </c>
      <c r="AX211" s="12" t="s">
        <v>83</v>
      </c>
      <c r="AY211" s="196" t="s">
        <v>144</v>
      </c>
    </row>
    <row r="212" spans="2:65" s="1" customFormat="1" ht="25.5" customHeight="1">
      <c r="B212" s="37"/>
      <c r="C212" s="165" t="s">
        <v>297</v>
      </c>
      <c r="D212" s="165" t="s">
        <v>145</v>
      </c>
      <c r="E212" s="166" t="s">
        <v>298</v>
      </c>
      <c r="F212" s="273" t="s">
        <v>299</v>
      </c>
      <c r="G212" s="273"/>
      <c r="H212" s="273"/>
      <c r="I212" s="273"/>
      <c r="J212" s="167" t="s">
        <v>161</v>
      </c>
      <c r="K212" s="168">
        <v>50</v>
      </c>
      <c r="L212" s="274">
        <v>0</v>
      </c>
      <c r="M212" s="275"/>
      <c r="N212" s="276">
        <f>ROUND(L212*K212,3)</f>
        <v>0</v>
      </c>
      <c r="O212" s="276"/>
      <c r="P212" s="276"/>
      <c r="Q212" s="276"/>
      <c r="R212" s="39"/>
      <c r="T212" s="170" t="s">
        <v>20</v>
      </c>
      <c r="U212" s="46" t="s">
        <v>42</v>
      </c>
      <c r="V212" s="38"/>
      <c r="W212" s="171">
        <f>V212*K212</f>
        <v>0</v>
      </c>
      <c r="X212" s="171">
        <v>1.406E-2</v>
      </c>
      <c r="Y212" s="171">
        <f>X212*K212</f>
        <v>0.70299999999999996</v>
      </c>
      <c r="Z212" s="171">
        <v>0</v>
      </c>
      <c r="AA212" s="172">
        <f>Z212*K212</f>
        <v>0</v>
      </c>
      <c r="AR212" s="21" t="s">
        <v>149</v>
      </c>
      <c r="AT212" s="21" t="s">
        <v>145</v>
      </c>
      <c r="AU212" s="21" t="s">
        <v>123</v>
      </c>
      <c r="AY212" s="21" t="s">
        <v>144</v>
      </c>
      <c r="BE212" s="108">
        <f>IF(U212="základná",N212,0)</f>
        <v>0</v>
      </c>
      <c r="BF212" s="108">
        <f>IF(U212="znížená",N212,0)</f>
        <v>0</v>
      </c>
      <c r="BG212" s="108">
        <f>IF(U212="zákl. prenesená",N212,0)</f>
        <v>0</v>
      </c>
      <c r="BH212" s="108">
        <f>IF(U212="zníž. prenesená",N212,0)</f>
        <v>0</v>
      </c>
      <c r="BI212" s="108">
        <f>IF(U212="nulová",N212,0)</f>
        <v>0</v>
      </c>
      <c r="BJ212" s="21" t="s">
        <v>123</v>
      </c>
      <c r="BK212" s="173">
        <f>ROUND(L212*K212,3)</f>
        <v>0</v>
      </c>
      <c r="BL212" s="21" t="s">
        <v>149</v>
      </c>
      <c r="BM212" s="21" t="s">
        <v>300</v>
      </c>
    </row>
    <row r="213" spans="2:65" s="1" customFormat="1" ht="25.5" customHeight="1">
      <c r="B213" s="37"/>
      <c r="C213" s="165" t="s">
        <v>301</v>
      </c>
      <c r="D213" s="165" t="s">
        <v>145</v>
      </c>
      <c r="E213" s="166" t="s">
        <v>302</v>
      </c>
      <c r="F213" s="273" t="s">
        <v>303</v>
      </c>
      <c r="G213" s="273"/>
      <c r="H213" s="273"/>
      <c r="I213" s="273"/>
      <c r="J213" s="167" t="s">
        <v>148</v>
      </c>
      <c r="K213" s="168">
        <v>81.218000000000004</v>
      </c>
      <c r="L213" s="274">
        <v>0</v>
      </c>
      <c r="M213" s="275"/>
      <c r="N213" s="276">
        <f>ROUND(L213*K213,3)</f>
        <v>0</v>
      </c>
      <c r="O213" s="276"/>
      <c r="P213" s="276"/>
      <c r="Q213" s="276"/>
      <c r="R213" s="39"/>
      <c r="T213" s="170" t="s">
        <v>20</v>
      </c>
      <c r="U213" s="46" t="s">
        <v>42</v>
      </c>
      <c r="V213" s="38"/>
      <c r="W213" s="171">
        <f>V213*K213</f>
        <v>0</v>
      </c>
      <c r="X213" s="171">
        <v>0.18715999999999999</v>
      </c>
      <c r="Y213" s="171">
        <f>X213*K213</f>
        <v>15.200760880000001</v>
      </c>
      <c r="Z213" s="171">
        <v>0</v>
      </c>
      <c r="AA213" s="172">
        <f>Z213*K213</f>
        <v>0</v>
      </c>
      <c r="AR213" s="21" t="s">
        <v>149</v>
      </c>
      <c r="AT213" s="21" t="s">
        <v>145</v>
      </c>
      <c r="AU213" s="21" t="s">
        <v>123</v>
      </c>
      <c r="AY213" s="21" t="s">
        <v>144</v>
      </c>
      <c r="BE213" s="108">
        <f>IF(U213="základná",N213,0)</f>
        <v>0</v>
      </c>
      <c r="BF213" s="108">
        <f>IF(U213="znížená",N213,0)</f>
        <v>0</v>
      </c>
      <c r="BG213" s="108">
        <f>IF(U213="zákl. prenesená",N213,0)</f>
        <v>0</v>
      </c>
      <c r="BH213" s="108">
        <f>IF(U213="zníž. prenesená",N213,0)</f>
        <v>0</v>
      </c>
      <c r="BI213" s="108">
        <f>IF(U213="nulová",N213,0)</f>
        <v>0</v>
      </c>
      <c r="BJ213" s="21" t="s">
        <v>123</v>
      </c>
      <c r="BK213" s="173">
        <f>ROUND(L213*K213,3)</f>
        <v>0</v>
      </c>
      <c r="BL213" s="21" t="s">
        <v>149</v>
      </c>
      <c r="BM213" s="21" t="s">
        <v>304</v>
      </c>
    </row>
    <row r="214" spans="2:65" s="10" customFormat="1" ht="16.5" customHeight="1">
      <c r="B214" s="174"/>
      <c r="C214" s="175"/>
      <c r="D214" s="175"/>
      <c r="E214" s="176" t="s">
        <v>20</v>
      </c>
      <c r="F214" s="277" t="s">
        <v>305</v>
      </c>
      <c r="G214" s="278"/>
      <c r="H214" s="278"/>
      <c r="I214" s="278"/>
      <c r="J214" s="175"/>
      <c r="K214" s="176" t="s">
        <v>20</v>
      </c>
      <c r="L214" s="175"/>
      <c r="M214" s="175"/>
      <c r="N214" s="175"/>
      <c r="O214" s="175"/>
      <c r="P214" s="175"/>
      <c r="Q214" s="175"/>
      <c r="R214" s="177"/>
      <c r="T214" s="178"/>
      <c r="U214" s="175"/>
      <c r="V214" s="175"/>
      <c r="W214" s="175"/>
      <c r="X214" s="175"/>
      <c r="Y214" s="175"/>
      <c r="Z214" s="175"/>
      <c r="AA214" s="179"/>
      <c r="AT214" s="180" t="s">
        <v>152</v>
      </c>
      <c r="AU214" s="180" t="s">
        <v>123</v>
      </c>
      <c r="AV214" s="10" t="s">
        <v>83</v>
      </c>
      <c r="AW214" s="10" t="s">
        <v>32</v>
      </c>
      <c r="AX214" s="10" t="s">
        <v>75</v>
      </c>
      <c r="AY214" s="180" t="s">
        <v>144</v>
      </c>
    </row>
    <row r="215" spans="2:65" s="11" customFormat="1" ht="16.5" customHeight="1">
      <c r="B215" s="181"/>
      <c r="C215" s="182"/>
      <c r="D215" s="182"/>
      <c r="E215" s="183" t="s">
        <v>20</v>
      </c>
      <c r="F215" s="279" t="s">
        <v>306</v>
      </c>
      <c r="G215" s="280"/>
      <c r="H215" s="280"/>
      <c r="I215" s="280"/>
      <c r="J215" s="182"/>
      <c r="K215" s="184">
        <v>81.218000000000004</v>
      </c>
      <c r="L215" s="182"/>
      <c r="M215" s="182"/>
      <c r="N215" s="182"/>
      <c r="O215" s="182"/>
      <c r="P215" s="182"/>
      <c r="Q215" s="182"/>
      <c r="R215" s="185"/>
      <c r="T215" s="186"/>
      <c r="U215" s="182"/>
      <c r="V215" s="182"/>
      <c r="W215" s="182"/>
      <c r="X215" s="182"/>
      <c r="Y215" s="182"/>
      <c r="Z215" s="182"/>
      <c r="AA215" s="187"/>
      <c r="AT215" s="188" t="s">
        <v>152</v>
      </c>
      <c r="AU215" s="188" t="s">
        <v>123</v>
      </c>
      <c r="AV215" s="11" t="s">
        <v>123</v>
      </c>
      <c r="AW215" s="11" t="s">
        <v>32</v>
      </c>
      <c r="AX215" s="11" t="s">
        <v>75</v>
      </c>
      <c r="AY215" s="188" t="s">
        <v>144</v>
      </c>
    </row>
    <row r="216" spans="2:65" s="12" customFormat="1" ht="16.5" customHeight="1">
      <c r="B216" s="189"/>
      <c r="C216" s="190"/>
      <c r="D216" s="190"/>
      <c r="E216" s="191" t="s">
        <v>20</v>
      </c>
      <c r="F216" s="283" t="s">
        <v>158</v>
      </c>
      <c r="G216" s="284"/>
      <c r="H216" s="284"/>
      <c r="I216" s="284"/>
      <c r="J216" s="190"/>
      <c r="K216" s="192">
        <v>81.218000000000004</v>
      </c>
      <c r="L216" s="190"/>
      <c r="M216" s="190"/>
      <c r="N216" s="190"/>
      <c r="O216" s="190"/>
      <c r="P216" s="190"/>
      <c r="Q216" s="190"/>
      <c r="R216" s="193"/>
      <c r="T216" s="194"/>
      <c r="U216" s="190"/>
      <c r="V216" s="190"/>
      <c r="W216" s="190"/>
      <c r="X216" s="190"/>
      <c r="Y216" s="190"/>
      <c r="Z216" s="190"/>
      <c r="AA216" s="195"/>
      <c r="AT216" s="196" t="s">
        <v>152</v>
      </c>
      <c r="AU216" s="196" t="s">
        <v>123</v>
      </c>
      <c r="AV216" s="12" t="s">
        <v>149</v>
      </c>
      <c r="AW216" s="12" t="s">
        <v>32</v>
      </c>
      <c r="AX216" s="12" t="s">
        <v>83</v>
      </c>
      <c r="AY216" s="196" t="s">
        <v>144</v>
      </c>
    </row>
    <row r="217" spans="2:65" s="9" customFormat="1" ht="29.85" customHeight="1">
      <c r="B217" s="154"/>
      <c r="C217" s="155"/>
      <c r="D217" s="164" t="s">
        <v>111</v>
      </c>
      <c r="E217" s="164"/>
      <c r="F217" s="164"/>
      <c r="G217" s="164"/>
      <c r="H217" s="164"/>
      <c r="I217" s="164"/>
      <c r="J217" s="164"/>
      <c r="K217" s="164"/>
      <c r="L217" s="164"/>
      <c r="M217" s="164"/>
      <c r="N217" s="295">
        <f>BK217</f>
        <v>0</v>
      </c>
      <c r="O217" s="296"/>
      <c r="P217" s="296"/>
      <c r="Q217" s="296"/>
      <c r="R217" s="157"/>
      <c r="T217" s="158"/>
      <c r="U217" s="155"/>
      <c r="V217" s="155"/>
      <c r="W217" s="159">
        <f>SUM(W218:W221)</f>
        <v>0</v>
      </c>
      <c r="X217" s="155"/>
      <c r="Y217" s="159">
        <f>SUM(Y218:Y221)</f>
        <v>1.0697925000000001</v>
      </c>
      <c r="Z217" s="155"/>
      <c r="AA217" s="160">
        <f>SUM(AA218:AA221)</f>
        <v>0</v>
      </c>
      <c r="AR217" s="161" t="s">
        <v>83</v>
      </c>
      <c r="AT217" s="162" t="s">
        <v>74</v>
      </c>
      <c r="AU217" s="162" t="s">
        <v>83</v>
      </c>
      <c r="AY217" s="161" t="s">
        <v>144</v>
      </c>
      <c r="BK217" s="163">
        <f>SUM(BK218:BK221)</f>
        <v>0</v>
      </c>
    </row>
    <row r="218" spans="2:65" s="1" customFormat="1" ht="25.5" customHeight="1">
      <c r="B218" s="37"/>
      <c r="C218" s="165" t="s">
        <v>307</v>
      </c>
      <c r="D218" s="165" t="s">
        <v>145</v>
      </c>
      <c r="E218" s="166" t="s">
        <v>308</v>
      </c>
      <c r="F218" s="273" t="s">
        <v>309</v>
      </c>
      <c r="G218" s="273"/>
      <c r="H218" s="273"/>
      <c r="I218" s="273"/>
      <c r="J218" s="167" t="s">
        <v>176</v>
      </c>
      <c r="K218" s="168">
        <v>0.375</v>
      </c>
      <c r="L218" s="274">
        <v>0</v>
      </c>
      <c r="M218" s="275"/>
      <c r="N218" s="276">
        <f>ROUND(L218*K218,3)</f>
        <v>0</v>
      </c>
      <c r="O218" s="276"/>
      <c r="P218" s="276"/>
      <c r="Q218" s="276"/>
      <c r="R218" s="39"/>
      <c r="T218" s="170" t="s">
        <v>20</v>
      </c>
      <c r="U218" s="46" t="s">
        <v>42</v>
      </c>
      <c r="V218" s="38"/>
      <c r="W218" s="171">
        <f>V218*K218</f>
        <v>0</v>
      </c>
      <c r="X218" s="171">
        <v>2.8527800000000001</v>
      </c>
      <c r="Y218" s="171">
        <f>X218*K218</f>
        <v>1.0697925000000001</v>
      </c>
      <c r="Z218" s="171">
        <v>0</v>
      </c>
      <c r="AA218" s="172">
        <f>Z218*K218</f>
        <v>0</v>
      </c>
      <c r="AR218" s="21" t="s">
        <v>149</v>
      </c>
      <c r="AT218" s="21" t="s">
        <v>145</v>
      </c>
      <c r="AU218" s="21" t="s">
        <v>123</v>
      </c>
      <c r="AY218" s="21" t="s">
        <v>144</v>
      </c>
      <c r="BE218" s="108">
        <f>IF(U218="základná",N218,0)</f>
        <v>0</v>
      </c>
      <c r="BF218" s="108">
        <f>IF(U218="znížená",N218,0)</f>
        <v>0</v>
      </c>
      <c r="BG218" s="108">
        <f>IF(U218="zákl. prenesená",N218,0)</f>
        <v>0</v>
      </c>
      <c r="BH218" s="108">
        <f>IF(U218="zníž. prenesená",N218,0)</f>
        <v>0</v>
      </c>
      <c r="BI218" s="108">
        <f>IF(U218="nulová",N218,0)</f>
        <v>0</v>
      </c>
      <c r="BJ218" s="21" t="s">
        <v>123</v>
      </c>
      <c r="BK218" s="173">
        <f>ROUND(L218*K218,3)</f>
        <v>0</v>
      </c>
      <c r="BL218" s="21" t="s">
        <v>149</v>
      </c>
      <c r="BM218" s="21" t="s">
        <v>310</v>
      </c>
    </row>
    <row r="219" spans="2:65" s="10" customFormat="1" ht="16.5" customHeight="1">
      <c r="B219" s="174"/>
      <c r="C219" s="175"/>
      <c r="D219" s="175"/>
      <c r="E219" s="176" t="s">
        <v>20</v>
      </c>
      <c r="F219" s="277" t="s">
        <v>311</v>
      </c>
      <c r="G219" s="278"/>
      <c r="H219" s="278"/>
      <c r="I219" s="278"/>
      <c r="J219" s="175"/>
      <c r="K219" s="176" t="s">
        <v>20</v>
      </c>
      <c r="L219" s="175"/>
      <c r="M219" s="175"/>
      <c r="N219" s="175"/>
      <c r="O219" s="175"/>
      <c r="P219" s="175"/>
      <c r="Q219" s="175"/>
      <c r="R219" s="177"/>
      <c r="T219" s="178"/>
      <c r="U219" s="175"/>
      <c r="V219" s="175"/>
      <c r="W219" s="175"/>
      <c r="X219" s="175"/>
      <c r="Y219" s="175"/>
      <c r="Z219" s="175"/>
      <c r="AA219" s="179"/>
      <c r="AT219" s="180" t="s">
        <v>152</v>
      </c>
      <c r="AU219" s="180" t="s">
        <v>123</v>
      </c>
      <c r="AV219" s="10" t="s">
        <v>83</v>
      </c>
      <c r="AW219" s="10" t="s">
        <v>32</v>
      </c>
      <c r="AX219" s="10" t="s">
        <v>75</v>
      </c>
      <c r="AY219" s="180" t="s">
        <v>144</v>
      </c>
    </row>
    <row r="220" spans="2:65" s="11" customFormat="1" ht="16.5" customHeight="1">
      <c r="B220" s="181"/>
      <c r="C220" s="182"/>
      <c r="D220" s="182"/>
      <c r="E220" s="183" t="s">
        <v>20</v>
      </c>
      <c r="F220" s="279" t="s">
        <v>312</v>
      </c>
      <c r="G220" s="280"/>
      <c r="H220" s="280"/>
      <c r="I220" s="280"/>
      <c r="J220" s="182"/>
      <c r="K220" s="184">
        <v>0.375</v>
      </c>
      <c r="L220" s="182"/>
      <c r="M220" s="182"/>
      <c r="N220" s="182"/>
      <c r="O220" s="182"/>
      <c r="P220" s="182"/>
      <c r="Q220" s="182"/>
      <c r="R220" s="185"/>
      <c r="T220" s="186"/>
      <c r="U220" s="182"/>
      <c r="V220" s="182"/>
      <c r="W220" s="182"/>
      <c r="X220" s="182"/>
      <c r="Y220" s="182"/>
      <c r="Z220" s="182"/>
      <c r="AA220" s="187"/>
      <c r="AT220" s="188" t="s">
        <v>152</v>
      </c>
      <c r="AU220" s="188" t="s">
        <v>123</v>
      </c>
      <c r="AV220" s="11" t="s">
        <v>123</v>
      </c>
      <c r="AW220" s="11" t="s">
        <v>32</v>
      </c>
      <c r="AX220" s="11" t="s">
        <v>75</v>
      </c>
      <c r="AY220" s="188" t="s">
        <v>144</v>
      </c>
    </row>
    <row r="221" spans="2:65" s="12" customFormat="1" ht="16.5" customHeight="1">
      <c r="B221" s="189"/>
      <c r="C221" s="190"/>
      <c r="D221" s="190"/>
      <c r="E221" s="191" t="s">
        <v>20</v>
      </c>
      <c r="F221" s="283" t="s">
        <v>158</v>
      </c>
      <c r="G221" s="284"/>
      <c r="H221" s="284"/>
      <c r="I221" s="284"/>
      <c r="J221" s="190"/>
      <c r="K221" s="192">
        <v>0.375</v>
      </c>
      <c r="L221" s="190"/>
      <c r="M221" s="190"/>
      <c r="N221" s="190"/>
      <c r="O221" s="190"/>
      <c r="P221" s="190"/>
      <c r="Q221" s="190"/>
      <c r="R221" s="193"/>
      <c r="T221" s="194"/>
      <c r="U221" s="190"/>
      <c r="V221" s="190"/>
      <c r="W221" s="190"/>
      <c r="X221" s="190"/>
      <c r="Y221" s="190"/>
      <c r="Z221" s="190"/>
      <c r="AA221" s="195"/>
      <c r="AT221" s="196" t="s">
        <v>152</v>
      </c>
      <c r="AU221" s="196" t="s">
        <v>123</v>
      </c>
      <c r="AV221" s="12" t="s">
        <v>149</v>
      </c>
      <c r="AW221" s="12" t="s">
        <v>32</v>
      </c>
      <c r="AX221" s="12" t="s">
        <v>83</v>
      </c>
      <c r="AY221" s="196" t="s">
        <v>144</v>
      </c>
    </row>
    <row r="222" spans="2:65" s="9" customFormat="1" ht="29.85" customHeight="1">
      <c r="B222" s="154"/>
      <c r="C222" s="155"/>
      <c r="D222" s="164" t="s">
        <v>112</v>
      </c>
      <c r="E222" s="164"/>
      <c r="F222" s="164"/>
      <c r="G222" s="164"/>
      <c r="H222" s="164"/>
      <c r="I222" s="164"/>
      <c r="J222" s="164"/>
      <c r="K222" s="164"/>
      <c r="L222" s="164"/>
      <c r="M222" s="164"/>
      <c r="N222" s="295">
        <f>BK222</f>
        <v>0</v>
      </c>
      <c r="O222" s="296"/>
      <c r="P222" s="296"/>
      <c r="Q222" s="296"/>
      <c r="R222" s="157"/>
      <c r="T222" s="158"/>
      <c r="U222" s="155"/>
      <c r="V222" s="155"/>
      <c r="W222" s="159">
        <f>SUM(W223:W230)</f>
        <v>0</v>
      </c>
      <c r="X222" s="155"/>
      <c r="Y222" s="159">
        <f>SUM(Y223:Y230)</f>
        <v>199.39609999999999</v>
      </c>
      <c r="Z222" s="155"/>
      <c r="AA222" s="160">
        <f>SUM(AA223:AA230)</f>
        <v>0</v>
      </c>
      <c r="AR222" s="161" t="s">
        <v>83</v>
      </c>
      <c r="AT222" s="162" t="s">
        <v>74</v>
      </c>
      <c r="AU222" s="162" t="s">
        <v>83</v>
      </c>
      <c r="AY222" s="161" t="s">
        <v>144</v>
      </c>
      <c r="BK222" s="163">
        <f>SUM(BK223:BK230)</f>
        <v>0</v>
      </c>
    </row>
    <row r="223" spans="2:65" s="1" customFormat="1" ht="38.25" customHeight="1">
      <c r="B223" s="37"/>
      <c r="C223" s="165" t="s">
        <v>313</v>
      </c>
      <c r="D223" s="165" t="s">
        <v>145</v>
      </c>
      <c r="E223" s="166" t="s">
        <v>314</v>
      </c>
      <c r="F223" s="273" t="s">
        <v>315</v>
      </c>
      <c r="G223" s="273"/>
      <c r="H223" s="273"/>
      <c r="I223" s="273"/>
      <c r="J223" s="167" t="s">
        <v>148</v>
      </c>
      <c r="K223" s="168">
        <v>170</v>
      </c>
      <c r="L223" s="274">
        <v>0</v>
      </c>
      <c r="M223" s="275"/>
      <c r="N223" s="276">
        <f>ROUND(L223*K223,3)</f>
        <v>0</v>
      </c>
      <c r="O223" s="276"/>
      <c r="P223" s="276"/>
      <c r="Q223" s="276"/>
      <c r="R223" s="39"/>
      <c r="T223" s="170" t="s">
        <v>20</v>
      </c>
      <c r="U223" s="46" t="s">
        <v>42</v>
      </c>
      <c r="V223" s="38"/>
      <c r="W223" s="171">
        <f>V223*K223</f>
        <v>0</v>
      </c>
      <c r="X223" s="171">
        <v>0.60304000000000002</v>
      </c>
      <c r="Y223" s="171">
        <f>X223*K223</f>
        <v>102.5168</v>
      </c>
      <c r="Z223" s="171">
        <v>0</v>
      </c>
      <c r="AA223" s="172">
        <f>Z223*K223</f>
        <v>0</v>
      </c>
      <c r="AR223" s="21" t="s">
        <v>149</v>
      </c>
      <c r="AT223" s="21" t="s">
        <v>145</v>
      </c>
      <c r="AU223" s="21" t="s">
        <v>123</v>
      </c>
      <c r="AY223" s="21" t="s">
        <v>144</v>
      </c>
      <c r="BE223" s="108">
        <f>IF(U223="základná",N223,0)</f>
        <v>0</v>
      </c>
      <c r="BF223" s="108">
        <f>IF(U223="znížená",N223,0)</f>
        <v>0</v>
      </c>
      <c r="BG223" s="108">
        <f>IF(U223="zákl. prenesená",N223,0)</f>
        <v>0</v>
      </c>
      <c r="BH223" s="108">
        <f>IF(U223="zníž. prenesená",N223,0)</f>
        <v>0</v>
      </c>
      <c r="BI223" s="108">
        <f>IF(U223="nulová",N223,0)</f>
        <v>0</v>
      </c>
      <c r="BJ223" s="21" t="s">
        <v>123</v>
      </c>
      <c r="BK223" s="173">
        <f>ROUND(L223*K223,3)</f>
        <v>0</v>
      </c>
      <c r="BL223" s="21" t="s">
        <v>149</v>
      </c>
      <c r="BM223" s="21" t="s">
        <v>316</v>
      </c>
    </row>
    <row r="224" spans="2:65" s="1" customFormat="1" ht="25.5" customHeight="1">
      <c r="B224" s="37"/>
      <c r="C224" s="165" t="s">
        <v>317</v>
      </c>
      <c r="D224" s="165" t="s">
        <v>145</v>
      </c>
      <c r="E224" s="166" t="s">
        <v>318</v>
      </c>
      <c r="F224" s="273" t="s">
        <v>319</v>
      </c>
      <c r="G224" s="273"/>
      <c r="H224" s="273"/>
      <c r="I224" s="273"/>
      <c r="J224" s="167" t="s">
        <v>148</v>
      </c>
      <c r="K224" s="168">
        <v>170</v>
      </c>
      <c r="L224" s="274">
        <v>0</v>
      </c>
      <c r="M224" s="275"/>
      <c r="N224" s="276">
        <f>ROUND(L224*K224,3)</f>
        <v>0</v>
      </c>
      <c r="O224" s="276"/>
      <c r="P224" s="276"/>
      <c r="Q224" s="276"/>
      <c r="R224" s="39"/>
      <c r="T224" s="170" t="s">
        <v>20</v>
      </c>
      <c r="U224" s="46" t="s">
        <v>42</v>
      </c>
      <c r="V224" s="38"/>
      <c r="W224" s="171">
        <f>V224*K224</f>
        <v>0</v>
      </c>
      <c r="X224" s="171">
        <v>0.12837000000000001</v>
      </c>
      <c r="Y224" s="171">
        <f>X224*K224</f>
        <v>21.822900000000001</v>
      </c>
      <c r="Z224" s="171">
        <v>0</v>
      </c>
      <c r="AA224" s="172">
        <f>Z224*K224</f>
        <v>0</v>
      </c>
      <c r="AR224" s="21" t="s">
        <v>149</v>
      </c>
      <c r="AT224" s="21" t="s">
        <v>145</v>
      </c>
      <c r="AU224" s="21" t="s">
        <v>123</v>
      </c>
      <c r="AY224" s="21" t="s">
        <v>144</v>
      </c>
      <c r="BE224" s="108">
        <f>IF(U224="základná",N224,0)</f>
        <v>0</v>
      </c>
      <c r="BF224" s="108">
        <f>IF(U224="znížená",N224,0)</f>
        <v>0</v>
      </c>
      <c r="BG224" s="108">
        <f>IF(U224="zákl. prenesená",N224,0)</f>
        <v>0</v>
      </c>
      <c r="BH224" s="108">
        <f>IF(U224="zníž. prenesená",N224,0)</f>
        <v>0</v>
      </c>
      <c r="BI224" s="108">
        <f>IF(U224="nulová",N224,0)</f>
        <v>0</v>
      </c>
      <c r="BJ224" s="21" t="s">
        <v>123</v>
      </c>
      <c r="BK224" s="173">
        <f>ROUND(L224*K224,3)</f>
        <v>0</v>
      </c>
      <c r="BL224" s="21" t="s">
        <v>149</v>
      </c>
      <c r="BM224" s="21" t="s">
        <v>320</v>
      </c>
    </row>
    <row r="225" spans="2:65" s="1" customFormat="1" ht="25.5" customHeight="1">
      <c r="B225" s="37"/>
      <c r="C225" s="165" t="s">
        <v>321</v>
      </c>
      <c r="D225" s="165" t="s">
        <v>145</v>
      </c>
      <c r="E225" s="166" t="s">
        <v>322</v>
      </c>
      <c r="F225" s="273" t="s">
        <v>323</v>
      </c>
      <c r="G225" s="273"/>
      <c r="H225" s="273"/>
      <c r="I225" s="273"/>
      <c r="J225" s="167" t="s">
        <v>148</v>
      </c>
      <c r="K225" s="168">
        <v>170</v>
      </c>
      <c r="L225" s="274">
        <v>0</v>
      </c>
      <c r="M225" s="275"/>
      <c r="N225" s="276">
        <f>ROUND(L225*K225,3)</f>
        <v>0</v>
      </c>
      <c r="O225" s="276"/>
      <c r="P225" s="276"/>
      <c r="Q225" s="276"/>
      <c r="R225" s="39"/>
      <c r="T225" s="170" t="s">
        <v>20</v>
      </c>
      <c r="U225" s="46" t="s">
        <v>42</v>
      </c>
      <c r="V225" s="38"/>
      <c r="W225" s="171">
        <f>V225*K225</f>
        <v>0</v>
      </c>
      <c r="X225" s="171">
        <v>0.1867</v>
      </c>
      <c r="Y225" s="171">
        <f>X225*K225</f>
        <v>31.739000000000001</v>
      </c>
      <c r="Z225" s="171">
        <v>0</v>
      </c>
      <c r="AA225" s="172">
        <f>Z225*K225</f>
        <v>0</v>
      </c>
      <c r="AR225" s="21" t="s">
        <v>149</v>
      </c>
      <c r="AT225" s="21" t="s">
        <v>145</v>
      </c>
      <c r="AU225" s="21" t="s">
        <v>123</v>
      </c>
      <c r="AY225" s="21" t="s">
        <v>144</v>
      </c>
      <c r="BE225" s="108">
        <f>IF(U225="základná",N225,0)</f>
        <v>0</v>
      </c>
      <c r="BF225" s="108">
        <f>IF(U225="znížená",N225,0)</f>
        <v>0</v>
      </c>
      <c r="BG225" s="108">
        <f>IF(U225="zákl. prenesená",N225,0)</f>
        <v>0</v>
      </c>
      <c r="BH225" s="108">
        <f>IF(U225="zníž. prenesená",N225,0)</f>
        <v>0</v>
      </c>
      <c r="BI225" s="108">
        <f>IF(U225="nulová",N225,0)</f>
        <v>0</v>
      </c>
      <c r="BJ225" s="21" t="s">
        <v>123</v>
      </c>
      <c r="BK225" s="173">
        <f>ROUND(L225*K225,3)</f>
        <v>0</v>
      </c>
      <c r="BL225" s="21" t="s">
        <v>149</v>
      </c>
      <c r="BM225" s="21" t="s">
        <v>324</v>
      </c>
    </row>
    <row r="226" spans="2:65" s="1" customFormat="1" ht="25.5" customHeight="1">
      <c r="B226" s="37"/>
      <c r="C226" s="197" t="s">
        <v>325</v>
      </c>
      <c r="D226" s="197" t="s">
        <v>215</v>
      </c>
      <c r="E226" s="198" t="s">
        <v>326</v>
      </c>
      <c r="F226" s="287" t="s">
        <v>327</v>
      </c>
      <c r="G226" s="287"/>
      <c r="H226" s="287"/>
      <c r="I226" s="287"/>
      <c r="J226" s="199" t="s">
        <v>148</v>
      </c>
      <c r="K226" s="200">
        <v>171.7</v>
      </c>
      <c r="L226" s="288">
        <v>0</v>
      </c>
      <c r="M226" s="289"/>
      <c r="N226" s="290">
        <f>ROUND(L226*K226,3)</f>
        <v>0</v>
      </c>
      <c r="O226" s="276"/>
      <c r="P226" s="276"/>
      <c r="Q226" s="276"/>
      <c r="R226" s="39"/>
      <c r="T226" s="170" t="s">
        <v>20</v>
      </c>
      <c r="U226" s="46" t="s">
        <v>42</v>
      </c>
      <c r="V226" s="38"/>
      <c r="W226" s="171">
        <f>V226*K226</f>
        <v>0</v>
      </c>
      <c r="X226" s="171">
        <v>0.222</v>
      </c>
      <c r="Y226" s="171">
        <f>X226*K226</f>
        <v>38.117399999999996</v>
      </c>
      <c r="Z226" s="171">
        <v>0</v>
      </c>
      <c r="AA226" s="172">
        <f>Z226*K226</f>
        <v>0</v>
      </c>
      <c r="AR226" s="21" t="s">
        <v>194</v>
      </c>
      <c r="AT226" s="21" t="s">
        <v>215</v>
      </c>
      <c r="AU226" s="21" t="s">
        <v>123</v>
      </c>
      <c r="AY226" s="21" t="s">
        <v>144</v>
      </c>
      <c r="BE226" s="108">
        <f>IF(U226="základná",N226,0)</f>
        <v>0</v>
      </c>
      <c r="BF226" s="108">
        <f>IF(U226="znížená",N226,0)</f>
        <v>0</v>
      </c>
      <c r="BG226" s="108">
        <f>IF(U226="zákl. prenesená",N226,0)</f>
        <v>0</v>
      </c>
      <c r="BH226" s="108">
        <f>IF(U226="zníž. prenesená",N226,0)</f>
        <v>0</v>
      </c>
      <c r="BI226" s="108">
        <f>IF(U226="nulová",N226,0)</f>
        <v>0</v>
      </c>
      <c r="BJ226" s="21" t="s">
        <v>123</v>
      </c>
      <c r="BK226" s="173">
        <f>ROUND(L226*K226,3)</f>
        <v>0</v>
      </c>
      <c r="BL226" s="21" t="s">
        <v>149</v>
      </c>
      <c r="BM226" s="21" t="s">
        <v>328</v>
      </c>
    </row>
    <row r="227" spans="2:65" s="1" customFormat="1" ht="38.25" customHeight="1">
      <c r="B227" s="37"/>
      <c r="C227" s="165" t="s">
        <v>329</v>
      </c>
      <c r="D227" s="165" t="s">
        <v>145</v>
      </c>
      <c r="E227" s="166" t="s">
        <v>330</v>
      </c>
      <c r="F227" s="273" t="s">
        <v>331</v>
      </c>
      <c r="G227" s="273"/>
      <c r="H227" s="273"/>
      <c r="I227" s="273"/>
      <c r="J227" s="167" t="s">
        <v>148</v>
      </c>
      <c r="K227" s="168">
        <v>50</v>
      </c>
      <c r="L227" s="274">
        <v>0</v>
      </c>
      <c r="M227" s="275"/>
      <c r="N227" s="276">
        <f>ROUND(L227*K227,3)</f>
        <v>0</v>
      </c>
      <c r="O227" s="276"/>
      <c r="P227" s="276"/>
      <c r="Q227" s="276"/>
      <c r="R227" s="39"/>
      <c r="T227" s="170" t="s">
        <v>20</v>
      </c>
      <c r="U227" s="46" t="s">
        <v>42</v>
      </c>
      <c r="V227" s="38"/>
      <c r="W227" s="171">
        <f>V227*K227</f>
        <v>0</v>
      </c>
      <c r="X227" s="171">
        <v>0.104</v>
      </c>
      <c r="Y227" s="171">
        <f>X227*K227</f>
        <v>5.2</v>
      </c>
      <c r="Z227" s="171">
        <v>0</v>
      </c>
      <c r="AA227" s="172">
        <f>Z227*K227</f>
        <v>0</v>
      </c>
      <c r="AR227" s="21" t="s">
        <v>149</v>
      </c>
      <c r="AT227" s="21" t="s">
        <v>145</v>
      </c>
      <c r="AU227" s="21" t="s">
        <v>123</v>
      </c>
      <c r="AY227" s="21" t="s">
        <v>144</v>
      </c>
      <c r="BE227" s="108">
        <f>IF(U227="základná",N227,0)</f>
        <v>0</v>
      </c>
      <c r="BF227" s="108">
        <f>IF(U227="znížená",N227,0)</f>
        <v>0</v>
      </c>
      <c r="BG227" s="108">
        <f>IF(U227="zákl. prenesená",N227,0)</f>
        <v>0</v>
      </c>
      <c r="BH227" s="108">
        <f>IF(U227="zníž. prenesená",N227,0)</f>
        <v>0</v>
      </c>
      <c r="BI227" s="108">
        <f>IF(U227="nulová",N227,0)</f>
        <v>0</v>
      </c>
      <c r="BJ227" s="21" t="s">
        <v>123</v>
      </c>
      <c r="BK227" s="173">
        <f>ROUND(L227*K227,3)</f>
        <v>0</v>
      </c>
      <c r="BL227" s="21" t="s">
        <v>149</v>
      </c>
      <c r="BM227" s="21" t="s">
        <v>332</v>
      </c>
    </row>
    <row r="228" spans="2:65" s="10" customFormat="1" ht="16.5" customHeight="1">
      <c r="B228" s="174"/>
      <c r="C228" s="175"/>
      <c r="D228" s="175"/>
      <c r="E228" s="176" t="s">
        <v>20</v>
      </c>
      <c r="F228" s="277" t="s">
        <v>333</v>
      </c>
      <c r="G228" s="278"/>
      <c r="H228" s="278"/>
      <c r="I228" s="278"/>
      <c r="J228" s="175"/>
      <c r="K228" s="176" t="s">
        <v>20</v>
      </c>
      <c r="L228" s="175"/>
      <c r="M228" s="175"/>
      <c r="N228" s="175"/>
      <c r="O228" s="175"/>
      <c r="P228" s="175"/>
      <c r="Q228" s="175"/>
      <c r="R228" s="177"/>
      <c r="T228" s="178"/>
      <c r="U228" s="175"/>
      <c r="V228" s="175"/>
      <c r="W228" s="175"/>
      <c r="X228" s="175"/>
      <c r="Y228" s="175"/>
      <c r="Z228" s="175"/>
      <c r="AA228" s="179"/>
      <c r="AT228" s="180" t="s">
        <v>152</v>
      </c>
      <c r="AU228" s="180" t="s">
        <v>123</v>
      </c>
      <c r="AV228" s="10" t="s">
        <v>83</v>
      </c>
      <c r="AW228" s="10" t="s">
        <v>32</v>
      </c>
      <c r="AX228" s="10" t="s">
        <v>75</v>
      </c>
      <c r="AY228" s="180" t="s">
        <v>144</v>
      </c>
    </row>
    <row r="229" spans="2:65" s="11" customFormat="1" ht="16.5" customHeight="1">
      <c r="B229" s="181"/>
      <c r="C229" s="182"/>
      <c r="D229" s="182"/>
      <c r="E229" s="183" t="s">
        <v>20</v>
      </c>
      <c r="F229" s="279" t="s">
        <v>155</v>
      </c>
      <c r="G229" s="280"/>
      <c r="H229" s="280"/>
      <c r="I229" s="280"/>
      <c r="J229" s="182"/>
      <c r="K229" s="184">
        <v>50</v>
      </c>
      <c r="L229" s="182"/>
      <c r="M229" s="182"/>
      <c r="N229" s="182"/>
      <c r="O229" s="182"/>
      <c r="P229" s="182"/>
      <c r="Q229" s="182"/>
      <c r="R229" s="185"/>
      <c r="T229" s="186"/>
      <c r="U229" s="182"/>
      <c r="V229" s="182"/>
      <c r="W229" s="182"/>
      <c r="X229" s="182"/>
      <c r="Y229" s="182"/>
      <c r="Z229" s="182"/>
      <c r="AA229" s="187"/>
      <c r="AT229" s="188" t="s">
        <v>152</v>
      </c>
      <c r="AU229" s="188" t="s">
        <v>123</v>
      </c>
      <c r="AV229" s="11" t="s">
        <v>123</v>
      </c>
      <c r="AW229" s="11" t="s">
        <v>32</v>
      </c>
      <c r="AX229" s="11" t="s">
        <v>75</v>
      </c>
      <c r="AY229" s="188" t="s">
        <v>144</v>
      </c>
    </row>
    <row r="230" spans="2:65" s="12" customFormat="1" ht="16.5" customHeight="1">
      <c r="B230" s="189"/>
      <c r="C230" s="190"/>
      <c r="D230" s="190"/>
      <c r="E230" s="191" t="s">
        <v>20</v>
      </c>
      <c r="F230" s="283" t="s">
        <v>158</v>
      </c>
      <c r="G230" s="284"/>
      <c r="H230" s="284"/>
      <c r="I230" s="284"/>
      <c r="J230" s="190"/>
      <c r="K230" s="192">
        <v>50</v>
      </c>
      <c r="L230" s="190"/>
      <c r="M230" s="190"/>
      <c r="N230" s="190"/>
      <c r="O230" s="190"/>
      <c r="P230" s="190"/>
      <c r="Q230" s="190"/>
      <c r="R230" s="193"/>
      <c r="T230" s="194"/>
      <c r="U230" s="190"/>
      <c r="V230" s="190"/>
      <c r="W230" s="190"/>
      <c r="X230" s="190"/>
      <c r="Y230" s="190"/>
      <c r="Z230" s="190"/>
      <c r="AA230" s="195"/>
      <c r="AT230" s="196" t="s">
        <v>152</v>
      </c>
      <c r="AU230" s="196" t="s">
        <v>123</v>
      </c>
      <c r="AV230" s="12" t="s">
        <v>149</v>
      </c>
      <c r="AW230" s="12" t="s">
        <v>32</v>
      </c>
      <c r="AX230" s="12" t="s">
        <v>83</v>
      </c>
      <c r="AY230" s="196" t="s">
        <v>144</v>
      </c>
    </row>
    <row r="231" spans="2:65" s="9" customFormat="1" ht="29.85" customHeight="1">
      <c r="B231" s="154"/>
      <c r="C231" s="155"/>
      <c r="D231" s="164" t="s">
        <v>113</v>
      </c>
      <c r="E231" s="164"/>
      <c r="F231" s="164"/>
      <c r="G231" s="164"/>
      <c r="H231" s="164"/>
      <c r="I231" s="164"/>
      <c r="J231" s="164"/>
      <c r="K231" s="164"/>
      <c r="L231" s="164"/>
      <c r="M231" s="164"/>
      <c r="N231" s="295">
        <f>BK231</f>
        <v>0</v>
      </c>
      <c r="O231" s="296"/>
      <c r="P231" s="296"/>
      <c r="Q231" s="296"/>
      <c r="R231" s="157"/>
      <c r="T231" s="158"/>
      <c r="U231" s="155"/>
      <c r="V231" s="155"/>
      <c r="W231" s="159">
        <f>SUM(W232:W236)</f>
        <v>0</v>
      </c>
      <c r="X231" s="155"/>
      <c r="Y231" s="159">
        <f>SUM(Y232:Y236)</f>
        <v>12.923991600000001</v>
      </c>
      <c r="Z231" s="155"/>
      <c r="AA231" s="160">
        <f>SUM(AA232:AA236)</f>
        <v>0</v>
      </c>
      <c r="AR231" s="161" t="s">
        <v>83</v>
      </c>
      <c r="AT231" s="162" t="s">
        <v>74</v>
      </c>
      <c r="AU231" s="162" t="s">
        <v>83</v>
      </c>
      <c r="AY231" s="161" t="s">
        <v>144</v>
      </c>
      <c r="BK231" s="163">
        <f>SUM(BK232:BK236)</f>
        <v>0</v>
      </c>
    </row>
    <row r="232" spans="2:65" s="1" customFormat="1" ht="38.25" customHeight="1">
      <c r="B232" s="37"/>
      <c r="C232" s="165" t="s">
        <v>334</v>
      </c>
      <c r="D232" s="165" t="s">
        <v>145</v>
      </c>
      <c r="E232" s="166" t="s">
        <v>335</v>
      </c>
      <c r="F232" s="273" t="s">
        <v>336</v>
      </c>
      <c r="G232" s="273"/>
      <c r="H232" s="273"/>
      <c r="I232" s="273"/>
      <c r="J232" s="167" t="s">
        <v>148</v>
      </c>
      <c r="K232" s="168">
        <v>95.41</v>
      </c>
      <c r="L232" s="274">
        <v>0</v>
      </c>
      <c r="M232" s="275"/>
      <c r="N232" s="276">
        <f>ROUND(L232*K232,3)</f>
        <v>0</v>
      </c>
      <c r="O232" s="276"/>
      <c r="P232" s="276"/>
      <c r="Q232" s="276"/>
      <c r="R232" s="39"/>
      <c r="T232" s="170" t="s">
        <v>20</v>
      </c>
      <c r="U232" s="46" t="s">
        <v>42</v>
      </c>
      <c r="V232" s="38"/>
      <c r="W232" s="171">
        <f>V232*K232</f>
        <v>0</v>
      </c>
      <c r="X232" s="171">
        <v>6.8760000000000002E-2</v>
      </c>
      <c r="Y232" s="171">
        <f>X232*K232</f>
        <v>6.5603916</v>
      </c>
      <c r="Z232" s="171">
        <v>0</v>
      </c>
      <c r="AA232" s="172">
        <f>Z232*K232</f>
        <v>0</v>
      </c>
      <c r="AR232" s="21" t="s">
        <v>149</v>
      </c>
      <c r="AT232" s="21" t="s">
        <v>145</v>
      </c>
      <c r="AU232" s="21" t="s">
        <v>123</v>
      </c>
      <c r="AY232" s="21" t="s">
        <v>144</v>
      </c>
      <c r="BE232" s="108">
        <f>IF(U232="základná",N232,0)</f>
        <v>0</v>
      </c>
      <c r="BF232" s="108">
        <f>IF(U232="znížená",N232,0)</f>
        <v>0</v>
      </c>
      <c r="BG232" s="108">
        <f>IF(U232="zákl. prenesená",N232,0)</f>
        <v>0</v>
      </c>
      <c r="BH232" s="108">
        <f>IF(U232="zníž. prenesená",N232,0)</f>
        <v>0</v>
      </c>
      <c r="BI232" s="108">
        <f>IF(U232="nulová",N232,0)</f>
        <v>0</v>
      </c>
      <c r="BJ232" s="21" t="s">
        <v>123</v>
      </c>
      <c r="BK232" s="173">
        <f>ROUND(L232*K232,3)</f>
        <v>0</v>
      </c>
      <c r="BL232" s="21" t="s">
        <v>149</v>
      </c>
      <c r="BM232" s="21" t="s">
        <v>337</v>
      </c>
    </row>
    <row r="233" spans="2:65" s="10" customFormat="1" ht="16.5" customHeight="1">
      <c r="B233" s="174"/>
      <c r="C233" s="175"/>
      <c r="D233" s="175"/>
      <c r="E233" s="176" t="s">
        <v>20</v>
      </c>
      <c r="F233" s="277" t="s">
        <v>338</v>
      </c>
      <c r="G233" s="278"/>
      <c r="H233" s="278"/>
      <c r="I233" s="278"/>
      <c r="J233" s="175"/>
      <c r="K233" s="176" t="s">
        <v>20</v>
      </c>
      <c r="L233" s="175"/>
      <c r="M233" s="175"/>
      <c r="N233" s="175"/>
      <c r="O233" s="175"/>
      <c r="P233" s="175"/>
      <c r="Q233" s="175"/>
      <c r="R233" s="177"/>
      <c r="T233" s="178"/>
      <c r="U233" s="175"/>
      <c r="V233" s="175"/>
      <c r="W233" s="175"/>
      <c r="X233" s="175"/>
      <c r="Y233" s="175"/>
      <c r="Z233" s="175"/>
      <c r="AA233" s="179"/>
      <c r="AT233" s="180" t="s">
        <v>152</v>
      </c>
      <c r="AU233" s="180" t="s">
        <v>123</v>
      </c>
      <c r="AV233" s="10" t="s">
        <v>83</v>
      </c>
      <c r="AW233" s="10" t="s">
        <v>32</v>
      </c>
      <c r="AX233" s="10" t="s">
        <v>75</v>
      </c>
      <c r="AY233" s="180" t="s">
        <v>144</v>
      </c>
    </row>
    <row r="234" spans="2:65" s="11" customFormat="1" ht="16.5" customHeight="1">
      <c r="B234" s="181"/>
      <c r="C234" s="182"/>
      <c r="D234" s="182"/>
      <c r="E234" s="183" t="s">
        <v>20</v>
      </c>
      <c r="F234" s="279" t="s">
        <v>339</v>
      </c>
      <c r="G234" s="280"/>
      <c r="H234" s="280"/>
      <c r="I234" s="280"/>
      <c r="J234" s="182"/>
      <c r="K234" s="184">
        <v>95.41</v>
      </c>
      <c r="L234" s="182"/>
      <c r="M234" s="182"/>
      <c r="N234" s="182"/>
      <c r="O234" s="182"/>
      <c r="P234" s="182"/>
      <c r="Q234" s="182"/>
      <c r="R234" s="185"/>
      <c r="T234" s="186"/>
      <c r="U234" s="182"/>
      <c r="V234" s="182"/>
      <c r="W234" s="182"/>
      <c r="X234" s="182"/>
      <c r="Y234" s="182"/>
      <c r="Z234" s="182"/>
      <c r="AA234" s="187"/>
      <c r="AT234" s="188" t="s">
        <v>152</v>
      </c>
      <c r="AU234" s="188" t="s">
        <v>123</v>
      </c>
      <c r="AV234" s="11" t="s">
        <v>123</v>
      </c>
      <c r="AW234" s="11" t="s">
        <v>32</v>
      </c>
      <c r="AX234" s="11" t="s">
        <v>75</v>
      </c>
      <c r="AY234" s="188" t="s">
        <v>144</v>
      </c>
    </row>
    <row r="235" spans="2:65" s="12" customFormat="1" ht="16.5" customHeight="1">
      <c r="B235" s="189"/>
      <c r="C235" s="190"/>
      <c r="D235" s="190"/>
      <c r="E235" s="191" t="s">
        <v>20</v>
      </c>
      <c r="F235" s="283" t="s">
        <v>158</v>
      </c>
      <c r="G235" s="284"/>
      <c r="H235" s="284"/>
      <c r="I235" s="284"/>
      <c r="J235" s="190"/>
      <c r="K235" s="192">
        <v>95.41</v>
      </c>
      <c r="L235" s="190"/>
      <c r="M235" s="190"/>
      <c r="N235" s="190"/>
      <c r="O235" s="190"/>
      <c r="P235" s="190"/>
      <c r="Q235" s="190"/>
      <c r="R235" s="193"/>
      <c r="T235" s="194"/>
      <c r="U235" s="190"/>
      <c r="V235" s="190"/>
      <c r="W235" s="190"/>
      <c r="X235" s="190"/>
      <c r="Y235" s="190"/>
      <c r="Z235" s="190"/>
      <c r="AA235" s="195"/>
      <c r="AT235" s="196" t="s">
        <v>152</v>
      </c>
      <c r="AU235" s="196" t="s">
        <v>123</v>
      </c>
      <c r="AV235" s="12" t="s">
        <v>149</v>
      </c>
      <c r="AW235" s="12" t="s">
        <v>32</v>
      </c>
      <c r="AX235" s="12" t="s">
        <v>83</v>
      </c>
      <c r="AY235" s="196" t="s">
        <v>144</v>
      </c>
    </row>
    <row r="236" spans="2:65" s="1" customFormat="1" ht="16.5" customHeight="1">
      <c r="B236" s="37"/>
      <c r="C236" s="165" t="s">
        <v>340</v>
      </c>
      <c r="D236" s="165" t="s">
        <v>145</v>
      </c>
      <c r="E236" s="166" t="s">
        <v>341</v>
      </c>
      <c r="F236" s="273" t="s">
        <v>342</v>
      </c>
      <c r="G236" s="273"/>
      <c r="H236" s="273"/>
      <c r="I236" s="273"/>
      <c r="J236" s="167" t="s">
        <v>148</v>
      </c>
      <c r="K236" s="168">
        <v>40</v>
      </c>
      <c r="L236" s="274">
        <v>0</v>
      </c>
      <c r="M236" s="275"/>
      <c r="N236" s="276">
        <f>ROUND(L236*K236,3)</f>
        <v>0</v>
      </c>
      <c r="O236" s="276"/>
      <c r="P236" s="276"/>
      <c r="Q236" s="276"/>
      <c r="R236" s="39"/>
      <c r="T236" s="170" t="s">
        <v>20</v>
      </c>
      <c r="U236" s="46" t="s">
        <v>42</v>
      </c>
      <c r="V236" s="38"/>
      <c r="W236" s="171">
        <f>V236*K236</f>
        <v>0</v>
      </c>
      <c r="X236" s="171">
        <v>0.15909000000000001</v>
      </c>
      <c r="Y236" s="171">
        <f>X236*K236</f>
        <v>6.3635999999999999</v>
      </c>
      <c r="Z236" s="171">
        <v>0</v>
      </c>
      <c r="AA236" s="172">
        <f>Z236*K236</f>
        <v>0</v>
      </c>
      <c r="AR236" s="21" t="s">
        <v>149</v>
      </c>
      <c r="AT236" s="21" t="s">
        <v>145</v>
      </c>
      <c r="AU236" s="21" t="s">
        <v>123</v>
      </c>
      <c r="AY236" s="21" t="s">
        <v>144</v>
      </c>
      <c r="BE236" s="108">
        <f>IF(U236="základná",N236,0)</f>
        <v>0</v>
      </c>
      <c r="BF236" s="108">
        <f>IF(U236="znížená",N236,0)</f>
        <v>0</v>
      </c>
      <c r="BG236" s="108">
        <f>IF(U236="zákl. prenesená",N236,0)</f>
        <v>0</v>
      </c>
      <c r="BH236" s="108">
        <f>IF(U236="zníž. prenesená",N236,0)</f>
        <v>0</v>
      </c>
      <c r="BI236" s="108">
        <f>IF(U236="nulová",N236,0)</f>
        <v>0</v>
      </c>
      <c r="BJ236" s="21" t="s">
        <v>123</v>
      </c>
      <c r="BK236" s="173">
        <f>ROUND(L236*K236,3)</f>
        <v>0</v>
      </c>
      <c r="BL236" s="21" t="s">
        <v>149</v>
      </c>
      <c r="BM236" s="21" t="s">
        <v>343</v>
      </c>
    </row>
    <row r="237" spans="2:65" s="9" customFormat="1" ht="29.85" customHeight="1">
      <c r="B237" s="154"/>
      <c r="C237" s="155"/>
      <c r="D237" s="164" t="s">
        <v>114</v>
      </c>
      <c r="E237" s="164"/>
      <c r="F237" s="164"/>
      <c r="G237" s="164"/>
      <c r="H237" s="164"/>
      <c r="I237" s="164"/>
      <c r="J237" s="164"/>
      <c r="K237" s="164"/>
      <c r="L237" s="164"/>
      <c r="M237" s="164"/>
      <c r="N237" s="297">
        <f>BK237</f>
        <v>0</v>
      </c>
      <c r="O237" s="298"/>
      <c r="P237" s="298"/>
      <c r="Q237" s="298"/>
      <c r="R237" s="157"/>
      <c r="T237" s="158"/>
      <c r="U237" s="155"/>
      <c r="V237" s="155"/>
      <c r="W237" s="159">
        <f>SUM(W238:W272)</f>
        <v>0</v>
      </c>
      <c r="X237" s="155"/>
      <c r="Y237" s="159">
        <f>SUM(Y238:Y272)</f>
        <v>141.4477545</v>
      </c>
      <c r="Z237" s="155"/>
      <c r="AA237" s="160">
        <f>SUM(AA238:AA272)</f>
        <v>0.4</v>
      </c>
      <c r="AR237" s="161" t="s">
        <v>83</v>
      </c>
      <c r="AT237" s="162" t="s">
        <v>74</v>
      </c>
      <c r="AU237" s="162" t="s">
        <v>83</v>
      </c>
      <c r="AY237" s="161" t="s">
        <v>144</v>
      </c>
      <c r="BK237" s="163">
        <f>SUM(BK238:BK272)</f>
        <v>0</v>
      </c>
    </row>
    <row r="238" spans="2:65" s="1" customFormat="1" ht="16.5" customHeight="1">
      <c r="B238" s="37"/>
      <c r="C238" s="165" t="s">
        <v>344</v>
      </c>
      <c r="D238" s="165" t="s">
        <v>145</v>
      </c>
      <c r="E238" s="166" t="s">
        <v>345</v>
      </c>
      <c r="F238" s="273" t="s">
        <v>346</v>
      </c>
      <c r="G238" s="273"/>
      <c r="H238" s="273"/>
      <c r="I238" s="273"/>
      <c r="J238" s="167" t="s">
        <v>244</v>
      </c>
      <c r="K238" s="168">
        <v>1</v>
      </c>
      <c r="L238" s="274">
        <v>0</v>
      </c>
      <c r="M238" s="275"/>
      <c r="N238" s="276">
        <f>ROUND(L238*K238,3)</f>
        <v>0</v>
      </c>
      <c r="O238" s="276"/>
      <c r="P238" s="276"/>
      <c r="Q238" s="276"/>
      <c r="R238" s="39"/>
      <c r="T238" s="170" t="s">
        <v>20</v>
      </c>
      <c r="U238" s="46" t="s">
        <v>42</v>
      </c>
      <c r="V238" s="38"/>
      <c r="W238" s="171">
        <f>V238*K238</f>
        <v>0</v>
      </c>
      <c r="X238" s="171">
        <v>0</v>
      </c>
      <c r="Y238" s="171">
        <f>X238*K238</f>
        <v>0</v>
      </c>
      <c r="Z238" s="171">
        <v>0.4</v>
      </c>
      <c r="AA238" s="172">
        <f>Z238*K238</f>
        <v>0.4</v>
      </c>
      <c r="AR238" s="21" t="s">
        <v>233</v>
      </c>
      <c r="AT238" s="21" t="s">
        <v>145</v>
      </c>
      <c r="AU238" s="21" t="s">
        <v>123</v>
      </c>
      <c r="AY238" s="21" t="s">
        <v>144</v>
      </c>
      <c r="BE238" s="108">
        <f>IF(U238="základná",N238,0)</f>
        <v>0</v>
      </c>
      <c r="BF238" s="108">
        <f>IF(U238="znížená",N238,0)</f>
        <v>0</v>
      </c>
      <c r="BG238" s="108">
        <f>IF(U238="zákl. prenesená",N238,0)</f>
        <v>0</v>
      </c>
      <c r="BH238" s="108">
        <f>IF(U238="zníž. prenesená",N238,0)</f>
        <v>0</v>
      </c>
      <c r="BI238" s="108">
        <f>IF(U238="nulová",N238,0)</f>
        <v>0</v>
      </c>
      <c r="BJ238" s="21" t="s">
        <v>123</v>
      </c>
      <c r="BK238" s="173">
        <f>ROUND(L238*K238,3)</f>
        <v>0</v>
      </c>
      <c r="BL238" s="21" t="s">
        <v>233</v>
      </c>
      <c r="BM238" s="21" t="s">
        <v>347</v>
      </c>
    </row>
    <row r="239" spans="2:65" s="1" customFormat="1" ht="38.25" customHeight="1">
      <c r="B239" s="37"/>
      <c r="C239" s="165" t="s">
        <v>348</v>
      </c>
      <c r="D239" s="165" t="s">
        <v>145</v>
      </c>
      <c r="E239" s="166" t="s">
        <v>349</v>
      </c>
      <c r="F239" s="273" t="s">
        <v>350</v>
      </c>
      <c r="G239" s="273"/>
      <c r="H239" s="273"/>
      <c r="I239" s="273"/>
      <c r="J239" s="167" t="s">
        <v>161</v>
      </c>
      <c r="K239" s="168">
        <v>33.549999999999997</v>
      </c>
      <c r="L239" s="274">
        <v>0</v>
      </c>
      <c r="M239" s="275"/>
      <c r="N239" s="276">
        <f>ROUND(L239*K239,3)</f>
        <v>0</v>
      </c>
      <c r="O239" s="276"/>
      <c r="P239" s="276"/>
      <c r="Q239" s="276"/>
      <c r="R239" s="39"/>
      <c r="T239" s="170" t="s">
        <v>20</v>
      </c>
      <c r="U239" s="46" t="s">
        <v>42</v>
      </c>
      <c r="V239" s="38"/>
      <c r="W239" s="171">
        <f>V239*K239</f>
        <v>0</v>
      </c>
      <c r="X239" s="171">
        <v>0.10895000000000001</v>
      </c>
      <c r="Y239" s="171">
        <f>X239*K239</f>
        <v>3.6552724999999997</v>
      </c>
      <c r="Z239" s="171">
        <v>0</v>
      </c>
      <c r="AA239" s="172">
        <f>Z239*K239</f>
        <v>0</v>
      </c>
      <c r="AR239" s="21" t="s">
        <v>149</v>
      </c>
      <c r="AT239" s="21" t="s">
        <v>145</v>
      </c>
      <c r="AU239" s="21" t="s">
        <v>123</v>
      </c>
      <c r="AY239" s="21" t="s">
        <v>144</v>
      </c>
      <c r="BE239" s="108">
        <f>IF(U239="základná",N239,0)</f>
        <v>0</v>
      </c>
      <c r="BF239" s="108">
        <f>IF(U239="znížená",N239,0)</f>
        <v>0</v>
      </c>
      <c r="BG239" s="108">
        <f>IF(U239="zákl. prenesená",N239,0)</f>
        <v>0</v>
      </c>
      <c r="BH239" s="108">
        <f>IF(U239="zníž. prenesená",N239,0)</f>
        <v>0</v>
      </c>
      <c r="BI239" s="108">
        <f>IF(U239="nulová",N239,0)</f>
        <v>0</v>
      </c>
      <c r="BJ239" s="21" t="s">
        <v>123</v>
      </c>
      <c r="BK239" s="173">
        <f>ROUND(L239*K239,3)</f>
        <v>0</v>
      </c>
      <c r="BL239" s="21" t="s">
        <v>149</v>
      </c>
      <c r="BM239" s="21" t="s">
        <v>351</v>
      </c>
    </row>
    <row r="240" spans="2:65" s="11" customFormat="1" ht="16.5" customHeight="1">
      <c r="B240" s="181"/>
      <c r="C240" s="182"/>
      <c r="D240" s="182"/>
      <c r="E240" s="183" t="s">
        <v>20</v>
      </c>
      <c r="F240" s="285" t="s">
        <v>163</v>
      </c>
      <c r="G240" s="286"/>
      <c r="H240" s="286"/>
      <c r="I240" s="286"/>
      <c r="J240" s="182"/>
      <c r="K240" s="184">
        <v>33.549999999999997</v>
      </c>
      <c r="L240" s="182"/>
      <c r="M240" s="182"/>
      <c r="N240" s="182"/>
      <c r="O240" s="182"/>
      <c r="P240" s="182"/>
      <c r="Q240" s="182"/>
      <c r="R240" s="185"/>
      <c r="T240" s="186"/>
      <c r="U240" s="182"/>
      <c r="V240" s="182"/>
      <c r="W240" s="182"/>
      <c r="X240" s="182"/>
      <c r="Y240" s="182"/>
      <c r="Z240" s="182"/>
      <c r="AA240" s="187"/>
      <c r="AT240" s="188" t="s">
        <v>152</v>
      </c>
      <c r="AU240" s="188" t="s">
        <v>123</v>
      </c>
      <c r="AV240" s="11" t="s">
        <v>123</v>
      </c>
      <c r="AW240" s="11" t="s">
        <v>32</v>
      </c>
      <c r="AX240" s="11" t="s">
        <v>75</v>
      </c>
      <c r="AY240" s="188" t="s">
        <v>144</v>
      </c>
    </row>
    <row r="241" spans="2:65" s="12" customFormat="1" ht="16.5" customHeight="1">
      <c r="B241" s="189"/>
      <c r="C241" s="190"/>
      <c r="D241" s="190"/>
      <c r="E241" s="191" t="s">
        <v>20</v>
      </c>
      <c r="F241" s="283" t="s">
        <v>158</v>
      </c>
      <c r="G241" s="284"/>
      <c r="H241" s="284"/>
      <c r="I241" s="284"/>
      <c r="J241" s="190"/>
      <c r="K241" s="192">
        <v>33.549999999999997</v>
      </c>
      <c r="L241" s="190"/>
      <c r="M241" s="190"/>
      <c r="N241" s="190"/>
      <c r="O241" s="190"/>
      <c r="P241" s="190"/>
      <c r="Q241" s="190"/>
      <c r="R241" s="193"/>
      <c r="T241" s="194"/>
      <c r="U241" s="190"/>
      <c r="V241" s="190"/>
      <c r="W241" s="190"/>
      <c r="X241" s="190"/>
      <c r="Y241" s="190"/>
      <c r="Z241" s="190"/>
      <c r="AA241" s="195"/>
      <c r="AT241" s="196" t="s">
        <v>152</v>
      </c>
      <c r="AU241" s="196" t="s">
        <v>123</v>
      </c>
      <c r="AV241" s="12" t="s">
        <v>149</v>
      </c>
      <c r="AW241" s="12" t="s">
        <v>32</v>
      </c>
      <c r="AX241" s="12" t="s">
        <v>83</v>
      </c>
      <c r="AY241" s="196" t="s">
        <v>144</v>
      </c>
    </row>
    <row r="242" spans="2:65" s="1" customFormat="1" ht="25.5" customHeight="1">
      <c r="B242" s="37"/>
      <c r="C242" s="197" t="s">
        <v>352</v>
      </c>
      <c r="D242" s="197" t="s">
        <v>215</v>
      </c>
      <c r="E242" s="198" t="s">
        <v>353</v>
      </c>
      <c r="F242" s="287" t="s">
        <v>354</v>
      </c>
      <c r="G242" s="287"/>
      <c r="H242" s="287"/>
      <c r="I242" s="287"/>
      <c r="J242" s="199" t="s">
        <v>161</v>
      </c>
      <c r="K242" s="200">
        <v>33.886000000000003</v>
      </c>
      <c r="L242" s="288">
        <v>0</v>
      </c>
      <c r="M242" s="289"/>
      <c r="N242" s="290">
        <f>ROUND(L242*K242,3)</f>
        <v>0</v>
      </c>
      <c r="O242" s="276"/>
      <c r="P242" s="276"/>
      <c r="Q242" s="276"/>
      <c r="R242" s="39"/>
      <c r="T242" s="170" t="s">
        <v>20</v>
      </c>
      <c r="U242" s="46" t="s">
        <v>42</v>
      </c>
      <c r="V242" s="38"/>
      <c r="W242" s="171">
        <f>V242*K242</f>
        <v>0</v>
      </c>
      <c r="X242" s="171">
        <v>0.2</v>
      </c>
      <c r="Y242" s="171">
        <f>X242*K242</f>
        <v>6.7772000000000006</v>
      </c>
      <c r="Z242" s="171">
        <v>0</v>
      </c>
      <c r="AA242" s="172">
        <f>Z242*K242</f>
        <v>0</v>
      </c>
      <c r="AR242" s="21" t="s">
        <v>194</v>
      </c>
      <c r="AT242" s="21" t="s">
        <v>215</v>
      </c>
      <c r="AU242" s="21" t="s">
        <v>123</v>
      </c>
      <c r="AY242" s="21" t="s">
        <v>144</v>
      </c>
      <c r="BE242" s="108">
        <f>IF(U242="základná",N242,0)</f>
        <v>0</v>
      </c>
      <c r="BF242" s="108">
        <f>IF(U242="znížená",N242,0)</f>
        <v>0</v>
      </c>
      <c r="BG242" s="108">
        <f>IF(U242="zákl. prenesená",N242,0)</f>
        <v>0</v>
      </c>
      <c r="BH242" s="108">
        <f>IF(U242="zníž. prenesená",N242,0)</f>
        <v>0</v>
      </c>
      <c r="BI242" s="108">
        <f>IF(U242="nulová",N242,0)</f>
        <v>0</v>
      </c>
      <c r="BJ242" s="21" t="s">
        <v>123</v>
      </c>
      <c r="BK242" s="173">
        <f>ROUND(L242*K242,3)</f>
        <v>0</v>
      </c>
      <c r="BL242" s="21" t="s">
        <v>149</v>
      </c>
      <c r="BM242" s="21" t="s">
        <v>355</v>
      </c>
    </row>
    <row r="243" spans="2:65" s="1" customFormat="1" ht="38.25" customHeight="1">
      <c r="B243" s="37"/>
      <c r="C243" s="165" t="s">
        <v>356</v>
      </c>
      <c r="D243" s="165" t="s">
        <v>145</v>
      </c>
      <c r="E243" s="166" t="s">
        <v>357</v>
      </c>
      <c r="F243" s="273" t="s">
        <v>358</v>
      </c>
      <c r="G243" s="273"/>
      <c r="H243" s="273"/>
      <c r="I243" s="273"/>
      <c r="J243" s="167" t="s">
        <v>161</v>
      </c>
      <c r="K243" s="168">
        <v>32.700000000000003</v>
      </c>
      <c r="L243" s="274">
        <v>0</v>
      </c>
      <c r="M243" s="275"/>
      <c r="N243" s="276">
        <f>ROUND(L243*K243,3)</f>
        <v>0</v>
      </c>
      <c r="O243" s="276"/>
      <c r="P243" s="276"/>
      <c r="Q243" s="276"/>
      <c r="R243" s="39"/>
      <c r="T243" s="170" t="s">
        <v>20</v>
      </c>
      <c r="U243" s="46" t="s">
        <v>42</v>
      </c>
      <c r="V243" s="38"/>
      <c r="W243" s="171">
        <f>V243*K243</f>
        <v>0</v>
      </c>
      <c r="X243" s="171">
        <v>9.8729999999999998E-2</v>
      </c>
      <c r="Y243" s="171">
        <f>X243*K243</f>
        <v>3.2284710000000003</v>
      </c>
      <c r="Z243" s="171">
        <v>0</v>
      </c>
      <c r="AA243" s="172">
        <f>Z243*K243</f>
        <v>0</v>
      </c>
      <c r="AR243" s="21" t="s">
        <v>149</v>
      </c>
      <c r="AT243" s="21" t="s">
        <v>145</v>
      </c>
      <c r="AU243" s="21" t="s">
        <v>123</v>
      </c>
      <c r="AY243" s="21" t="s">
        <v>144</v>
      </c>
      <c r="BE243" s="108">
        <f>IF(U243="základná",N243,0)</f>
        <v>0</v>
      </c>
      <c r="BF243" s="108">
        <f>IF(U243="znížená",N243,0)</f>
        <v>0</v>
      </c>
      <c r="BG243" s="108">
        <f>IF(U243="zákl. prenesená",N243,0)</f>
        <v>0</v>
      </c>
      <c r="BH243" s="108">
        <f>IF(U243="zníž. prenesená",N243,0)</f>
        <v>0</v>
      </c>
      <c r="BI243" s="108">
        <f>IF(U243="nulová",N243,0)</f>
        <v>0</v>
      </c>
      <c r="BJ243" s="21" t="s">
        <v>123</v>
      </c>
      <c r="BK243" s="173">
        <f>ROUND(L243*K243,3)</f>
        <v>0</v>
      </c>
      <c r="BL243" s="21" t="s">
        <v>149</v>
      </c>
      <c r="BM243" s="21" t="s">
        <v>359</v>
      </c>
    </row>
    <row r="244" spans="2:65" s="11" customFormat="1" ht="16.5" customHeight="1">
      <c r="B244" s="181"/>
      <c r="C244" s="182"/>
      <c r="D244" s="182"/>
      <c r="E244" s="183" t="s">
        <v>20</v>
      </c>
      <c r="F244" s="285" t="s">
        <v>168</v>
      </c>
      <c r="G244" s="286"/>
      <c r="H244" s="286"/>
      <c r="I244" s="286"/>
      <c r="J244" s="182"/>
      <c r="K244" s="184">
        <v>32.700000000000003</v>
      </c>
      <c r="L244" s="182"/>
      <c r="M244" s="182"/>
      <c r="N244" s="182"/>
      <c r="O244" s="182"/>
      <c r="P244" s="182"/>
      <c r="Q244" s="182"/>
      <c r="R244" s="185"/>
      <c r="T244" s="186"/>
      <c r="U244" s="182"/>
      <c r="V244" s="182"/>
      <c r="W244" s="182"/>
      <c r="X244" s="182"/>
      <c r="Y244" s="182"/>
      <c r="Z244" s="182"/>
      <c r="AA244" s="187"/>
      <c r="AT244" s="188" t="s">
        <v>152</v>
      </c>
      <c r="AU244" s="188" t="s">
        <v>123</v>
      </c>
      <c r="AV244" s="11" t="s">
        <v>123</v>
      </c>
      <c r="AW244" s="11" t="s">
        <v>32</v>
      </c>
      <c r="AX244" s="11" t="s">
        <v>75</v>
      </c>
      <c r="AY244" s="188" t="s">
        <v>144</v>
      </c>
    </row>
    <row r="245" spans="2:65" s="12" customFormat="1" ht="16.5" customHeight="1">
      <c r="B245" s="189"/>
      <c r="C245" s="190"/>
      <c r="D245" s="190"/>
      <c r="E245" s="191" t="s">
        <v>20</v>
      </c>
      <c r="F245" s="283" t="s">
        <v>158</v>
      </c>
      <c r="G245" s="284"/>
      <c r="H245" s="284"/>
      <c r="I245" s="284"/>
      <c r="J245" s="190"/>
      <c r="K245" s="192">
        <v>32.700000000000003</v>
      </c>
      <c r="L245" s="190"/>
      <c r="M245" s="190"/>
      <c r="N245" s="190"/>
      <c r="O245" s="190"/>
      <c r="P245" s="190"/>
      <c r="Q245" s="190"/>
      <c r="R245" s="193"/>
      <c r="T245" s="194"/>
      <c r="U245" s="190"/>
      <c r="V245" s="190"/>
      <c r="W245" s="190"/>
      <c r="X245" s="190"/>
      <c r="Y245" s="190"/>
      <c r="Z245" s="190"/>
      <c r="AA245" s="195"/>
      <c r="AT245" s="196" t="s">
        <v>152</v>
      </c>
      <c r="AU245" s="196" t="s">
        <v>123</v>
      </c>
      <c r="AV245" s="12" t="s">
        <v>149</v>
      </c>
      <c r="AW245" s="12" t="s">
        <v>32</v>
      </c>
      <c r="AX245" s="12" t="s">
        <v>83</v>
      </c>
      <c r="AY245" s="196" t="s">
        <v>144</v>
      </c>
    </row>
    <row r="246" spans="2:65" s="1" customFormat="1" ht="25.5" customHeight="1">
      <c r="B246" s="37"/>
      <c r="C246" s="197" t="s">
        <v>360</v>
      </c>
      <c r="D246" s="197" t="s">
        <v>215</v>
      </c>
      <c r="E246" s="198" t="s">
        <v>361</v>
      </c>
      <c r="F246" s="287" t="s">
        <v>362</v>
      </c>
      <c r="G246" s="287"/>
      <c r="H246" s="287"/>
      <c r="I246" s="287"/>
      <c r="J246" s="199" t="s">
        <v>244</v>
      </c>
      <c r="K246" s="200">
        <v>33.027000000000001</v>
      </c>
      <c r="L246" s="288">
        <v>0</v>
      </c>
      <c r="M246" s="289"/>
      <c r="N246" s="290">
        <f>ROUND(L246*K246,3)</f>
        <v>0</v>
      </c>
      <c r="O246" s="276"/>
      <c r="P246" s="276"/>
      <c r="Q246" s="276"/>
      <c r="R246" s="39"/>
      <c r="T246" s="170" t="s">
        <v>20</v>
      </c>
      <c r="U246" s="46" t="s">
        <v>42</v>
      </c>
      <c r="V246" s="38"/>
      <c r="W246" s="171">
        <f>V246*K246</f>
        <v>0</v>
      </c>
      <c r="X246" s="171">
        <v>2.3E-2</v>
      </c>
      <c r="Y246" s="171">
        <f>X246*K246</f>
        <v>0.75962099999999999</v>
      </c>
      <c r="Z246" s="171">
        <v>0</v>
      </c>
      <c r="AA246" s="172">
        <f>Z246*K246</f>
        <v>0</v>
      </c>
      <c r="AR246" s="21" t="s">
        <v>194</v>
      </c>
      <c r="AT246" s="21" t="s">
        <v>215</v>
      </c>
      <c r="AU246" s="21" t="s">
        <v>123</v>
      </c>
      <c r="AY246" s="21" t="s">
        <v>144</v>
      </c>
      <c r="BE246" s="108">
        <f>IF(U246="základná",N246,0)</f>
        <v>0</v>
      </c>
      <c r="BF246" s="108">
        <f>IF(U246="znížená",N246,0)</f>
        <v>0</v>
      </c>
      <c r="BG246" s="108">
        <f>IF(U246="zákl. prenesená",N246,0)</f>
        <v>0</v>
      </c>
      <c r="BH246" s="108">
        <f>IF(U246="zníž. prenesená",N246,0)</f>
        <v>0</v>
      </c>
      <c r="BI246" s="108">
        <f>IF(U246="nulová",N246,0)</f>
        <v>0</v>
      </c>
      <c r="BJ246" s="21" t="s">
        <v>123</v>
      </c>
      <c r="BK246" s="173">
        <f>ROUND(L246*K246,3)</f>
        <v>0</v>
      </c>
      <c r="BL246" s="21" t="s">
        <v>149</v>
      </c>
      <c r="BM246" s="21" t="s">
        <v>363</v>
      </c>
    </row>
    <row r="247" spans="2:65" s="1" customFormat="1" ht="25.5" customHeight="1">
      <c r="B247" s="37"/>
      <c r="C247" s="165" t="s">
        <v>364</v>
      </c>
      <c r="D247" s="165" t="s">
        <v>145</v>
      </c>
      <c r="E247" s="166" t="s">
        <v>365</v>
      </c>
      <c r="F247" s="273" t="s">
        <v>366</v>
      </c>
      <c r="G247" s="273"/>
      <c r="H247" s="273"/>
      <c r="I247" s="273"/>
      <c r="J247" s="167" t="s">
        <v>244</v>
      </c>
      <c r="K247" s="168">
        <v>4</v>
      </c>
      <c r="L247" s="274">
        <v>0</v>
      </c>
      <c r="M247" s="275"/>
      <c r="N247" s="276">
        <f>ROUND(L247*K247,3)</f>
        <v>0</v>
      </c>
      <c r="O247" s="276"/>
      <c r="P247" s="276"/>
      <c r="Q247" s="276"/>
      <c r="R247" s="39"/>
      <c r="T247" s="170" t="s">
        <v>20</v>
      </c>
      <c r="U247" s="46" t="s">
        <v>42</v>
      </c>
      <c r="V247" s="38"/>
      <c r="W247" s="171">
        <f>V247*K247</f>
        <v>0</v>
      </c>
      <c r="X247" s="171">
        <v>1.4E-3</v>
      </c>
      <c r="Y247" s="171">
        <f>X247*K247</f>
        <v>5.5999999999999999E-3</v>
      </c>
      <c r="Z247" s="171">
        <v>0</v>
      </c>
      <c r="AA247" s="172">
        <f>Z247*K247</f>
        <v>0</v>
      </c>
      <c r="AR247" s="21" t="s">
        <v>149</v>
      </c>
      <c r="AT247" s="21" t="s">
        <v>145</v>
      </c>
      <c r="AU247" s="21" t="s">
        <v>123</v>
      </c>
      <c r="AY247" s="21" t="s">
        <v>144</v>
      </c>
      <c r="BE247" s="108">
        <f>IF(U247="základná",N247,0)</f>
        <v>0</v>
      </c>
      <c r="BF247" s="108">
        <f>IF(U247="znížená",N247,0)</f>
        <v>0</v>
      </c>
      <c r="BG247" s="108">
        <f>IF(U247="zákl. prenesená",N247,0)</f>
        <v>0</v>
      </c>
      <c r="BH247" s="108">
        <f>IF(U247="zníž. prenesená",N247,0)</f>
        <v>0</v>
      </c>
      <c r="BI247" s="108">
        <f>IF(U247="nulová",N247,0)</f>
        <v>0</v>
      </c>
      <c r="BJ247" s="21" t="s">
        <v>123</v>
      </c>
      <c r="BK247" s="173">
        <f>ROUND(L247*K247,3)</f>
        <v>0</v>
      </c>
      <c r="BL247" s="21" t="s">
        <v>149</v>
      </c>
      <c r="BM247" s="21" t="s">
        <v>367</v>
      </c>
    </row>
    <row r="248" spans="2:65" s="1" customFormat="1" ht="38.25" customHeight="1">
      <c r="B248" s="37"/>
      <c r="C248" s="197" t="s">
        <v>368</v>
      </c>
      <c r="D248" s="197" t="s">
        <v>215</v>
      </c>
      <c r="E248" s="198" t="s">
        <v>369</v>
      </c>
      <c r="F248" s="287" t="s">
        <v>370</v>
      </c>
      <c r="G248" s="287"/>
      <c r="H248" s="287"/>
      <c r="I248" s="287"/>
      <c r="J248" s="199" t="s">
        <v>244</v>
      </c>
      <c r="K248" s="200">
        <v>4</v>
      </c>
      <c r="L248" s="288">
        <v>0</v>
      </c>
      <c r="M248" s="289"/>
      <c r="N248" s="290">
        <f>ROUND(L248*K248,3)</f>
        <v>0</v>
      </c>
      <c r="O248" s="276"/>
      <c r="P248" s="276"/>
      <c r="Q248" s="276"/>
      <c r="R248" s="39"/>
      <c r="T248" s="170" t="s">
        <v>20</v>
      </c>
      <c r="U248" s="46" t="s">
        <v>42</v>
      </c>
      <c r="V248" s="38"/>
      <c r="W248" s="171">
        <f>V248*K248</f>
        <v>0</v>
      </c>
      <c r="X248" s="171">
        <v>2.5000000000000001E-2</v>
      </c>
      <c r="Y248" s="171">
        <f>X248*K248</f>
        <v>0.1</v>
      </c>
      <c r="Z248" s="171">
        <v>0</v>
      </c>
      <c r="AA248" s="172">
        <f>Z248*K248</f>
        <v>0</v>
      </c>
      <c r="AR248" s="21" t="s">
        <v>194</v>
      </c>
      <c r="AT248" s="21" t="s">
        <v>215</v>
      </c>
      <c r="AU248" s="21" t="s">
        <v>123</v>
      </c>
      <c r="AY248" s="21" t="s">
        <v>144</v>
      </c>
      <c r="BE248" s="108">
        <f>IF(U248="základná",N248,0)</f>
        <v>0</v>
      </c>
      <c r="BF248" s="108">
        <f>IF(U248="znížená",N248,0)</f>
        <v>0</v>
      </c>
      <c r="BG248" s="108">
        <f>IF(U248="zákl. prenesená",N248,0)</f>
        <v>0</v>
      </c>
      <c r="BH248" s="108">
        <f>IF(U248="zníž. prenesená",N248,0)</f>
        <v>0</v>
      </c>
      <c r="BI248" s="108">
        <f>IF(U248="nulová",N248,0)</f>
        <v>0</v>
      </c>
      <c r="BJ248" s="21" t="s">
        <v>123</v>
      </c>
      <c r="BK248" s="173">
        <f>ROUND(L248*K248,3)</f>
        <v>0</v>
      </c>
      <c r="BL248" s="21" t="s">
        <v>149</v>
      </c>
      <c r="BM248" s="21" t="s">
        <v>371</v>
      </c>
    </row>
    <row r="249" spans="2:65" s="1" customFormat="1" ht="38.25" customHeight="1">
      <c r="B249" s="37"/>
      <c r="C249" s="165" t="s">
        <v>372</v>
      </c>
      <c r="D249" s="165" t="s">
        <v>145</v>
      </c>
      <c r="E249" s="166" t="s">
        <v>373</v>
      </c>
      <c r="F249" s="273" t="s">
        <v>374</v>
      </c>
      <c r="G249" s="273"/>
      <c r="H249" s="273"/>
      <c r="I249" s="273"/>
      <c r="J249" s="167" t="s">
        <v>244</v>
      </c>
      <c r="K249" s="168">
        <v>18</v>
      </c>
      <c r="L249" s="274">
        <v>0</v>
      </c>
      <c r="M249" s="275"/>
      <c r="N249" s="276">
        <f>ROUND(L249*K249,3)</f>
        <v>0</v>
      </c>
      <c r="O249" s="276"/>
      <c r="P249" s="276"/>
      <c r="Q249" s="276"/>
      <c r="R249" s="39"/>
      <c r="T249" s="170" t="s">
        <v>20</v>
      </c>
      <c r="U249" s="46" t="s">
        <v>42</v>
      </c>
      <c r="V249" s="38"/>
      <c r="W249" s="171">
        <f>V249*K249</f>
        <v>0</v>
      </c>
      <c r="X249" s="171">
        <v>1.4E-3</v>
      </c>
      <c r="Y249" s="171">
        <f>X249*K249</f>
        <v>2.52E-2</v>
      </c>
      <c r="Z249" s="171">
        <v>0</v>
      </c>
      <c r="AA249" s="172">
        <f>Z249*K249</f>
        <v>0</v>
      </c>
      <c r="AR249" s="21" t="s">
        <v>149</v>
      </c>
      <c r="AT249" s="21" t="s">
        <v>145</v>
      </c>
      <c r="AU249" s="21" t="s">
        <v>123</v>
      </c>
      <c r="AY249" s="21" t="s">
        <v>144</v>
      </c>
      <c r="BE249" s="108">
        <f>IF(U249="základná",N249,0)</f>
        <v>0</v>
      </c>
      <c r="BF249" s="108">
        <f>IF(U249="znížená",N249,0)</f>
        <v>0</v>
      </c>
      <c r="BG249" s="108">
        <f>IF(U249="zákl. prenesená",N249,0)</f>
        <v>0</v>
      </c>
      <c r="BH249" s="108">
        <f>IF(U249="zníž. prenesená",N249,0)</f>
        <v>0</v>
      </c>
      <c r="BI249" s="108">
        <f>IF(U249="nulová",N249,0)</f>
        <v>0</v>
      </c>
      <c r="BJ249" s="21" t="s">
        <v>123</v>
      </c>
      <c r="BK249" s="173">
        <f>ROUND(L249*K249,3)</f>
        <v>0</v>
      </c>
      <c r="BL249" s="21" t="s">
        <v>149</v>
      </c>
      <c r="BM249" s="21" t="s">
        <v>375</v>
      </c>
    </row>
    <row r="250" spans="2:65" s="11" customFormat="1" ht="16.5" customHeight="1">
      <c r="B250" s="181"/>
      <c r="C250" s="182"/>
      <c r="D250" s="182"/>
      <c r="E250" s="183" t="s">
        <v>20</v>
      </c>
      <c r="F250" s="285" t="s">
        <v>376</v>
      </c>
      <c r="G250" s="286"/>
      <c r="H250" s="286"/>
      <c r="I250" s="286"/>
      <c r="J250" s="182"/>
      <c r="K250" s="184">
        <v>6</v>
      </c>
      <c r="L250" s="182"/>
      <c r="M250" s="182"/>
      <c r="N250" s="182"/>
      <c r="O250" s="182"/>
      <c r="P250" s="182"/>
      <c r="Q250" s="182"/>
      <c r="R250" s="185"/>
      <c r="T250" s="186"/>
      <c r="U250" s="182"/>
      <c r="V250" s="182"/>
      <c r="W250" s="182"/>
      <c r="X250" s="182"/>
      <c r="Y250" s="182"/>
      <c r="Z250" s="182"/>
      <c r="AA250" s="187"/>
      <c r="AT250" s="188" t="s">
        <v>152</v>
      </c>
      <c r="AU250" s="188" t="s">
        <v>123</v>
      </c>
      <c r="AV250" s="11" t="s">
        <v>123</v>
      </c>
      <c r="AW250" s="11" t="s">
        <v>32</v>
      </c>
      <c r="AX250" s="11" t="s">
        <v>75</v>
      </c>
      <c r="AY250" s="188" t="s">
        <v>144</v>
      </c>
    </row>
    <row r="251" spans="2:65" s="11" customFormat="1" ht="16.5" customHeight="1">
      <c r="B251" s="181"/>
      <c r="C251" s="182"/>
      <c r="D251" s="182"/>
      <c r="E251" s="183" t="s">
        <v>20</v>
      </c>
      <c r="F251" s="279" t="s">
        <v>377</v>
      </c>
      <c r="G251" s="280"/>
      <c r="H251" s="280"/>
      <c r="I251" s="280"/>
      <c r="J251" s="182"/>
      <c r="K251" s="184">
        <v>12</v>
      </c>
      <c r="L251" s="182"/>
      <c r="M251" s="182"/>
      <c r="N251" s="182"/>
      <c r="O251" s="182"/>
      <c r="P251" s="182"/>
      <c r="Q251" s="182"/>
      <c r="R251" s="185"/>
      <c r="T251" s="186"/>
      <c r="U251" s="182"/>
      <c r="V251" s="182"/>
      <c r="W251" s="182"/>
      <c r="X251" s="182"/>
      <c r="Y251" s="182"/>
      <c r="Z251" s="182"/>
      <c r="AA251" s="187"/>
      <c r="AT251" s="188" t="s">
        <v>152</v>
      </c>
      <c r="AU251" s="188" t="s">
        <v>123</v>
      </c>
      <c r="AV251" s="11" t="s">
        <v>123</v>
      </c>
      <c r="AW251" s="11" t="s">
        <v>32</v>
      </c>
      <c r="AX251" s="11" t="s">
        <v>75</v>
      </c>
      <c r="AY251" s="188" t="s">
        <v>144</v>
      </c>
    </row>
    <row r="252" spans="2:65" s="12" customFormat="1" ht="16.5" customHeight="1">
      <c r="B252" s="189"/>
      <c r="C252" s="190"/>
      <c r="D252" s="190"/>
      <c r="E252" s="191" t="s">
        <v>20</v>
      </c>
      <c r="F252" s="283" t="s">
        <v>158</v>
      </c>
      <c r="G252" s="284"/>
      <c r="H252" s="284"/>
      <c r="I252" s="284"/>
      <c r="J252" s="190"/>
      <c r="K252" s="192">
        <v>18</v>
      </c>
      <c r="L252" s="190"/>
      <c r="M252" s="190"/>
      <c r="N252" s="190"/>
      <c r="O252" s="190"/>
      <c r="P252" s="190"/>
      <c r="Q252" s="190"/>
      <c r="R252" s="193"/>
      <c r="T252" s="194"/>
      <c r="U252" s="190"/>
      <c r="V252" s="190"/>
      <c r="W252" s="190"/>
      <c r="X252" s="190"/>
      <c r="Y252" s="190"/>
      <c r="Z252" s="190"/>
      <c r="AA252" s="195"/>
      <c r="AT252" s="196" t="s">
        <v>152</v>
      </c>
      <c r="AU252" s="196" t="s">
        <v>123</v>
      </c>
      <c r="AV252" s="12" t="s">
        <v>149</v>
      </c>
      <c r="AW252" s="12" t="s">
        <v>32</v>
      </c>
      <c r="AX252" s="12" t="s">
        <v>83</v>
      </c>
      <c r="AY252" s="196" t="s">
        <v>144</v>
      </c>
    </row>
    <row r="253" spans="2:65" s="1" customFormat="1" ht="38.25" customHeight="1">
      <c r="B253" s="37"/>
      <c r="C253" s="197" t="s">
        <v>378</v>
      </c>
      <c r="D253" s="197" t="s">
        <v>215</v>
      </c>
      <c r="E253" s="198" t="s">
        <v>379</v>
      </c>
      <c r="F253" s="287" t="s">
        <v>380</v>
      </c>
      <c r="G253" s="287"/>
      <c r="H253" s="287"/>
      <c r="I253" s="287"/>
      <c r="J253" s="199" t="s">
        <v>244</v>
      </c>
      <c r="K253" s="200">
        <v>12</v>
      </c>
      <c r="L253" s="288">
        <v>0</v>
      </c>
      <c r="M253" s="289"/>
      <c r="N253" s="290">
        <f t="shared" ref="N253:N260" si="25">ROUND(L253*K253,3)</f>
        <v>0</v>
      </c>
      <c r="O253" s="276"/>
      <c r="P253" s="276"/>
      <c r="Q253" s="276"/>
      <c r="R253" s="39"/>
      <c r="T253" s="170" t="s">
        <v>20</v>
      </c>
      <c r="U253" s="46" t="s">
        <v>42</v>
      </c>
      <c r="V253" s="38"/>
      <c r="W253" s="171">
        <f t="shared" ref="W253:W260" si="26">V253*K253</f>
        <v>0</v>
      </c>
      <c r="X253" s="171">
        <v>3.4000000000000002E-2</v>
      </c>
      <c r="Y253" s="171">
        <f t="shared" ref="Y253:Y260" si="27">X253*K253</f>
        <v>0.40800000000000003</v>
      </c>
      <c r="Z253" s="171">
        <v>0</v>
      </c>
      <c r="AA253" s="172">
        <f t="shared" ref="AA253:AA260" si="28">Z253*K253</f>
        <v>0</v>
      </c>
      <c r="AR253" s="21" t="s">
        <v>194</v>
      </c>
      <c r="AT253" s="21" t="s">
        <v>215</v>
      </c>
      <c r="AU253" s="21" t="s">
        <v>123</v>
      </c>
      <c r="AY253" s="21" t="s">
        <v>144</v>
      </c>
      <c r="BE253" s="108">
        <f t="shared" ref="BE253:BE260" si="29">IF(U253="základná",N253,0)</f>
        <v>0</v>
      </c>
      <c r="BF253" s="108">
        <f t="shared" ref="BF253:BF260" si="30">IF(U253="znížená",N253,0)</f>
        <v>0</v>
      </c>
      <c r="BG253" s="108">
        <f t="shared" ref="BG253:BG260" si="31">IF(U253="zákl. prenesená",N253,0)</f>
        <v>0</v>
      </c>
      <c r="BH253" s="108">
        <f t="shared" ref="BH253:BH260" si="32">IF(U253="zníž. prenesená",N253,0)</f>
        <v>0</v>
      </c>
      <c r="BI253" s="108">
        <f t="shared" ref="BI253:BI260" si="33">IF(U253="nulová",N253,0)</f>
        <v>0</v>
      </c>
      <c r="BJ253" s="21" t="s">
        <v>123</v>
      </c>
      <c r="BK253" s="173">
        <f t="shared" ref="BK253:BK260" si="34">ROUND(L253*K253,3)</f>
        <v>0</v>
      </c>
      <c r="BL253" s="21" t="s">
        <v>149</v>
      </c>
      <c r="BM253" s="21" t="s">
        <v>381</v>
      </c>
    </row>
    <row r="254" spans="2:65" s="1" customFormat="1" ht="38.25" customHeight="1">
      <c r="B254" s="37"/>
      <c r="C254" s="197" t="s">
        <v>382</v>
      </c>
      <c r="D254" s="197" t="s">
        <v>215</v>
      </c>
      <c r="E254" s="198" t="s">
        <v>383</v>
      </c>
      <c r="F254" s="287" t="s">
        <v>384</v>
      </c>
      <c r="G254" s="287"/>
      <c r="H254" s="287"/>
      <c r="I254" s="287"/>
      <c r="J254" s="199" t="s">
        <v>244</v>
      </c>
      <c r="K254" s="200">
        <v>4</v>
      </c>
      <c r="L254" s="288">
        <v>0</v>
      </c>
      <c r="M254" s="289"/>
      <c r="N254" s="290">
        <f t="shared" si="25"/>
        <v>0</v>
      </c>
      <c r="O254" s="276"/>
      <c r="P254" s="276"/>
      <c r="Q254" s="276"/>
      <c r="R254" s="39"/>
      <c r="T254" s="170" t="s">
        <v>20</v>
      </c>
      <c r="U254" s="46" t="s">
        <v>42</v>
      </c>
      <c r="V254" s="38"/>
      <c r="W254" s="171">
        <f t="shared" si="26"/>
        <v>0</v>
      </c>
      <c r="X254" s="171">
        <v>3.4000000000000002E-2</v>
      </c>
      <c r="Y254" s="171">
        <f t="shared" si="27"/>
        <v>0.13600000000000001</v>
      </c>
      <c r="Z254" s="171">
        <v>0</v>
      </c>
      <c r="AA254" s="172">
        <f t="shared" si="28"/>
        <v>0</v>
      </c>
      <c r="AR254" s="21" t="s">
        <v>194</v>
      </c>
      <c r="AT254" s="21" t="s">
        <v>215</v>
      </c>
      <c r="AU254" s="21" t="s">
        <v>123</v>
      </c>
      <c r="AY254" s="21" t="s">
        <v>144</v>
      </c>
      <c r="BE254" s="108">
        <f t="shared" si="29"/>
        <v>0</v>
      </c>
      <c r="BF254" s="108">
        <f t="shared" si="30"/>
        <v>0</v>
      </c>
      <c r="BG254" s="108">
        <f t="shared" si="31"/>
        <v>0</v>
      </c>
      <c r="BH254" s="108">
        <f t="shared" si="32"/>
        <v>0</v>
      </c>
      <c r="BI254" s="108">
        <f t="shared" si="33"/>
        <v>0</v>
      </c>
      <c r="BJ254" s="21" t="s">
        <v>123</v>
      </c>
      <c r="BK254" s="173">
        <f t="shared" si="34"/>
        <v>0</v>
      </c>
      <c r="BL254" s="21" t="s">
        <v>149</v>
      </c>
      <c r="BM254" s="21" t="s">
        <v>385</v>
      </c>
    </row>
    <row r="255" spans="2:65" s="1" customFormat="1" ht="38.25" customHeight="1">
      <c r="B255" s="37"/>
      <c r="C255" s="165" t="s">
        <v>386</v>
      </c>
      <c r="D255" s="165" t="s">
        <v>145</v>
      </c>
      <c r="E255" s="166" t="s">
        <v>387</v>
      </c>
      <c r="F255" s="273" t="s">
        <v>388</v>
      </c>
      <c r="G255" s="273"/>
      <c r="H255" s="273"/>
      <c r="I255" s="273"/>
      <c r="J255" s="167" t="s">
        <v>244</v>
      </c>
      <c r="K255" s="168">
        <v>8</v>
      </c>
      <c r="L255" s="274">
        <v>0</v>
      </c>
      <c r="M255" s="275"/>
      <c r="N255" s="276">
        <f t="shared" si="25"/>
        <v>0</v>
      </c>
      <c r="O255" s="276"/>
      <c r="P255" s="276"/>
      <c r="Q255" s="276"/>
      <c r="R255" s="39"/>
      <c r="T255" s="170" t="s">
        <v>20</v>
      </c>
      <c r="U255" s="46" t="s">
        <v>42</v>
      </c>
      <c r="V255" s="38"/>
      <c r="W255" s="171">
        <f t="shared" si="26"/>
        <v>0</v>
      </c>
      <c r="X255" s="171">
        <v>1.4E-3</v>
      </c>
      <c r="Y255" s="171">
        <f t="shared" si="27"/>
        <v>1.12E-2</v>
      </c>
      <c r="Z255" s="171">
        <v>0</v>
      </c>
      <c r="AA255" s="172">
        <f t="shared" si="28"/>
        <v>0</v>
      </c>
      <c r="AR255" s="21" t="s">
        <v>149</v>
      </c>
      <c r="AT255" s="21" t="s">
        <v>145</v>
      </c>
      <c r="AU255" s="21" t="s">
        <v>123</v>
      </c>
      <c r="AY255" s="21" t="s">
        <v>144</v>
      </c>
      <c r="BE255" s="108">
        <f t="shared" si="29"/>
        <v>0</v>
      </c>
      <c r="BF255" s="108">
        <f t="shared" si="30"/>
        <v>0</v>
      </c>
      <c r="BG255" s="108">
        <f t="shared" si="31"/>
        <v>0</v>
      </c>
      <c r="BH255" s="108">
        <f t="shared" si="32"/>
        <v>0</v>
      </c>
      <c r="BI255" s="108">
        <f t="shared" si="33"/>
        <v>0</v>
      </c>
      <c r="BJ255" s="21" t="s">
        <v>123</v>
      </c>
      <c r="BK255" s="173">
        <f t="shared" si="34"/>
        <v>0</v>
      </c>
      <c r="BL255" s="21" t="s">
        <v>149</v>
      </c>
      <c r="BM255" s="21" t="s">
        <v>389</v>
      </c>
    </row>
    <row r="256" spans="2:65" s="1" customFormat="1" ht="25.5" customHeight="1">
      <c r="B256" s="37"/>
      <c r="C256" s="197" t="s">
        <v>155</v>
      </c>
      <c r="D256" s="197" t="s">
        <v>215</v>
      </c>
      <c r="E256" s="198" t="s">
        <v>390</v>
      </c>
      <c r="F256" s="287" t="s">
        <v>391</v>
      </c>
      <c r="G256" s="287"/>
      <c r="H256" s="287"/>
      <c r="I256" s="287"/>
      <c r="J256" s="199" t="s">
        <v>244</v>
      </c>
      <c r="K256" s="200">
        <v>8</v>
      </c>
      <c r="L256" s="288">
        <v>0</v>
      </c>
      <c r="M256" s="289"/>
      <c r="N256" s="290">
        <f t="shared" si="25"/>
        <v>0</v>
      </c>
      <c r="O256" s="276"/>
      <c r="P256" s="276"/>
      <c r="Q256" s="276"/>
      <c r="R256" s="39"/>
      <c r="T256" s="170" t="s">
        <v>20</v>
      </c>
      <c r="U256" s="46" t="s">
        <v>42</v>
      </c>
      <c r="V256" s="38"/>
      <c r="W256" s="171">
        <f t="shared" si="26"/>
        <v>0</v>
      </c>
      <c r="X256" s="171">
        <v>1.4999999999999999E-2</v>
      </c>
      <c r="Y256" s="171">
        <f t="shared" si="27"/>
        <v>0.12</v>
      </c>
      <c r="Z256" s="171">
        <v>0</v>
      </c>
      <c r="AA256" s="172">
        <f t="shared" si="28"/>
        <v>0</v>
      </c>
      <c r="AR256" s="21" t="s">
        <v>194</v>
      </c>
      <c r="AT256" s="21" t="s">
        <v>215</v>
      </c>
      <c r="AU256" s="21" t="s">
        <v>123</v>
      </c>
      <c r="AY256" s="21" t="s">
        <v>144</v>
      </c>
      <c r="BE256" s="108">
        <f t="shared" si="29"/>
        <v>0</v>
      </c>
      <c r="BF256" s="108">
        <f t="shared" si="30"/>
        <v>0</v>
      </c>
      <c r="BG256" s="108">
        <f t="shared" si="31"/>
        <v>0</v>
      </c>
      <c r="BH256" s="108">
        <f t="shared" si="32"/>
        <v>0</v>
      </c>
      <c r="BI256" s="108">
        <f t="shared" si="33"/>
        <v>0</v>
      </c>
      <c r="BJ256" s="21" t="s">
        <v>123</v>
      </c>
      <c r="BK256" s="173">
        <f t="shared" si="34"/>
        <v>0</v>
      </c>
      <c r="BL256" s="21" t="s">
        <v>149</v>
      </c>
      <c r="BM256" s="21" t="s">
        <v>392</v>
      </c>
    </row>
    <row r="257" spans="2:65" s="1" customFormat="1" ht="25.5" customHeight="1">
      <c r="B257" s="37"/>
      <c r="C257" s="165" t="s">
        <v>393</v>
      </c>
      <c r="D257" s="165" t="s">
        <v>145</v>
      </c>
      <c r="E257" s="166" t="s">
        <v>394</v>
      </c>
      <c r="F257" s="273" t="s">
        <v>395</v>
      </c>
      <c r="G257" s="273"/>
      <c r="H257" s="273"/>
      <c r="I257" s="273"/>
      <c r="J257" s="167" t="s">
        <v>244</v>
      </c>
      <c r="K257" s="168">
        <v>1</v>
      </c>
      <c r="L257" s="274">
        <v>0</v>
      </c>
      <c r="M257" s="275"/>
      <c r="N257" s="276">
        <f t="shared" si="25"/>
        <v>0</v>
      </c>
      <c r="O257" s="276"/>
      <c r="P257" s="276"/>
      <c r="Q257" s="276"/>
      <c r="R257" s="39"/>
      <c r="T257" s="170" t="s">
        <v>20</v>
      </c>
      <c r="U257" s="46" t="s">
        <v>42</v>
      </c>
      <c r="V257" s="38"/>
      <c r="W257" s="171">
        <f t="shared" si="26"/>
        <v>0</v>
      </c>
      <c r="X257" s="171">
        <v>1.34E-3</v>
      </c>
      <c r="Y257" s="171">
        <f t="shared" si="27"/>
        <v>1.34E-3</v>
      </c>
      <c r="Z257" s="171">
        <v>0</v>
      </c>
      <c r="AA257" s="172">
        <f t="shared" si="28"/>
        <v>0</v>
      </c>
      <c r="AR257" s="21" t="s">
        <v>149</v>
      </c>
      <c r="AT257" s="21" t="s">
        <v>145</v>
      </c>
      <c r="AU257" s="21" t="s">
        <v>123</v>
      </c>
      <c r="AY257" s="21" t="s">
        <v>144</v>
      </c>
      <c r="BE257" s="108">
        <f t="shared" si="29"/>
        <v>0</v>
      </c>
      <c r="BF257" s="108">
        <f t="shared" si="30"/>
        <v>0</v>
      </c>
      <c r="BG257" s="108">
        <f t="shared" si="31"/>
        <v>0</v>
      </c>
      <c r="BH257" s="108">
        <f t="shared" si="32"/>
        <v>0</v>
      </c>
      <c r="BI257" s="108">
        <f t="shared" si="33"/>
        <v>0</v>
      </c>
      <c r="BJ257" s="21" t="s">
        <v>123</v>
      </c>
      <c r="BK257" s="173">
        <f t="shared" si="34"/>
        <v>0</v>
      </c>
      <c r="BL257" s="21" t="s">
        <v>149</v>
      </c>
      <c r="BM257" s="21" t="s">
        <v>396</v>
      </c>
    </row>
    <row r="258" spans="2:65" s="1" customFormat="1" ht="38.25" customHeight="1">
      <c r="B258" s="37"/>
      <c r="C258" s="165" t="s">
        <v>397</v>
      </c>
      <c r="D258" s="165" t="s">
        <v>145</v>
      </c>
      <c r="E258" s="166" t="s">
        <v>398</v>
      </c>
      <c r="F258" s="273" t="s">
        <v>399</v>
      </c>
      <c r="G258" s="273"/>
      <c r="H258" s="273"/>
      <c r="I258" s="273"/>
      <c r="J258" s="167" t="s">
        <v>244</v>
      </c>
      <c r="K258" s="168">
        <v>1</v>
      </c>
      <c r="L258" s="274">
        <v>0</v>
      </c>
      <c r="M258" s="275"/>
      <c r="N258" s="276">
        <f t="shared" si="25"/>
        <v>0</v>
      </c>
      <c r="O258" s="276"/>
      <c r="P258" s="276"/>
      <c r="Q258" s="276"/>
      <c r="R258" s="39"/>
      <c r="T258" s="170" t="s">
        <v>20</v>
      </c>
      <c r="U258" s="46" t="s">
        <v>42</v>
      </c>
      <c r="V258" s="38"/>
      <c r="W258" s="171">
        <f t="shared" si="26"/>
        <v>0</v>
      </c>
      <c r="X258" s="171">
        <v>1.4E-3</v>
      </c>
      <c r="Y258" s="171">
        <f t="shared" si="27"/>
        <v>1.4E-3</v>
      </c>
      <c r="Z258" s="171">
        <v>0</v>
      </c>
      <c r="AA258" s="172">
        <f t="shared" si="28"/>
        <v>0</v>
      </c>
      <c r="AR258" s="21" t="s">
        <v>149</v>
      </c>
      <c r="AT258" s="21" t="s">
        <v>145</v>
      </c>
      <c r="AU258" s="21" t="s">
        <v>123</v>
      </c>
      <c r="AY258" s="21" t="s">
        <v>144</v>
      </c>
      <c r="BE258" s="108">
        <f t="shared" si="29"/>
        <v>0</v>
      </c>
      <c r="BF258" s="108">
        <f t="shared" si="30"/>
        <v>0</v>
      </c>
      <c r="BG258" s="108">
        <f t="shared" si="31"/>
        <v>0</v>
      </c>
      <c r="BH258" s="108">
        <f t="shared" si="32"/>
        <v>0</v>
      </c>
      <c r="BI258" s="108">
        <f t="shared" si="33"/>
        <v>0</v>
      </c>
      <c r="BJ258" s="21" t="s">
        <v>123</v>
      </c>
      <c r="BK258" s="173">
        <f t="shared" si="34"/>
        <v>0</v>
      </c>
      <c r="BL258" s="21" t="s">
        <v>149</v>
      </c>
      <c r="BM258" s="21" t="s">
        <v>400</v>
      </c>
    </row>
    <row r="259" spans="2:65" s="1" customFormat="1" ht="51" customHeight="1">
      <c r="B259" s="37"/>
      <c r="C259" s="197" t="s">
        <v>401</v>
      </c>
      <c r="D259" s="197" t="s">
        <v>215</v>
      </c>
      <c r="E259" s="198" t="s">
        <v>402</v>
      </c>
      <c r="F259" s="287" t="s">
        <v>403</v>
      </c>
      <c r="G259" s="287"/>
      <c r="H259" s="287"/>
      <c r="I259" s="287"/>
      <c r="J259" s="199" t="s">
        <v>244</v>
      </c>
      <c r="K259" s="200">
        <v>1</v>
      </c>
      <c r="L259" s="288">
        <v>0</v>
      </c>
      <c r="M259" s="289"/>
      <c r="N259" s="290">
        <f t="shared" si="25"/>
        <v>0</v>
      </c>
      <c r="O259" s="276"/>
      <c r="P259" s="276"/>
      <c r="Q259" s="276"/>
      <c r="R259" s="39"/>
      <c r="T259" s="170" t="s">
        <v>20</v>
      </c>
      <c r="U259" s="46" t="s">
        <v>42</v>
      </c>
      <c r="V259" s="38"/>
      <c r="W259" s="171">
        <f t="shared" si="26"/>
        <v>0</v>
      </c>
      <c r="X259" s="171">
        <v>9.8000000000000004E-2</v>
      </c>
      <c r="Y259" s="171">
        <f t="shared" si="27"/>
        <v>9.8000000000000004E-2</v>
      </c>
      <c r="Z259" s="171">
        <v>0</v>
      </c>
      <c r="AA259" s="172">
        <f t="shared" si="28"/>
        <v>0</v>
      </c>
      <c r="AR259" s="21" t="s">
        <v>194</v>
      </c>
      <c r="AT259" s="21" t="s">
        <v>215</v>
      </c>
      <c r="AU259" s="21" t="s">
        <v>123</v>
      </c>
      <c r="AY259" s="21" t="s">
        <v>144</v>
      </c>
      <c r="BE259" s="108">
        <f t="shared" si="29"/>
        <v>0</v>
      </c>
      <c r="BF259" s="108">
        <f t="shared" si="30"/>
        <v>0</v>
      </c>
      <c r="BG259" s="108">
        <f t="shared" si="31"/>
        <v>0</v>
      </c>
      <c r="BH259" s="108">
        <f t="shared" si="32"/>
        <v>0</v>
      </c>
      <c r="BI259" s="108">
        <f t="shared" si="33"/>
        <v>0</v>
      </c>
      <c r="BJ259" s="21" t="s">
        <v>123</v>
      </c>
      <c r="BK259" s="173">
        <f t="shared" si="34"/>
        <v>0</v>
      </c>
      <c r="BL259" s="21" t="s">
        <v>149</v>
      </c>
      <c r="BM259" s="21" t="s">
        <v>404</v>
      </c>
    </row>
    <row r="260" spans="2:65" s="1" customFormat="1" ht="25.5" customHeight="1">
      <c r="B260" s="37"/>
      <c r="C260" s="165" t="s">
        <v>405</v>
      </c>
      <c r="D260" s="165" t="s">
        <v>145</v>
      </c>
      <c r="E260" s="166" t="s">
        <v>406</v>
      </c>
      <c r="F260" s="273" t="s">
        <v>407</v>
      </c>
      <c r="G260" s="273"/>
      <c r="H260" s="273"/>
      <c r="I260" s="273"/>
      <c r="J260" s="167" t="s">
        <v>148</v>
      </c>
      <c r="K260" s="168">
        <v>81.218000000000004</v>
      </c>
      <c r="L260" s="274">
        <v>0</v>
      </c>
      <c r="M260" s="275"/>
      <c r="N260" s="276">
        <f t="shared" si="25"/>
        <v>0</v>
      </c>
      <c r="O260" s="276"/>
      <c r="P260" s="276"/>
      <c r="Q260" s="276"/>
      <c r="R260" s="39"/>
      <c r="T260" s="170" t="s">
        <v>20</v>
      </c>
      <c r="U260" s="46" t="s">
        <v>42</v>
      </c>
      <c r="V260" s="38"/>
      <c r="W260" s="171">
        <f t="shared" si="26"/>
        <v>0</v>
      </c>
      <c r="X260" s="171">
        <v>1.5</v>
      </c>
      <c r="Y260" s="171">
        <f t="shared" si="27"/>
        <v>121.827</v>
      </c>
      <c r="Z260" s="171">
        <v>0</v>
      </c>
      <c r="AA260" s="172">
        <f t="shared" si="28"/>
        <v>0</v>
      </c>
      <c r="AR260" s="21" t="s">
        <v>149</v>
      </c>
      <c r="AT260" s="21" t="s">
        <v>145</v>
      </c>
      <c r="AU260" s="21" t="s">
        <v>123</v>
      </c>
      <c r="AY260" s="21" t="s">
        <v>144</v>
      </c>
      <c r="BE260" s="108">
        <f t="shared" si="29"/>
        <v>0</v>
      </c>
      <c r="BF260" s="108">
        <f t="shared" si="30"/>
        <v>0</v>
      </c>
      <c r="BG260" s="108">
        <f t="shared" si="31"/>
        <v>0</v>
      </c>
      <c r="BH260" s="108">
        <f t="shared" si="32"/>
        <v>0</v>
      </c>
      <c r="BI260" s="108">
        <f t="shared" si="33"/>
        <v>0</v>
      </c>
      <c r="BJ260" s="21" t="s">
        <v>123</v>
      </c>
      <c r="BK260" s="173">
        <f t="shared" si="34"/>
        <v>0</v>
      </c>
      <c r="BL260" s="21" t="s">
        <v>149</v>
      </c>
      <c r="BM260" s="21" t="s">
        <v>408</v>
      </c>
    </row>
    <row r="261" spans="2:65" s="10" customFormat="1" ht="16.5" customHeight="1">
      <c r="B261" s="174"/>
      <c r="C261" s="175"/>
      <c r="D261" s="175"/>
      <c r="E261" s="176" t="s">
        <v>20</v>
      </c>
      <c r="F261" s="277" t="s">
        <v>305</v>
      </c>
      <c r="G261" s="278"/>
      <c r="H261" s="278"/>
      <c r="I261" s="278"/>
      <c r="J261" s="175"/>
      <c r="K261" s="176" t="s">
        <v>20</v>
      </c>
      <c r="L261" s="175"/>
      <c r="M261" s="175"/>
      <c r="N261" s="175"/>
      <c r="O261" s="175"/>
      <c r="P261" s="175"/>
      <c r="Q261" s="175"/>
      <c r="R261" s="177"/>
      <c r="T261" s="178"/>
      <c r="U261" s="175"/>
      <c r="V261" s="175"/>
      <c r="W261" s="175"/>
      <c r="X261" s="175"/>
      <c r="Y261" s="175"/>
      <c r="Z261" s="175"/>
      <c r="AA261" s="179"/>
      <c r="AT261" s="180" t="s">
        <v>152</v>
      </c>
      <c r="AU261" s="180" t="s">
        <v>123</v>
      </c>
      <c r="AV261" s="10" t="s">
        <v>83</v>
      </c>
      <c r="AW261" s="10" t="s">
        <v>32</v>
      </c>
      <c r="AX261" s="10" t="s">
        <v>75</v>
      </c>
      <c r="AY261" s="180" t="s">
        <v>144</v>
      </c>
    </row>
    <row r="262" spans="2:65" s="11" customFormat="1" ht="16.5" customHeight="1">
      <c r="B262" s="181"/>
      <c r="C262" s="182"/>
      <c r="D262" s="182"/>
      <c r="E262" s="183" t="s">
        <v>20</v>
      </c>
      <c r="F262" s="279" t="s">
        <v>306</v>
      </c>
      <c r="G262" s="280"/>
      <c r="H262" s="280"/>
      <c r="I262" s="280"/>
      <c r="J262" s="182"/>
      <c r="K262" s="184">
        <v>81.218000000000004</v>
      </c>
      <c r="L262" s="182"/>
      <c r="M262" s="182"/>
      <c r="N262" s="182"/>
      <c r="O262" s="182"/>
      <c r="P262" s="182"/>
      <c r="Q262" s="182"/>
      <c r="R262" s="185"/>
      <c r="T262" s="186"/>
      <c r="U262" s="182"/>
      <c r="V262" s="182"/>
      <c r="W262" s="182"/>
      <c r="X262" s="182"/>
      <c r="Y262" s="182"/>
      <c r="Z262" s="182"/>
      <c r="AA262" s="187"/>
      <c r="AT262" s="188" t="s">
        <v>152</v>
      </c>
      <c r="AU262" s="188" t="s">
        <v>123</v>
      </c>
      <c r="AV262" s="11" t="s">
        <v>123</v>
      </c>
      <c r="AW262" s="11" t="s">
        <v>32</v>
      </c>
      <c r="AX262" s="11" t="s">
        <v>75</v>
      </c>
      <c r="AY262" s="188" t="s">
        <v>144</v>
      </c>
    </row>
    <row r="263" spans="2:65" s="12" customFormat="1" ht="16.5" customHeight="1">
      <c r="B263" s="189"/>
      <c r="C263" s="190"/>
      <c r="D263" s="190"/>
      <c r="E263" s="191" t="s">
        <v>20</v>
      </c>
      <c r="F263" s="283" t="s">
        <v>158</v>
      </c>
      <c r="G263" s="284"/>
      <c r="H263" s="284"/>
      <c r="I263" s="284"/>
      <c r="J263" s="190"/>
      <c r="K263" s="192">
        <v>81.218000000000004</v>
      </c>
      <c r="L263" s="190"/>
      <c r="M263" s="190"/>
      <c r="N263" s="190"/>
      <c r="O263" s="190"/>
      <c r="P263" s="190"/>
      <c r="Q263" s="190"/>
      <c r="R263" s="193"/>
      <c r="T263" s="194"/>
      <c r="U263" s="190"/>
      <c r="V263" s="190"/>
      <c r="W263" s="190"/>
      <c r="X263" s="190"/>
      <c r="Y263" s="190"/>
      <c r="Z263" s="190"/>
      <c r="AA263" s="195"/>
      <c r="AT263" s="196" t="s">
        <v>152</v>
      </c>
      <c r="AU263" s="196" t="s">
        <v>123</v>
      </c>
      <c r="AV263" s="12" t="s">
        <v>149</v>
      </c>
      <c r="AW263" s="12" t="s">
        <v>32</v>
      </c>
      <c r="AX263" s="12" t="s">
        <v>83</v>
      </c>
      <c r="AY263" s="196" t="s">
        <v>144</v>
      </c>
    </row>
    <row r="264" spans="2:65" s="1" customFormat="1" ht="25.5" customHeight="1">
      <c r="B264" s="37"/>
      <c r="C264" s="165" t="s">
        <v>409</v>
      </c>
      <c r="D264" s="165" t="s">
        <v>145</v>
      </c>
      <c r="E264" s="166" t="s">
        <v>410</v>
      </c>
      <c r="F264" s="273" t="s">
        <v>411</v>
      </c>
      <c r="G264" s="273"/>
      <c r="H264" s="273"/>
      <c r="I264" s="273"/>
      <c r="J264" s="167" t="s">
        <v>148</v>
      </c>
      <c r="K264" s="168">
        <v>95.41</v>
      </c>
      <c r="L264" s="274">
        <v>0</v>
      </c>
      <c r="M264" s="275"/>
      <c r="N264" s="276">
        <f>ROUND(L264*K264,3)</f>
        <v>0</v>
      </c>
      <c r="O264" s="276"/>
      <c r="P264" s="276"/>
      <c r="Q264" s="276"/>
      <c r="R264" s="39"/>
      <c r="T264" s="170" t="s">
        <v>20</v>
      </c>
      <c r="U264" s="46" t="s">
        <v>42</v>
      </c>
      <c r="V264" s="38"/>
      <c r="W264" s="171">
        <f>V264*K264</f>
        <v>0</v>
      </c>
      <c r="X264" s="171">
        <v>4.4999999999999998E-2</v>
      </c>
      <c r="Y264" s="171">
        <f>X264*K264</f>
        <v>4.29345</v>
      </c>
      <c r="Z264" s="171">
        <v>0</v>
      </c>
      <c r="AA264" s="172">
        <f>Z264*K264</f>
        <v>0</v>
      </c>
      <c r="AR264" s="21" t="s">
        <v>149</v>
      </c>
      <c r="AT264" s="21" t="s">
        <v>145</v>
      </c>
      <c r="AU264" s="21" t="s">
        <v>123</v>
      </c>
      <c r="AY264" s="21" t="s">
        <v>144</v>
      </c>
      <c r="BE264" s="108">
        <f>IF(U264="základná",N264,0)</f>
        <v>0</v>
      </c>
      <c r="BF264" s="108">
        <f>IF(U264="znížená",N264,0)</f>
        <v>0</v>
      </c>
      <c r="BG264" s="108">
        <f>IF(U264="zákl. prenesená",N264,0)</f>
        <v>0</v>
      </c>
      <c r="BH264" s="108">
        <f>IF(U264="zníž. prenesená",N264,0)</f>
        <v>0</v>
      </c>
      <c r="BI264" s="108">
        <f>IF(U264="nulová",N264,0)</f>
        <v>0</v>
      </c>
      <c r="BJ264" s="21" t="s">
        <v>123</v>
      </c>
      <c r="BK264" s="173">
        <f>ROUND(L264*K264,3)</f>
        <v>0</v>
      </c>
      <c r="BL264" s="21" t="s">
        <v>149</v>
      </c>
      <c r="BM264" s="21" t="s">
        <v>412</v>
      </c>
    </row>
    <row r="265" spans="2:65" s="10" customFormat="1" ht="16.5" customHeight="1">
      <c r="B265" s="174"/>
      <c r="C265" s="175"/>
      <c r="D265" s="175"/>
      <c r="E265" s="176" t="s">
        <v>20</v>
      </c>
      <c r="F265" s="277" t="s">
        <v>413</v>
      </c>
      <c r="G265" s="278"/>
      <c r="H265" s="278"/>
      <c r="I265" s="278"/>
      <c r="J265" s="175"/>
      <c r="K265" s="176" t="s">
        <v>20</v>
      </c>
      <c r="L265" s="175"/>
      <c r="M265" s="175"/>
      <c r="N265" s="175"/>
      <c r="O265" s="175"/>
      <c r="P265" s="175"/>
      <c r="Q265" s="175"/>
      <c r="R265" s="177"/>
      <c r="T265" s="178"/>
      <c r="U265" s="175"/>
      <c r="V265" s="175"/>
      <c r="W265" s="175"/>
      <c r="X265" s="175"/>
      <c r="Y265" s="175"/>
      <c r="Z265" s="175"/>
      <c r="AA265" s="179"/>
      <c r="AT265" s="180" t="s">
        <v>152</v>
      </c>
      <c r="AU265" s="180" t="s">
        <v>123</v>
      </c>
      <c r="AV265" s="10" t="s">
        <v>83</v>
      </c>
      <c r="AW265" s="10" t="s">
        <v>32</v>
      </c>
      <c r="AX265" s="10" t="s">
        <v>75</v>
      </c>
      <c r="AY265" s="180" t="s">
        <v>144</v>
      </c>
    </row>
    <row r="266" spans="2:65" s="11" customFormat="1" ht="16.5" customHeight="1">
      <c r="B266" s="181"/>
      <c r="C266" s="182"/>
      <c r="D266" s="182"/>
      <c r="E266" s="183" t="s">
        <v>20</v>
      </c>
      <c r="F266" s="279" t="s">
        <v>339</v>
      </c>
      <c r="G266" s="280"/>
      <c r="H266" s="280"/>
      <c r="I266" s="280"/>
      <c r="J266" s="182"/>
      <c r="K266" s="184">
        <v>95.41</v>
      </c>
      <c r="L266" s="182"/>
      <c r="M266" s="182"/>
      <c r="N266" s="182"/>
      <c r="O266" s="182"/>
      <c r="P266" s="182"/>
      <c r="Q266" s="182"/>
      <c r="R266" s="185"/>
      <c r="T266" s="186"/>
      <c r="U266" s="182"/>
      <c r="V266" s="182"/>
      <c r="W266" s="182"/>
      <c r="X266" s="182"/>
      <c r="Y266" s="182"/>
      <c r="Z266" s="182"/>
      <c r="AA266" s="187"/>
      <c r="AT266" s="188" t="s">
        <v>152</v>
      </c>
      <c r="AU266" s="188" t="s">
        <v>123</v>
      </c>
      <c r="AV266" s="11" t="s">
        <v>123</v>
      </c>
      <c r="AW266" s="11" t="s">
        <v>32</v>
      </c>
      <c r="AX266" s="11" t="s">
        <v>75</v>
      </c>
      <c r="AY266" s="188" t="s">
        <v>144</v>
      </c>
    </row>
    <row r="267" spans="2:65" s="12" customFormat="1" ht="16.5" customHeight="1">
      <c r="B267" s="189"/>
      <c r="C267" s="190"/>
      <c r="D267" s="190"/>
      <c r="E267" s="191" t="s">
        <v>20</v>
      </c>
      <c r="F267" s="283" t="s">
        <v>158</v>
      </c>
      <c r="G267" s="284"/>
      <c r="H267" s="284"/>
      <c r="I267" s="284"/>
      <c r="J267" s="190"/>
      <c r="K267" s="192">
        <v>95.41</v>
      </c>
      <c r="L267" s="190"/>
      <c r="M267" s="190"/>
      <c r="N267" s="190"/>
      <c r="O267" s="190"/>
      <c r="P267" s="190"/>
      <c r="Q267" s="190"/>
      <c r="R267" s="193"/>
      <c r="T267" s="194"/>
      <c r="U267" s="190"/>
      <c r="V267" s="190"/>
      <c r="W267" s="190"/>
      <c r="X267" s="190"/>
      <c r="Y267" s="190"/>
      <c r="Z267" s="190"/>
      <c r="AA267" s="195"/>
      <c r="AT267" s="196" t="s">
        <v>152</v>
      </c>
      <c r="AU267" s="196" t="s">
        <v>123</v>
      </c>
      <c r="AV267" s="12" t="s">
        <v>149</v>
      </c>
      <c r="AW267" s="12" t="s">
        <v>32</v>
      </c>
      <c r="AX267" s="12" t="s">
        <v>83</v>
      </c>
      <c r="AY267" s="196" t="s">
        <v>144</v>
      </c>
    </row>
    <row r="268" spans="2:65" s="1" customFormat="1" ht="38.25" customHeight="1">
      <c r="B268" s="37"/>
      <c r="C268" s="165" t="s">
        <v>414</v>
      </c>
      <c r="D268" s="165" t="s">
        <v>145</v>
      </c>
      <c r="E268" s="166" t="s">
        <v>415</v>
      </c>
      <c r="F268" s="273" t="s">
        <v>416</v>
      </c>
      <c r="G268" s="273"/>
      <c r="H268" s="273"/>
      <c r="I268" s="273"/>
      <c r="J268" s="167" t="s">
        <v>148</v>
      </c>
      <c r="K268" s="168">
        <v>50</v>
      </c>
      <c r="L268" s="274">
        <v>0</v>
      </c>
      <c r="M268" s="275"/>
      <c r="N268" s="276">
        <f>ROUND(L268*K268,3)</f>
        <v>0</v>
      </c>
      <c r="O268" s="276"/>
      <c r="P268" s="276"/>
      <c r="Q268" s="276"/>
      <c r="R268" s="39"/>
      <c r="T268" s="170" t="s">
        <v>20</v>
      </c>
      <c r="U268" s="46" t="s">
        <v>42</v>
      </c>
      <c r="V268" s="38"/>
      <c r="W268" s="171">
        <f>V268*K268</f>
        <v>0</v>
      </c>
      <c r="X268" s="171">
        <v>0</v>
      </c>
      <c r="Y268" s="171">
        <f>X268*K268</f>
        <v>0</v>
      </c>
      <c r="Z268" s="171">
        <v>0</v>
      </c>
      <c r="AA268" s="172">
        <f>Z268*K268</f>
        <v>0</v>
      </c>
      <c r="AR268" s="21" t="s">
        <v>149</v>
      </c>
      <c r="AT268" s="21" t="s">
        <v>145</v>
      </c>
      <c r="AU268" s="21" t="s">
        <v>123</v>
      </c>
      <c r="AY268" s="21" t="s">
        <v>144</v>
      </c>
      <c r="BE268" s="108">
        <f>IF(U268="základná",N268,0)</f>
        <v>0</v>
      </c>
      <c r="BF268" s="108">
        <f>IF(U268="znížená",N268,0)</f>
        <v>0</v>
      </c>
      <c r="BG268" s="108">
        <f>IF(U268="zákl. prenesená",N268,0)</f>
        <v>0</v>
      </c>
      <c r="BH268" s="108">
        <f>IF(U268="zníž. prenesená",N268,0)</f>
        <v>0</v>
      </c>
      <c r="BI268" s="108">
        <f>IF(U268="nulová",N268,0)</f>
        <v>0</v>
      </c>
      <c r="BJ268" s="21" t="s">
        <v>123</v>
      </c>
      <c r="BK268" s="173">
        <f>ROUND(L268*K268,3)</f>
        <v>0</v>
      </c>
      <c r="BL268" s="21" t="s">
        <v>149</v>
      </c>
      <c r="BM268" s="21" t="s">
        <v>417</v>
      </c>
    </row>
    <row r="269" spans="2:65" s="1" customFormat="1" ht="25.5" customHeight="1">
      <c r="B269" s="37"/>
      <c r="C269" s="165" t="s">
        <v>418</v>
      </c>
      <c r="D269" s="165" t="s">
        <v>145</v>
      </c>
      <c r="E269" s="166" t="s">
        <v>419</v>
      </c>
      <c r="F269" s="273" t="s">
        <v>420</v>
      </c>
      <c r="G269" s="273"/>
      <c r="H269" s="273"/>
      <c r="I269" s="273"/>
      <c r="J269" s="167" t="s">
        <v>218</v>
      </c>
      <c r="K269" s="168">
        <v>56.555</v>
      </c>
      <c r="L269" s="274">
        <v>0</v>
      </c>
      <c r="M269" s="275"/>
      <c r="N269" s="276">
        <f>ROUND(L269*K269,3)</f>
        <v>0</v>
      </c>
      <c r="O269" s="276"/>
      <c r="P269" s="276"/>
      <c r="Q269" s="276"/>
      <c r="R269" s="39"/>
      <c r="T269" s="170" t="s">
        <v>20</v>
      </c>
      <c r="U269" s="46" t="s">
        <v>42</v>
      </c>
      <c r="V269" s="38"/>
      <c r="W269" s="171">
        <f>V269*K269</f>
        <v>0</v>
      </c>
      <c r="X269" s="171">
        <v>0</v>
      </c>
      <c r="Y269" s="171">
        <f>X269*K269</f>
        <v>0</v>
      </c>
      <c r="Z269" s="171">
        <v>0</v>
      </c>
      <c r="AA269" s="172">
        <f>Z269*K269</f>
        <v>0</v>
      </c>
      <c r="AR269" s="21" t="s">
        <v>149</v>
      </c>
      <c r="AT269" s="21" t="s">
        <v>145</v>
      </c>
      <c r="AU269" s="21" t="s">
        <v>123</v>
      </c>
      <c r="AY269" s="21" t="s">
        <v>144</v>
      </c>
      <c r="BE269" s="108">
        <f>IF(U269="základná",N269,0)</f>
        <v>0</v>
      </c>
      <c r="BF269" s="108">
        <f>IF(U269="znížená",N269,0)</f>
        <v>0</v>
      </c>
      <c r="BG269" s="108">
        <f>IF(U269="zákl. prenesená",N269,0)</f>
        <v>0</v>
      </c>
      <c r="BH269" s="108">
        <f>IF(U269="zníž. prenesená",N269,0)</f>
        <v>0</v>
      </c>
      <c r="BI269" s="108">
        <f>IF(U269="nulová",N269,0)</f>
        <v>0</v>
      </c>
      <c r="BJ269" s="21" t="s">
        <v>123</v>
      </c>
      <c r="BK269" s="173">
        <f>ROUND(L269*K269,3)</f>
        <v>0</v>
      </c>
      <c r="BL269" s="21" t="s">
        <v>149</v>
      </c>
      <c r="BM269" s="21" t="s">
        <v>421</v>
      </c>
    </row>
    <row r="270" spans="2:65" s="1" customFormat="1" ht="38.25" customHeight="1">
      <c r="B270" s="37"/>
      <c r="C270" s="165" t="s">
        <v>422</v>
      </c>
      <c r="D270" s="165" t="s">
        <v>145</v>
      </c>
      <c r="E270" s="166" t="s">
        <v>423</v>
      </c>
      <c r="F270" s="273" t="s">
        <v>424</v>
      </c>
      <c r="G270" s="273"/>
      <c r="H270" s="273"/>
      <c r="I270" s="273"/>
      <c r="J270" s="167" t="s">
        <v>218</v>
      </c>
      <c r="K270" s="168">
        <v>56.555</v>
      </c>
      <c r="L270" s="274">
        <v>0</v>
      </c>
      <c r="M270" s="275"/>
      <c r="N270" s="276">
        <f>ROUND(L270*K270,3)</f>
        <v>0</v>
      </c>
      <c r="O270" s="276"/>
      <c r="P270" s="276"/>
      <c r="Q270" s="276"/>
      <c r="R270" s="39"/>
      <c r="T270" s="170" t="s">
        <v>20</v>
      </c>
      <c r="U270" s="46" t="s">
        <v>42</v>
      </c>
      <c r="V270" s="38"/>
      <c r="W270" s="171">
        <f>V270*K270</f>
        <v>0</v>
      </c>
      <c r="X270" s="171">
        <v>0</v>
      </c>
      <c r="Y270" s="171">
        <f>X270*K270</f>
        <v>0</v>
      </c>
      <c r="Z270" s="171">
        <v>0</v>
      </c>
      <c r="AA270" s="172">
        <f>Z270*K270</f>
        <v>0</v>
      </c>
      <c r="AR270" s="21" t="s">
        <v>149</v>
      </c>
      <c r="AT270" s="21" t="s">
        <v>145</v>
      </c>
      <c r="AU270" s="21" t="s">
        <v>123</v>
      </c>
      <c r="AY270" s="21" t="s">
        <v>144</v>
      </c>
      <c r="BE270" s="108">
        <f>IF(U270="základná",N270,0)</f>
        <v>0</v>
      </c>
      <c r="BF270" s="108">
        <f>IF(U270="znížená",N270,0)</f>
        <v>0</v>
      </c>
      <c r="BG270" s="108">
        <f>IF(U270="zákl. prenesená",N270,0)</f>
        <v>0</v>
      </c>
      <c r="BH270" s="108">
        <f>IF(U270="zníž. prenesená",N270,0)</f>
        <v>0</v>
      </c>
      <c r="BI270" s="108">
        <f>IF(U270="nulová",N270,0)</f>
        <v>0</v>
      </c>
      <c r="BJ270" s="21" t="s">
        <v>123</v>
      </c>
      <c r="BK270" s="173">
        <f>ROUND(L270*K270,3)</f>
        <v>0</v>
      </c>
      <c r="BL270" s="21" t="s">
        <v>149</v>
      </c>
      <c r="BM270" s="21" t="s">
        <v>425</v>
      </c>
    </row>
    <row r="271" spans="2:65" s="1" customFormat="1" ht="25.5" customHeight="1">
      <c r="B271" s="37"/>
      <c r="C271" s="165" t="s">
        <v>426</v>
      </c>
      <c r="D271" s="165" t="s">
        <v>145</v>
      </c>
      <c r="E271" s="166" t="s">
        <v>427</v>
      </c>
      <c r="F271" s="273" t="s">
        <v>428</v>
      </c>
      <c r="G271" s="273"/>
      <c r="H271" s="273"/>
      <c r="I271" s="273"/>
      <c r="J271" s="167" t="s">
        <v>218</v>
      </c>
      <c r="K271" s="168">
        <v>56.555</v>
      </c>
      <c r="L271" s="274">
        <v>0</v>
      </c>
      <c r="M271" s="275"/>
      <c r="N271" s="276">
        <f>ROUND(L271*K271,3)</f>
        <v>0</v>
      </c>
      <c r="O271" s="276"/>
      <c r="P271" s="276"/>
      <c r="Q271" s="276"/>
      <c r="R271" s="39"/>
      <c r="T271" s="170" t="s">
        <v>20</v>
      </c>
      <c r="U271" s="46" t="s">
        <v>42</v>
      </c>
      <c r="V271" s="38"/>
      <c r="W271" s="171">
        <f>V271*K271</f>
        <v>0</v>
      </c>
      <c r="X271" s="171">
        <v>0</v>
      </c>
      <c r="Y271" s="171">
        <f>X271*K271</f>
        <v>0</v>
      </c>
      <c r="Z271" s="171">
        <v>0</v>
      </c>
      <c r="AA271" s="172">
        <f>Z271*K271</f>
        <v>0</v>
      </c>
      <c r="AR271" s="21" t="s">
        <v>149</v>
      </c>
      <c r="AT271" s="21" t="s">
        <v>145</v>
      </c>
      <c r="AU271" s="21" t="s">
        <v>123</v>
      </c>
      <c r="AY271" s="21" t="s">
        <v>144</v>
      </c>
      <c r="BE271" s="108">
        <f>IF(U271="základná",N271,0)</f>
        <v>0</v>
      </c>
      <c r="BF271" s="108">
        <f>IF(U271="znížená",N271,0)</f>
        <v>0</v>
      </c>
      <c r="BG271" s="108">
        <f>IF(U271="zákl. prenesená",N271,0)</f>
        <v>0</v>
      </c>
      <c r="BH271" s="108">
        <f>IF(U271="zníž. prenesená",N271,0)</f>
        <v>0</v>
      </c>
      <c r="BI271" s="108">
        <f>IF(U271="nulová",N271,0)</f>
        <v>0</v>
      </c>
      <c r="BJ271" s="21" t="s">
        <v>123</v>
      </c>
      <c r="BK271" s="173">
        <f>ROUND(L271*K271,3)</f>
        <v>0</v>
      </c>
      <c r="BL271" s="21" t="s">
        <v>149</v>
      </c>
      <c r="BM271" s="21" t="s">
        <v>429</v>
      </c>
    </row>
    <row r="272" spans="2:65" s="1" customFormat="1" ht="25.5" customHeight="1">
      <c r="B272" s="37"/>
      <c r="C272" s="165" t="s">
        <v>430</v>
      </c>
      <c r="D272" s="165" t="s">
        <v>145</v>
      </c>
      <c r="E272" s="166" t="s">
        <v>431</v>
      </c>
      <c r="F272" s="273" t="s">
        <v>432</v>
      </c>
      <c r="G272" s="273"/>
      <c r="H272" s="273"/>
      <c r="I272" s="273"/>
      <c r="J272" s="167" t="s">
        <v>218</v>
      </c>
      <c r="K272" s="168">
        <v>56.555</v>
      </c>
      <c r="L272" s="274">
        <v>0</v>
      </c>
      <c r="M272" s="275"/>
      <c r="N272" s="276">
        <f>ROUND(L272*K272,3)</f>
        <v>0</v>
      </c>
      <c r="O272" s="276"/>
      <c r="P272" s="276"/>
      <c r="Q272" s="276"/>
      <c r="R272" s="39"/>
      <c r="T272" s="170" t="s">
        <v>20</v>
      </c>
      <c r="U272" s="46" t="s">
        <v>42</v>
      </c>
      <c r="V272" s="38"/>
      <c r="W272" s="171">
        <f>V272*K272</f>
        <v>0</v>
      </c>
      <c r="X272" s="171">
        <v>0</v>
      </c>
      <c r="Y272" s="171">
        <f>X272*K272</f>
        <v>0</v>
      </c>
      <c r="Z272" s="171">
        <v>0</v>
      </c>
      <c r="AA272" s="172">
        <f>Z272*K272</f>
        <v>0</v>
      </c>
      <c r="AR272" s="21" t="s">
        <v>149</v>
      </c>
      <c r="AT272" s="21" t="s">
        <v>145</v>
      </c>
      <c r="AU272" s="21" t="s">
        <v>123</v>
      </c>
      <c r="AY272" s="21" t="s">
        <v>144</v>
      </c>
      <c r="BE272" s="108">
        <f>IF(U272="základná",N272,0)</f>
        <v>0</v>
      </c>
      <c r="BF272" s="108">
        <f>IF(U272="znížená",N272,0)</f>
        <v>0</v>
      </c>
      <c r="BG272" s="108">
        <f>IF(U272="zákl. prenesená",N272,0)</f>
        <v>0</v>
      </c>
      <c r="BH272" s="108">
        <f>IF(U272="zníž. prenesená",N272,0)</f>
        <v>0</v>
      </c>
      <c r="BI272" s="108">
        <f>IF(U272="nulová",N272,0)</f>
        <v>0</v>
      </c>
      <c r="BJ272" s="21" t="s">
        <v>123</v>
      </c>
      <c r="BK272" s="173">
        <f>ROUND(L272*K272,3)</f>
        <v>0</v>
      </c>
      <c r="BL272" s="21" t="s">
        <v>149</v>
      </c>
      <c r="BM272" s="21" t="s">
        <v>433</v>
      </c>
    </row>
    <row r="273" spans="2:65" s="9" customFormat="1" ht="29.85" customHeight="1">
      <c r="B273" s="154"/>
      <c r="C273" s="155"/>
      <c r="D273" s="164" t="s">
        <v>115</v>
      </c>
      <c r="E273" s="164"/>
      <c r="F273" s="164"/>
      <c r="G273" s="164"/>
      <c r="H273" s="164"/>
      <c r="I273" s="164"/>
      <c r="J273" s="164"/>
      <c r="K273" s="164"/>
      <c r="L273" s="164"/>
      <c r="M273" s="164"/>
      <c r="N273" s="297">
        <f>BK273</f>
        <v>0</v>
      </c>
      <c r="O273" s="298"/>
      <c r="P273" s="298"/>
      <c r="Q273" s="298"/>
      <c r="R273" s="157"/>
      <c r="T273" s="158"/>
      <c r="U273" s="155"/>
      <c r="V273" s="155"/>
      <c r="W273" s="159">
        <f>W274</f>
        <v>0</v>
      </c>
      <c r="X273" s="155"/>
      <c r="Y273" s="159">
        <f>Y274</f>
        <v>0</v>
      </c>
      <c r="Z273" s="155"/>
      <c r="AA273" s="160">
        <f>AA274</f>
        <v>0</v>
      </c>
      <c r="AR273" s="161" t="s">
        <v>83</v>
      </c>
      <c r="AT273" s="162" t="s">
        <v>74</v>
      </c>
      <c r="AU273" s="162" t="s">
        <v>83</v>
      </c>
      <c r="AY273" s="161" t="s">
        <v>144</v>
      </c>
      <c r="BK273" s="163">
        <f>BK274</f>
        <v>0</v>
      </c>
    </row>
    <row r="274" spans="2:65" s="1" customFormat="1" ht="38.25" customHeight="1">
      <c r="B274" s="37"/>
      <c r="C274" s="165" t="s">
        <v>434</v>
      </c>
      <c r="D274" s="165" t="s">
        <v>145</v>
      </c>
      <c r="E274" s="166" t="s">
        <v>435</v>
      </c>
      <c r="F274" s="273" t="s">
        <v>436</v>
      </c>
      <c r="G274" s="273"/>
      <c r="H274" s="273"/>
      <c r="I274" s="273"/>
      <c r="J274" s="167" t="s">
        <v>218</v>
      </c>
      <c r="K274" s="168">
        <v>568.58299999999997</v>
      </c>
      <c r="L274" s="274">
        <v>0</v>
      </c>
      <c r="M274" s="275"/>
      <c r="N274" s="276">
        <f>ROUND(L274*K274,3)</f>
        <v>0</v>
      </c>
      <c r="O274" s="276"/>
      <c r="P274" s="276"/>
      <c r="Q274" s="276"/>
      <c r="R274" s="39"/>
      <c r="T274" s="170" t="s">
        <v>20</v>
      </c>
      <c r="U274" s="46" t="s">
        <v>42</v>
      </c>
      <c r="V274" s="38"/>
      <c r="W274" s="171">
        <f>V274*K274</f>
        <v>0</v>
      </c>
      <c r="X274" s="171">
        <v>0</v>
      </c>
      <c r="Y274" s="171">
        <f>X274*K274</f>
        <v>0</v>
      </c>
      <c r="Z274" s="171">
        <v>0</v>
      </c>
      <c r="AA274" s="172">
        <f>Z274*K274</f>
        <v>0</v>
      </c>
      <c r="AR274" s="21" t="s">
        <v>149</v>
      </c>
      <c r="AT274" s="21" t="s">
        <v>145</v>
      </c>
      <c r="AU274" s="21" t="s">
        <v>123</v>
      </c>
      <c r="AY274" s="21" t="s">
        <v>144</v>
      </c>
      <c r="BE274" s="108">
        <f>IF(U274="základná",N274,0)</f>
        <v>0</v>
      </c>
      <c r="BF274" s="108">
        <f>IF(U274="znížená",N274,0)</f>
        <v>0</v>
      </c>
      <c r="BG274" s="108">
        <f>IF(U274="zákl. prenesená",N274,0)</f>
        <v>0</v>
      </c>
      <c r="BH274" s="108">
        <f>IF(U274="zníž. prenesená",N274,0)</f>
        <v>0</v>
      </c>
      <c r="BI274" s="108">
        <f>IF(U274="nulová",N274,0)</f>
        <v>0</v>
      </c>
      <c r="BJ274" s="21" t="s">
        <v>123</v>
      </c>
      <c r="BK274" s="173">
        <f>ROUND(L274*K274,3)</f>
        <v>0</v>
      </c>
      <c r="BL274" s="21" t="s">
        <v>149</v>
      </c>
      <c r="BM274" s="21" t="s">
        <v>437</v>
      </c>
    </row>
    <row r="275" spans="2:65" s="9" customFormat="1" ht="37.35" customHeight="1">
      <c r="B275" s="154"/>
      <c r="C275" s="155"/>
      <c r="D275" s="156" t="s">
        <v>116</v>
      </c>
      <c r="E275" s="156"/>
      <c r="F275" s="156"/>
      <c r="G275" s="156"/>
      <c r="H275" s="156"/>
      <c r="I275" s="156"/>
      <c r="J275" s="156"/>
      <c r="K275" s="156"/>
      <c r="L275" s="156"/>
      <c r="M275" s="156"/>
      <c r="N275" s="299">
        <f>BK275</f>
        <v>0</v>
      </c>
      <c r="O275" s="300"/>
      <c r="P275" s="300"/>
      <c r="Q275" s="300"/>
      <c r="R275" s="157"/>
      <c r="T275" s="158"/>
      <c r="U275" s="155"/>
      <c r="V275" s="155"/>
      <c r="W275" s="159">
        <f>W276+W299</f>
        <v>0</v>
      </c>
      <c r="X275" s="155"/>
      <c r="Y275" s="159">
        <f>Y276+Y299</f>
        <v>4.6970183399999996</v>
      </c>
      <c r="Z275" s="155"/>
      <c r="AA275" s="160">
        <f>AA276+AA299</f>
        <v>0</v>
      </c>
      <c r="AR275" s="161" t="s">
        <v>123</v>
      </c>
      <c r="AT275" s="162" t="s">
        <v>74</v>
      </c>
      <c r="AU275" s="162" t="s">
        <v>75</v>
      </c>
      <c r="AY275" s="161" t="s">
        <v>144</v>
      </c>
      <c r="BK275" s="163">
        <f>BK276+BK299</f>
        <v>0</v>
      </c>
    </row>
    <row r="276" spans="2:65" s="9" customFormat="1" ht="19.899999999999999" customHeight="1">
      <c r="B276" s="154"/>
      <c r="C276" s="155"/>
      <c r="D276" s="164" t="s">
        <v>117</v>
      </c>
      <c r="E276" s="164"/>
      <c r="F276" s="164"/>
      <c r="G276" s="164"/>
      <c r="H276" s="164"/>
      <c r="I276" s="164"/>
      <c r="J276" s="164"/>
      <c r="K276" s="164"/>
      <c r="L276" s="164"/>
      <c r="M276" s="164"/>
      <c r="N276" s="295">
        <f>BK276</f>
        <v>0</v>
      </c>
      <c r="O276" s="296"/>
      <c r="P276" s="296"/>
      <c r="Q276" s="296"/>
      <c r="R276" s="157"/>
      <c r="T276" s="158"/>
      <c r="U276" s="155"/>
      <c r="V276" s="155"/>
      <c r="W276" s="159">
        <f>SUM(W277:W298)</f>
        <v>0</v>
      </c>
      <c r="X276" s="155"/>
      <c r="Y276" s="159">
        <f>SUM(Y277:Y298)</f>
        <v>0.68399550000000009</v>
      </c>
      <c r="Z276" s="155"/>
      <c r="AA276" s="160">
        <f>SUM(AA277:AA298)</f>
        <v>0</v>
      </c>
      <c r="AR276" s="161" t="s">
        <v>123</v>
      </c>
      <c r="AT276" s="162" t="s">
        <v>74</v>
      </c>
      <c r="AU276" s="162" t="s">
        <v>83</v>
      </c>
      <c r="AY276" s="161" t="s">
        <v>144</v>
      </c>
      <c r="BK276" s="163">
        <f>SUM(BK277:BK298)</f>
        <v>0</v>
      </c>
    </row>
    <row r="277" spans="2:65" s="1" customFormat="1" ht="25.5" customHeight="1">
      <c r="B277" s="37"/>
      <c r="C277" s="165" t="s">
        <v>438</v>
      </c>
      <c r="D277" s="165" t="s">
        <v>145</v>
      </c>
      <c r="E277" s="166" t="s">
        <v>439</v>
      </c>
      <c r="F277" s="273" t="s">
        <v>440</v>
      </c>
      <c r="G277" s="273"/>
      <c r="H277" s="273"/>
      <c r="I277" s="273"/>
      <c r="J277" s="167" t="s">
        <v>148</v>
      </c>
      <c r="K277" s="168">
        <v>285.62</v>
      </c>
      <c r="L277" s="274">
        <v>0</v>
      </c>
      <c r="M277" s="275"/>
      <c r="N277" s="276">
        <f>ROUND(L277*K277,3)</f>
        <v>0</v>
      </c>
      <c r="O277" s="276"/>
      <c r="P277" s="276"/>
      <c r="Q277" s="276"/>
      <c r="R277" s="39"/>
      <c r="T277" s="170" t="s">
        <v>20</v>
      </c>
      <c r="U277" s="46" t="s">
        <v>42</v>
      </c>
      <c r="V277" s="38"/>
      <c r="W277" s="171">
        <f>V277*K277</f>
        <v>0</v>
      </c>
      <c r="X277" s="171">
        <v>0</v>
      </c>
      <c r="Y277" s="171">
        <f>X277*K277</f>
        <v>0</v>
      </c>
      <c r="Z277" s="171">
        <v>0</v>
      </c>
      <c r="AA277" s="172">
        <f>Z277*K277</f>
        <v>0</v>
      </c>
      <c r="AR277" s="21" t="s">
        <v>233</v>
      </c>
      <c r="AT277" s="21" t="s">
        <v>145</v>
      </c>
      <c r="AU277" s="21" t="s">
        <v>123</v>
      </c>
      <c r="AY277" s="21" t="s">
        <v>144</v>
      </c>
      <c r="BE277" s="108">
        <f>IF(U277="základná",N277,0)</f>
        <v>0</v>
      </c>
      <c r="BF277" s="108">
        <f>IF(U277="znížená",N277,0)</f>
        <v>0</v>
      </c>
      <c r="BG277" s="108">
        <f>IF(U277="zákl. prenesená",N277,0)</f>
        <v>0</v>
      </c>
      <c r="BH277" s="108">
        <f>IF(U277="zníž. prenesená",N277,0)</f>
        <v>0</v>
      </c>
      <c r="BI277" s="108">
        <f>IF(U277="nulová",N277,0)</f>
        <v>0</v>
      </c>
      <c r="BJ277" s="21" t="s">
        <v>123</v>
      </c>
      <c r="BK277" s="173">
        <f>ROUND(L277*K277,3)</f>
        <v>0</v>
      </c>
      <c r="BL277" s="21" t="s">
        <v>233</v>
      </c>
      <c r="BM277" s="21" t="s">
        <v>441</v>
      </c>
    </row>
    <row r="278" spans="2:65" s="10" customFormat="1" ht="16.5" customHeight="1">
      <c r="B278" s="174"/>
      <c r="C278" s="175"/>
      <c r="D278" s="175"/>
      <c r="E278" s="176" t="s">
        <v>20</v>
      </c>
      <c r="F278" s="277" t="s">
        <v>413</v>
      </c>
      <c r="G278" s="278"/>
      <c r="H278" s="278"/>
      <c r="I278" s="278"/>
      <c r="J278" s="175"/>
      <c r="K278" s="176" t="s">
        <v>20</v>
      </c>
      <c r="L278" s="175"/>
      <c r="M278" s="175"/>
      <c r="N278" s="175"/>
      <c r="O278" s="175"/>
      <c r="P278" s="175"/>
      <c r="Q278" s="175"/>
      <c r="R278" s="177"/>
      <c r="T278" s="178"/>
      <c r="U278" s="175"/>
      <c r="V278" s="175"/>
      <c r="W278" s="175"/>
      <c r="X278" s="175"/>
      <c r="Y278" s="175"/>
      <c r="Z278" s="175"/>
      <c r="AA278" s="179"/>
      <c r="AT278" s="180" t="s">
        <v>152</v>
      </c>
      <c r="AU278" s="180" t="s">
        <v>123</v>
      </c>
      <c r="AV278" s="10" t="s">
        <v>83</v>
      </c>
      <c r="AW278" s="10" t="s">
        <v>32</v>
      </c>
      <c r="AX278" s="10" t="s">
        <v>75</v>
      </c>
      <c r="AY278" s="180" t="s">
        <v>144</v>
      </c>
    </row>
    <row r="279" spans="2:65" s="11" customFormat="1" ht="16.5" customHeight="1">
      <c r="B279" s="181"/>
      <c r="C279" s="182"/>
      <c r="D279" s="182"/>
      <c r="E279" s="183" t="s">
        <v>20</v>
      </c>
      <c r="F279" s="279" t="s">
        <v>339</v>
      </c>
      <c r="G279" s="280"/>
      <c r="H279" s="280"/>
      <c r="I279" s="280"/>
      <c r="J279" s="182"/>
      <c r="K279" s="184">
        <v>95.41</v>
      </c>
      <c r="L279" s="182"/>
      <c r="M279" s="182"/>
      <c r="N279" s="182"/>
      <c r="O279" s="182"/>
      <c r="P279" s="182"/>
      <c r="Q279" s="182"/>
      <c r="R279" s="185"/>
      <c r="T279" s="186"/>
      <c r="U279" s="182"/>
      <c r="V279" s="182"/>
      <c r="W279" s="182"/>
      <c r="X279" s="182"/>
      <c r="Y279" s="182"/>
      <c r="Z279" s="182"/>
      <c r="AA279" s="187"/>
      <c r="AT279" s="188" t="s">
        <v>152</v>
      </c>
      <c r="AU279" s="188" t="s">
        <v>123</v>
      </c>
      <c r="AV279" s="11" t="s">
        <v>123</v>
      </c>
      <c r="AW279" s="11" t="s">
        <v>32</v>
      </c>
      <c r="AX279" s="11" t="s">
        <v>75</v>
      </c>
      <c r="AY279" s="188" t="s">
        <v>144</v>
      </c>
    </row>
    <row r="280" spans="2:65" s="10" customFormat="1" ht="16.5" customHeight="1">
      <c r="B280" s="174"/>
      <c r="C280" s="175"/>
      <c r="D280" s="175"/>
      <c r="E280" s="176" t="s">
        <v>20</v>
      </c>
      <c r="F280" s="281" t="s">
        <v>442</v>
      </c>
      <c r="G280" s="282"/>
      <c r="H280" s="282"/>
      <c r="I280" s="282"/>
      <c r="J280" s="175"/>
      <c r="K280" s="176" t="s">
        <v>20</v>
      </c>
      <c r="L280" s="175"/>
      <c r="M280" s="175"/>
      <c r="N280" s="175"/>
      <c r="O280" s="175"/>
      <c r="P280" s="175"/>
      <c r="Q280" s="175"/>
      <c r="R280" s="177"/>
      <c r="T280" s="178"/>
      <c r="U280" s="175"/>
      <c r="V280" s="175"/>
      <c r="W280" s="175"/>
      <c r="X280" s="175"/>
      <c r="Y280" s="175"/>
      <c r="Z280" s="175"/>
      <c r="AA280" s="179"/>
      <c r="AT280" s="180" t="s">
        <v>152</v>
      </c>
      <c r="AU280" s="180" t="s">
        <v>123</v>
      </c>
      <c r="AV280" s="10" t="s">
        <v>83</v>
      </c>
      <c r="AW280" s="10" t="s">
        <v>32</v>
      </c>
      <c r="AX280" s="10" t="s">
        <v>75</v>
      </c>
      <c r="AY280" s="180" t="s">
        <v>144</v>
      </c>
    </row>
    <row r="281" spans="2:65" s="11" customFormat="1" ht="16.5" customHeight="1">
      <c r="B281" s="181"/>
      <c r="C281" s="182"/>
      <c r="D281" s="182"/>
      <c r="E281" s="183" t="s">
        <v>20</v>
      </c>
      <c r="F281" s="279" t="s">
        <v>348</v>
      </c>
      <c r="G281" s="280"/>
      <c r="H281" s="280"/>
      <c r="I281" s="280"/>
      <c r="J281" s="182"/>
      <c r="K281" s="184">
        <v>40</v>
      </c>
      <c r="L281" s="182"/>
      <c r="M281" s="182"/>
      <c r="N281" s="182"/>
      <c r="O281" s="182"/>
      <c r="P281" s="182"/>
      <c r="Q281" s="182"/>
      <c r="R281" s="185"/>
      <c r="T281" s="186"/>
      <c r="U281" s="182"/>
      <c r="V281" s="182"/>
      <c r="W281" s="182"/>
      <c r="X281" s="182"/>
      <c r="Y281" s="182"/>
      <c r="Z281" s="182"/>
      <c r="AA281" s="187"/>
      <c r="AT281" s="188" t="s">
        <v>152</v>
      </c>
      <c r="AU281" s="188" t="s">
        <v>123</v>
      </c>
      <c r="AV281" s="11" t="s">
        <v>123</v>
      </c>
      <c r="AW281" s="11" t="s">
        <v>32</v>
      </c>
      <c r="AX281" s="11" t="s">
        <v>75</v>
      </c>
      <c r="AY281" s="188" t="s">
        <v>144</v>
      </c>
    </row>
    <row r="282" spans="2:65" s="11" customFormat="1" ht="16.5" customHeight="1">
      <c r="B282" s="181"/>
      <c r="C282" s="182"/>
      <c r="D282" s="182"/>
      <c r="E282" s="183" t="s">
        <v>20</v>
      </c>
      <c r="F282" s="279" t="s">
        <v>276</v>
      </c>
      <c r="G282" s="280"/>
      <c r="H282" s="280"/>
      <c r="I282" s="280"/>
      <c r="J282" s="182"/>
      <c r="K282" s="184">
        <v>7.4</v>
      </c>
      <c r="L282" s="182"/>
      <c r="M282" s="182"/>
      <c r="N282" s="182"/>
      <c r="O282" s="182"/>
      <c r="P282" s="182"/>
      <c r="Q282" s="182"/>
      <c r="R282" s="185"/>
      <c r="T282" s="186"/>
      <c r="U282" s="182"/>
      <c r="V282" s="182"/>
      <c r="W282" s="182"/>
      <c r="X282" s="182"/>
      <c r="Y282" s="182"/>
      <c r="Z282" s="182"/>
      <c r="AA282" s="187"/>
      <c r="AT282" s="188" t="s">
        <v>152</v>
      </c>
      <c r="AU282" s="188" t="s">
        <v>123</v>
      </c>
      <c r="AV282" s="11" t="s">
        <v>123</v>
      </c>
      <c r="AW282" s="11" t="s">
        <v>32</v>
      </c>
      <c r="AX282" s="11" t="s">
        <v>75</v>
      </c>
      <c r="AY282" s="188" t="s">
        <v>144</v>
      </c>
    </row>
    <row r="283" spans="2:65" s="12" customFormat="1" ht="16.5" customHeight="1">
      <c r="B283" s="189"/>
      <c r="C283" s="190"/>
      <c r="D283" s="190"/>
      <c r="E283" s="191" t="s">
        <v>20</v>
      </c>
      <c r="F283" s="283" t="s">
        <v>158</v>
      </c>
      <c r="G283" s="284"/>
      <c r="H283" s="284"/>
      <c r="I283" s="284"/>
      <c r="J283" s="190"/>
      <c r="K283" s="192">
        <v>142.81</v>
      </c>
      <c r="L283" s="190"/>
      <c r="M283" s="190"/>
      <c r="N283" s="190"/>
      <c r="O283" s="190"/>
      <c r="P283" s="190"/>
      <c r="Q283" s="190"/>
      <c r="R283" s="193"/>
      <c r="T283" s="194"/>
      <c r="U283" s="190"/>
      <c r="V283" s="190"/>
      <c r="W283" s="190"/>
      <c r="X283" s="190"/>
      <c r="Y283" s="190"/>
      <c r="Z283" s="190"/>
      <c r="AA283" s="195"/>
      <c r="AT283" s="196" t="s">
        <v>152</v>
      </c>
      <c r="AU283" s="196" t="s">
        <v>123</v>
      </c>
      <c r="AV283" s="12" t="s">
        <v>149</v>
      </c>
      <c r="AW283" s="12" t="s">
        <v>32</v>
      </c>
      <c r="AX283" s="12" t="s">
        <v>83</v>
      </c>
      <c r="AY283" s="196" t="s">
        <v>144</v>
      </c>
    </row>
    <row r="284" spans="2:65" s="1" customFormat="1" ht="25.5" customHeight="1">
      <c r="B284" s="37"/>
      <c r="C284" s="197" t="s">
        <v>443</v>
      </c>
      <c r="D284" s="197" t="s">
        <v>215</v>
      </c>
      <c r="E284" s="198" t="s">
        <v>444</v>
      </c>
      <c r="F284" s="287" t="s">
        <v>445</v>
      </c>
      <c r="G284" s="287"/>
      <c r="H284" s="287"/>
      <c r="I284" s="287"/>
      <c r="J284" s="199" t="s">
        <v>148</v>
      </c>
      <c r="K284" s="200">
        <v>328.46300000000002</v>
      </c>
      <c r="L284" s="288">
        <v>0</v>
      </c>
      <c r="M284" s="289"/>
      <c r="N284" s="290">
        <f>ROUND(L284*K284,3)</f>
        <v>0</v>
      </c>
      <c r="O284" s="276"/>
      <c r="P284" s="276"/>
      <c r="Q284" s="276"/>
      <c r="R284" s="39"/>
      <c r="T284" s="170" t="s">
        <v>20</v>
      </c>
      <c r="U284" s="46" t="s">
        <v>42</v>
      </c>
      <c r="V284" s="38"/>
      <c r="W284" s="171">
        <f>V284*K284</f>
        <v>0</v>
      </c>
      <c r="X284" s="171">
        <v>4.0000000000000002E-4</v>
      </c>
      <c r="Y284" s="171">
        <f>X284*K284</f>
        <v>0.13138520000000001</v>
      </c>
      <c r="Z284" s="171">
        <v>0</v>
      </c>
      <c r="AA284" s="172">
        <f>Z284*K284</f>
        <v>0</v>
      </c>
      <c r="AR284" s="21" t="s">
        <v>313</v>
      </c>
      <c r="AT284" s="21" t="s">
        <v>215</v>
      </c>
      <c r="AU284" s="21" t="s">
        <v>123</v>
      </c>
      <c r="AY284" s="21" t="s">
        <v>144</v>
      </c>
      <c r="BE284" s="108">
        <f>IF(U284="základná",N284,0)</f>
        <v>0</v>
      </c>
      <c r="BF284" s="108">
        <f>IF(U284="znížená",N284,0)</f>
        <v>0</v>
      </c>
      <c r="BG284" s="108">
        <f>IF(U284="zákl. prenesená",N284,0)</f>
        <v>0</v>
      </c>
      <c r="BH284" s="108">
        <f>IF(U284="zníž. prenesená",N284,0)</f>
        <v>0</v>
      </c>
      <c r="BI284" s="108">
        <f>IF(U284="nulová",N284,0)</f>
        <v>0</v>
      </c>
      <c r="BJ284" s="21" t="s">
        <v>123</v>
      </c>
      <c r="BK284" s="173">
        <f>ROUND(L284*K284,3)</f>
        <v>0</v>
      </c>
      <c r="BL284" s="21" t="s">
        <v>233</v>
      </c>
      <c r="BM284" s="21" t="s">
        <v>446</v>
      </c>
    </row>
    <row r="285" spans="2:65" s="1" customFormat="1" ht="38.25" customHeight="1">
      <c r="B285" s="37"/>
      <c r="C285" s="165" t="s">
        <v>447</v>
      </c>
      <c r="D285" s="165" t="s">
        <v>145</v>
      </c>
      <c r="E285" s="166" t="s">
        <v>448</v>
      </c>
      <c r="F285" s="273" t="s">
        <v>449</v>
      </c>
      <c r="G285" s="273"/>
      <c r="H285" s="273"/>
      <c r="I285" s="273"/>
      <c r="J285" s="167" t="s">
        <v>148</v>
      </c>
      <c r="K285" s="168">
        <v>95.41</v>
      </c>
      <c r="L285" s="274">
        <v>0</v>
      </c>
      <c r="M285" s="275"/>
      <c r="N285" s="276">
        <f>ROUND(L285*K285,3)</f>
        <v>0</v>
      </c>
      <c r="O285" s="276"/>
      <c r="P285" s="276"/>
      <c r="Q285" s="276"/>
      <c r="R285" s="39"/>
      <c r="T285" s="170" t="s">
        <v>20</v>
      </c>
      <c r="U285" s="46" t="s">
        <v>42</v>
      </c>
      <c r="V285" s="38"/>
      <c r="W285" s="171">
        <f>V285*K285</f>
        <v>0</v>
      </c>
      <c r="X285" s="171">
        <v>3.0000000000000001E-5</v>
      </c>
      <c r="Y285" s="171">
        <f>X285*K285</f>
        <v>2.8622999999999999E-3</v>
      </c>
      <c r="Z285" s="171">
        <v>0</v>
      </c>
      <c r="AA285" s="172">
        <f>Z285*K285</f>
        <v>0</v>
      </c>
      <c r="AR285" s="21" t="s">
        <v>233</v>
      </c>
      <c r="AT285" s="21" t="s">
        <v>145</v>
      </c>
      <c r="AU285" s="21" t="s">
        <v>123</v>
      </c>
      <c r="AY285" s="21" t="s">
        <v>144</v>
      </c>
      <c r="BE285" s="108">
        <f>IF(U285="základná",N285,0)</f>
        <v>0</v>
      </c>
      <c r="BF285" s="108">
        <f>IF(U285="znížená",N285,0)</f>
        <v>0</v>
      </c>
      <c r="BG285" s="108">
        <f>IF(U285="zákl. prenesená",N285,0)</f>
        <v>0</v>
      </c>
      <c r="BH285" s="108">
        <f>IF(U285="zníž. prenesená",N285,0)</f>
        <v>0</v>
      </c>
      <c r="BI285" s="108">
        <f>IF(U285="nulová",N285,0)</f>
        <v>0</v>
      </c>
      <c r="BJ285" s="21" t="s">
        <v>123</v>
      </c>
      <c r="BK285" s="173">
        <f>ROUND(L285*K285,3)</f>
        <v>0</v>
      </c>
      <c r="BL285" s="21" t="s">
        <v>233</v>
      </c>
      <c r="BM285" s="21" t="s">
        <v>450</v>
      </c>
    </row>
    <row r="286" spans="2:65" s="10" customFormat="1" ht="16.5" customHeight="1">
      <c r="B286" s="174"/>
      <c r="C286" s="175"/>
      <c r="D286" s="175"/>
      <c r="E286" s="176" t="s">
        <v>20</v>
      </c>
      <c r="F286" s="277" t="s">
        <v>413</v>
      </c>
      <c r="G286" s="278"/>
      <c r="H286" s="278"/>
      <c r="I286" s="278"/>
      <c r="J286" s="175"/>
      <c r="K286" s="176" t="s">
        <v>20</v>
      </c>
      <c r="L286" s="175"/>
      <c r="M286" s="175"/>
      <c r="N286" s="175"/>
      <c r="O286" s="175"/>
      <c r="P286" s="175"/>
      <c r="Q286" s="175"/>
      <c r="R286" s="177"/>
      <c r="T286" s="178"/>
      <c r="U286" s="175"/>
      <c r="V286" s="175"/>
      <c r="W286" s="175"/>
      <c r="X286" s="175"/>
      <c r="Y286" s="175"/>
      <c r="Z286" s="175"/>
      <c r="AA286" s="179"/>
      <c r="AT286" s="180" t="s">
        <v>152</v>
      </c>
      <c r="AU286" s="180" t="s">
        <v>123</v>
      </c>
      <c r="AV286" s="10" t="s">
        <v>83</v>
      </c>
      <c r="AW286" s="10" t="s">
        <v>32</v>
      </c>
      <c r="AX286" s="10" t="s">
        <v>75</v>
      </c>
      <c r="AY286" s="180" t="s">
        <v>144</v>
      </c>
    </row>
    <row r="287" spans="2:65" s="11" customFormat="1" ht="16.5" customHeight="1">
      <c r="B287" s="181"/>
      <c r="C287" s="182"/>
      <c r="D287" s="182"/>
      <c r="E287" s="183" t="s">
        <v>20</v>
      </c>
      <c r="F287" s="279" t="s">
        <v>339</v>
      </c>
      <c r="G287" s="280"/>
      <c r="H287" s="280"/>
      <c r="I287" s="280"/>
      <c r="J287" s="182"/>
      <c r="K287" s="184">
        <v>95.41</v>
      </c>
      <c r="L287" s="182"/>
      <c r="M287" s="182"/>
      <c r="N287" s="182"/>
      <c r="O287" s="182"/>
      <c r="P287" s="182"/>
      <c r="Q287" s="182"/>
      <c r="R287" s="185"/>
      <c r="T287" s="186"/>
      <c r="U287" s="182"/>
      <c r="V287" s="182"/>
      <c r="W287" s="182"/>
      <c r="X287" s="182"/>
      <c r="Y287" s="182"/>
      <c r="Z287" s="182"/>
      <c r="AA287" s="187"/>
      <c r="AT287" s="188" t="s">
        <v>152</v>
      </c>
      <c r="AU287" s="188" t="s">
        <v>123</v>
      </c>
      <c r="AV287" s="11" t="s">
        <v>123</v>
      </c>
      <c r="AW287" s="11" t="s">
        <v>32</v>
      </c>
      <c r="AX287" s="11" t="s">
        <v>75</v>
      </c>
      <c r="AY287" s="188" t="s">
        <v>144</v>
      </c>
    </row>
    <row r="288" spans="2:65" s="12" customFormat="1" ht="16.5" customHeight="1">
      <c r="B288" s="189"/>
      <c r="C288" s="190"/>
      <c r="D288" s="190"/>
      <c r="E288" s="191" t="s">
        <v>20</v>
      </c>
      <c r="F288" s="283" t="s">
        <v>158</v>
      </c>
      <c r="G288" s="284"/>
      <c r="H288" s="284"/>
      <c r="I288" s="284"/>
      <c r="J288" s="190"/>
      <c r="K288" s="192">
        <v>95.41</v>
      </c>
      <c r="L288" s="190"/>
      <c r="M288" s="190"/>
      <c r="N288" s="190"/>
      <c r="O288" s="190"/>
      <c r="P288" s="190"/>
      <c r="Q288" s="190"/>
      <c r="R288" s="193"/>
      <c r="T288" s="194"/>
      <c r="U288" s="190"/>
      <c r="V288" s="190"/>
      <c r="W288" s="190"/>
      <c r="X288" s="190"/>
      <c r="Y288" s="190"/>
      <c r="Z288" s="190"/>
      <c r="AA288" s="195"/>
      <c r="AT288" s="196" t="s">
        <v>152</v>
      </c>
      <c r="AU288" s="196" t="s">
        <v>123</v>
      </c>
      <c r="AV288" s="12" t="s">
        <v>149</v>
      </c>
      <c r="AW288" s="12" t="s">
        <v>32</v>
      </c>
      <c r="AX288" s="12" t="s">
        <v>83</v>
      </c>
      <c r="AY288" s="196" t="s">
        <v>144</v>
      </c>
    </row>
    <row r="289" spans="2:65" s="1" customFormat="1" ht="38.25" customHeight="1">
      <c r="B289" s="37"/>
      <c r="C289" s="197" t="s">
        <v>451</v>
      </c>
      <c r="D289" s="197" t="s">
        <v>215</v>
      </c>
      <c r="E289" s="198" t="s">
        <v>452</v>
      </c>
      <c r="F289" s="287" t="s">
        <v>453</v>
      </c>
      <c r="G289" s="287"/>
      <c r="H289" s="287"/>
      <c r="I289" s="287"/>
      <c r="J289" s="199" t="s">
        <v>148</v>
      </c>
      <c r="K289" s="200">
        <v>109.72199999999999</v>
      </c>
      <c r="L289" s="288">
        <v>0</v>
      </c>
      <c r="M289" s="289"/>
      <c r="N289" s="290">
        <f>ROUND(L289*K289,3)</f>
        <v>0</v>
      </c>
      <c r="O289" s="276"/>
      <c r="P289" s="276"/>
      <c r="Q289" s="276"/>
      <c r="R289" s="39"/>
      <c r="T289" s="170" t="s">
        <v>20</v>
      </c>
      <c r="U289" s="46" t="s">
        <v>42</v>
      </c>
      <c r="V289" s="38"/>
      <c r="W289" s="171">
        <f>V289*K289</f>
        <v>0</v>
      </c>
      <c r="X289" s="171">
        <v>2E-3</v>
      </c>
      <c r="Y289" s="171">
        <f>X289*K289</f>
        <v>0.219444</v>
      </c>
      <c r="Z289" s="171">
        <v>0</v>
      </c>
      <c r="AA289" s="172">
        <f>Z289*K289</f>
        <v>0</v>
      </c>
      <c r="AR289" s="21" t="s">
        <v>313</v>
      </c>
      <c r="AT289" s="21" t="s">
        <v>215</v>
      </c>
      <c r="AU289" s="21" t="s">
        <v>123</v>
      </c>
      <c r="AY289" s="21" t="s">
        <v>144</v>
      </c>
      <c r="BE289" s="108">
        <f>IF(U289="základná",N289,0)</f>
        <v>0</v>
      </c>
      <c r="BF289" s="108">
        <f>IF(U289="znížená",N289,0)</f>
        <v>0</v>
      </c>
      <c r="BG289" s="108">
        <f>IF(U289="zákl. prenesená",N289,0)</f>
        <v>0</v>
      </c>
      <c r="BH289" s="108">
        <f>IF(U289="zníž. prenesená",N289,0)</f>
        <v>0</v>
      </c>
      <c r="BI289" s="108">
        <f>IF(U289="nulová",N289,0)</f>
        <v>0</v>
      </c>
      <c r="BJ289" s="21" t="s">
        <v>123</v>
      </c>
      <c r="BK289" s="173">
        <f>ROUND(L289*K289,3)</f>
        <v>0</v>
      </c>
      <c r="BL289" s="21" t="s">
        <v>233</v>
      </c>
      <c r="BM289" s="21" t="s">
        <v>454</v>
      </c>
    </row>
    <row r="290" spans="2:65" s="1" customFormat="1" ht="38.25" customHeight="1">
      <c r="B290" s="37"/>
      <c r="C290" s="165" t="s">
        <v>455</v>
      </c>
      <c r="D290" s="165" t="s">
        <v>145</v>
      </c>
      <c r="E290" s="166" t="s">
        <v>456</v>
      </c>
      <c r="F290" s="273" t="s">
        <v>457</v>
      </c>
      <c r="G290" s="273"/>
      <c r="H290" s="273"/>
      <c r="I290" s="273"/>
      <c r="J290" s="167" t="s">
        <v>148</v>
      </c>
      <c r="K290" s="168">
        <v>66.5</v>
      </c>
      <c r="L290" s="274">
        <v>0</v>
      </c>
      <c r="M290" s="275"/>
      <c r="N290" s="276">
        <f>ROUND(L290*K290,3)</f>
        <v>0</v>
      </c>
      <c r="O290" s="276"/>
      <c r="P290" s="276"/>
      <c r="Q290" s="276"/>
      <c r="R290" s="39"/>
      <c r="T290" s="170" t="s">
        <v>20</v>
      </c>
      <c r="U290" s="46" t="s">
        <v>42</v>
      </c>
      <c r="V290" s="38"/>
      <c r="W290" s="171">
        <f>V290*K290</f>
        <v>0</v>
      </c>
      <c r="X290" s="171">
        <v>2.1800000000000001E-3</v>
      </c>
      <c r="Y290" s="171">
        <f>X290*K290</f>
        <v>0.14497000000000002</v>
      </c>
      <c r="Z290" s="171">
        <v>0</v>
      </c>
      <c r="AA290" s="172">
        <f>Z290*K290</f>
        <v>0</v>
      </c>
      <c r="AR290" s="21" t="s">
        <v>233</v>
      </c>
      <c r="AT290" s="21" t="s">
        <v>145</v>
      </c>
      <c r="AU290" s="21" t="s">
        <v>123</v>
      </c>
      <c r="AY290" s="21" t="s">
        <v>144</v>
      </c>
      <c r="BE290" s="108">
        <f>IF(U290="základná",N290,0)</f>
        <v>0</v>
      </c>
      <c r="BF290" s="108">
        <f>IF(U290="znížená",N290,0)</f>
        <v>0</v>
      </c>
      <c r="BG290" s="108">
        <f>IF(U290="zákl. prenesená",N290,0)</f>
        <v>0</v>
      </c>
      <c r="BH290" s="108">
        <f>IF(U290="zníž. prenesená",N290,0)</f>
        <v>0</v>
      </c>
      <c r="BI290" s="108">
        <f>IF(U290="nulová",N290,0)</f>
        <v>0</v>
      </c>
      <c r="BJ290" s="21" t="s">
        <v>123</v>
      </c>
      <c r="BK290" s="173">
        <f>ROUND(L290*K290,3)</f>
        <v>0</v>
      </c>
      <c r="BL290" s="21" t="s">
        <v>233</v>
      </c>
      <c r="BM290" s="21" t="s">
        <v>458</v>
      </c>
    </row>
    <row r="291" spans="2:65" s="1" customFormat="1" ht="38.25" customHeight="1">
      <c r="B291" s="37"/>
      <c r="C291" s="165" t="s">
        <v>459</v>
      </c>
      <c r="D291" s="165" t="s">
        <v>145</v>
      </c>
      <c r="E291" s="166" t="s">
        <v>460</v>
      </c>
      <c r="F291" s="273" t="s">
        <v>461</v>
      </c>
      <c r="G291" s="273"/>
      <c r="H291" s="273"/>
      <c r="I291" s="273"/>
      <c r="J291" s="167" t="s">
        <v>148</v>
      </c>
      <c r="K291" s="168">
        <v>47.4</v>
      </c>
      <c r="L291" s="274">
        <v>0</v>
      </c>
      <c r="M291" s="275"/>
      <c r="N291" s="276">
        <f>ROUND(L291*K291,3)</f>
        <v>0</v>
      </c>
      <c r="O291" s="276"/>
      <c r="P291" s="276"/>
      <c r="Q291" s="276"/>
      <c r="R291" s="39"/>
      <c r="T291" s="170" t="s">
        <v>20</v>
      </c>
      <c r="U291" s="46" t="s">
        <v>42</v>
      </c>
      <c r="V291" s="38"/>
      <c r="W291" s="171">
        <f>V291*K291</f>
        <v>0</v>
      </c>
      <c r="X291" s="171">
        <v>1.58E-3</v>
      </c>
      <c r="Y291" s="171">
        <f>X291*K291</f>
        <v>7.4892E-2</v>
      </c>
      <c r="Z291" s="171">
        <v>0</v>
      </c>
      <c r="AA291" s="172">
        <f>Z291*K291</f>
        <v>0</v>
      </c>
      <c r="AR291" s="21" t="s">
        <v>233</v>
      </c>
      <c r="AT291" s="21" t="s">
        <v>145</v>
      </c>
      <c r="AU291" s="21" t="s">
        <v>123</v>
      </c>
      <c r="AY291" s="21" t="s">
        <v>144</v>
      </c>
      <c r="BE291" s="108">
        <f>IF(U291="základná",N291,0)</f>
        <v>0</v>
      </c>
      <c r="BF291" s="108">
        <f>IF(U291="znížená",N291,0)</f>
        <v>0</v>
      </c>
      <c r="BG291" s="108">
        <f>IF(U291="zákl. prenesená",N291,0)</f>
        <v>0</v>
      </c>
      <c r="BH291" s="108">
        <f>IF(U291="zníž. prenesená",N291,0)</f>
        <v>0</v>
      </c>
      <c r="BI291" s="108">
        <f>IF(U291="nulová",N291,0)</f>
        <v>0</v>
      </c>
      <c r="BJ291" s="21" t="s">
        <v>123</v>
      </c>
      <c r="BK291" s="173">
        <f>ROUND(L291*K291,3)</f>
        <v>0</v>
      </c>
      <c r="BL291" s="21" t="s">
        <v>233</v>
      </c>
      <c r="BM291" s="21" t="s">
        <v>462</v>
      </c>
    </row>
    <row r="292" spans="2:65" s="10" customFormat="1" ht="16.5" customHeight="1">
      <c r="B292" s="174"/>
      <c r="C292" s="175"/>
      <c r="D292" s="175"/>
      <c r="E292" s="176" t="s">
        <v>20</v>
      </c>
      <c r="F292" s="277" t="s">
        <v>463</v>
      </c>
      <c r="G292" s="278"/>
      <c r="H292" s="278"/>
      <c r="I292" s="278"/>
      <c r="J292" s="175"/>
      <c r="K292" s="176" t="s">
        <v>20</v>
      </c>
      <c r="L292" s="175"/>
      <c r="M292" s="175"/>
      <c r="N292" s="175"/>
      <c r="O292" s="175"/>
      <c r="P292" s="175"/>
      <c r="Q292" s="175"/>
      <c r="R292" s="177"/>
      <c r="T292" s="178"/>
      <c r="U292" s="175"/>
      <c r="V292" s="175"/>
      <c r="W292" s="175"/>
      <c r="X292" s="175"/>
      <c r="Y292" s="175"/>
      <c r="Z292" s="175"/>
      <c r="AA292" s="179"/>
      <c r="AT292" s="180" t="s">
        <v>152</v>
      </c>
      <c r="AU292" s="180" t="s">
        <v>123</v>
      </c>
      <c r="AV292" s="10" t="s">
        <v>83</v>
      </c>
      <c r="AW292" s="10" t="s">
        <v>32</v>
      </c>
      <c r="AX292" s="10" t="s">
        <v>75</v>
      </c>
      <c r="AY292" s="180" t="s">
        <v>144</v>
      </c>
    </row>
    <row r="293" spans="2:65" s="11" customFormat="1" ht="16.5" customHeight="1">
      <c r="B293" s="181"/>
      <c r="C293" s="182"/>
      <c r="D293" s="182"/>
      <c r="E293" s="183" t="s">
        <v>20</v>
      </c>
      <c r="F293" s="279" t="s">
        <v>348</v>
      </c>
      <c r="G293" s="280"/>
      <c r="H293" s="280"/>
      <c r="I293" s="280"/>
      <c r="J293" s="182"/>
      <c r="K293" s="184">
        <v>40</v>
      </c>
      <c r="L293" s="182"/>
      <c r="M293" s="182"/>
      <c r="N293" s="182"/>
      <c r="O293" s="182"/>
      <c r="P293" s="182"/>
      <c r="Q293" s="182"/>
      <c r="R293" s="185"/>
      <c r="T293" s="186"/>
      <c r="U293" s="182"/>
      <c r="V293" s="182"/>
      <c r="W293" s="182"/>
      <c r="X293" s="182"/>
      <c r="Y293" s="182"/>
      <c r="Z293" s="182"/>
      <c r="AA293" s="187"/>
      <c r="AT293" s="188" t="s">
        <v>152</v>
      </c>
      <c r="AU293" s="188" t="s">
        <v>123</v>
      </c>
      <c r="AV293" s="11" t="s">
        <v>123</v>
      </c>
      <c r="AW293" s="11" t="s">
        <v>32</v>
      </c>
      <c r="AX293" s="11" t="s">
        <v>75</v>
      </c>
      <c r="AY293" s="188" t="s">
        <v>144</v>
      </c>
    </row>
    <row r="294" spans="2:65" s="11" customFormat="1" ht="16.5" customHeight="1">
      <c r="B294" s="181"/>
      <c r="C294" s="182"/>
      <c r="D294" s="182"/>
      <c r="E294" s="183" t="s">
        <v>20</v>
      </c>
      <c r="F294" s="279" t="s">
        <v>276</v>
      </c>
      <c r="G294" s="280"/>
      <c r="H294" s="280"/>
      <c r="I294" s="280"/>
      <c r="J294" s="182"/>
      <c r="K294" s="184">
        <v>7.4</v>
      </c>
      <c r="L294" s="182"/>
      <c r="M294" s="182"/>
      <c r="N294" s="182"/>
      <c r="O294" s="182"/>
      <c r="P294" s="182"/>
      <c r="Q294" s="182"/>
      <c r="R294" s="185"/>
      <c r="T294" s="186"/>
      <c r="U294" s="182"/>
      <c r="V294" s="182"/>
      <c r="W294" s="182"/>
      <c r="X294" s="182"/>
      <c r="Y294" s="182"/>
      <c r="Z294" s="182"/>
      <c r="AA294" s="187"/>
      <c r="AT294" s="188" t="s">
        <v>152</v>
      </c>
      <c r="AU294" s="188" t="s">
        <v>123</v>
      </c>
      <c r="AV294" s="11" t="s">
        <v>123</v>
      </c>
      <c r="AW294" s="11" t="s">
        <v>32</v>
      </c>
      <c r="AX294" s="11" t="s">
        <v>75</v>
      </c>
      <c r="AY294" s="188" t="s">
        <v>144</v>
      </c>
    </row>
    <row r="295" spans="2:65" s="12" customFormat="1" ht="16.5" customHeight="1">
      <c r="B295" s="189"/>
      <c r="C295" s="190"/>
      <c r="D295" s="190"/>
      <c r="E295" s="191" t="s">
        <v>20</v>
      </c>
      <c r="F295" s="283" t="s">
        <v>158</v>
      </c>
      <c r="G295" s="284"/>
      <c r="H295" s="284"/>
      <c r="I295" s="284"/>
      <c r="J295" s="190"/>
      <c r="K295" s="192">
        <v>47.4</v>
      </c>
      <c r="L295" s="190"/>
      <c r="M295" s="190"/>
      <c r="N295" s="190"/>
      <c r="O295" s="190"/>
      <c r="P295" s="190"/>
      <c r="Q295" s="190"/>
      <c r="R295" s="193"/>
      <c r="T295" s="194"/>
      <c r="U295" s="190"/>
      <c r="V295" s="190"/>
      <c r="W295" s="190"/>
      <c r="X295" s="190"/>
      <c r="Y295" s="190"/>
      <c r="Z295" s="190"/>
      <c r="AA295" s="195"/>
      <c r="AT295" s="196" t="s">
        <v>152</v>
      </c>
      <c r="AU295" s="196" t="s">
        <v>123</v>
      </c>
      <c r="AV295" s="12" t="s">
        <v>149</v>
      </c>
      <c r="AW295" s="12" t="s">
        <v>32</v>
      </c>
      <c r="AX295" s="12" t="s">
        <v>83</v>
      </c>
      <c r="AY295" s="196" t="s">
        <v>144</v>
      </c>
    </row>
    <row r="296" spans="2:65" s="1" customFormat="1" ht="38.25" customHeight="1">
      <c r="B296" s="37"/>
      <c r="C296" s="165" t="s">
        <v>464</v>
      </c>
      <c r="D296" s="165" t="s">
        <v>145</v>
      </c>
      <c r="E296" s="166" t="s">
        <v>465</v>
      </c>
      <c r="F296" s="273" t="s">
        <v>466</v>
      </c>
      <c r="G296" s="273"/>
      <c r="H296" s="273"/>
      <c r="I296" s="273"/>
      <c r="J296" s="167" t="s">
        <v>148</v>
      </c>
      <c r="K296" s="168">
        <v>47.4</v>
      </c>
      <c r="L296" s="274">
        <v>0</v>
      </c>
      <c r="M296" s="275"/>
      <c r="N296" s="276">
        <f>ROUND(L296*K296,3)</f>
        <v>0</v>
      </c>
      <c r="O296" s="276"/>
      <c r="P296" s="276"/>
      <c r="Q296" s="276"/>
      <c r="R296" s="39"/>
      <c r="T296" s="170" t="s">
        <v>20</v>
      </c>
      <c r="U296" s="46" t="s">
        <v>42</v>
      </c>
      <c r="V296" s="38"/>
      <c r="W296" s="171">
        <f>V296*K296</f>
        <v>0</v>
      </c>
      <c r="X296" s="171">
        <v>3.0000000000000001E-5</v>
      </c>
      <c r="Y296" s="171">
        <f>X296*K296</f>
        <v>1.4220000000000001E-3</v>
      </c>
      <c r="Z296" s="171">
        <v>0</v>
      </c>
      <c r="AA296" s="172">
        <f>Z296*K296</f>
        <v>0</v>
      </c>
      <c r="AR296" s="21" t="s">
        <v>233</v>
      </c>
      <c r="AT296" s="21" t="s">
        <v>145</v>
      </c>
      <c r="AU296" s="21" t="s">
        <v>123</v>
      </c>
      <c r="AY296" s="21" t="s">
        <v>144</v>
      </c>
      <c r="BE296" s="108">
        <f>IF(U296="základná",N296,0)</f>
        <v>0</v>
      </c>
      <c r="BF296" s="108">
        <f>IF(U296="znížená",N296,0)</f>
        <v>0</v>
      </c>
      <c r="BG296" s="108">
        <f>IF(U296="zákl. prenesená",N296,0)</f>
        <v>0</v>
      </c>
      <c r="BH296" s="108">
        <f>IF(U296="zníž. prenesená",N296,0)</f>
        <v>0</v>
      </c>
      <c r="BI296" s="108">
        <f>IF(U296="nulová",N296,0)</f>
        <v>0</v>
      </c>
      <c r="BJ296" s="21" t="s">
        <v>123</v>
      </c>
      <c r="BK296" s="173">
        <f>ROUND(L296*K296,3)</f>
        <v>0</v>
      </c>
      <c r="BL296" s="21" t="s">
        <v>233</v>
      </c>
      <c r="BM296" s="21" t="s">
        <v>467</v>
      </c>
    </row>
    <row r="297" spans="2:65" s="1" customFormat="1" ht="38.25" customHeight="1">
      <c r="B297" s="37"/>
      <c r="C297" s="197" t="s">
        <v>468</v>
      </c>
      <c r="D297" s="197" t="s">
        <v>215</v>
      </c>
      <c r="E297" s="198" t="s">
        <v>452</v>
      </c>
      <c r="F297" s="287" t="s">
        <v>453</v>
      </c>
      <c r="G297" s="287"/>
      <c r="H297" s="287"/>
      <c r="I297" s="287"/>
      <c r="J297" s="199" t="s">
        <v>148</v>
      </c>
      <c r="K297" s="200">
        <v>54.51</v>
      </c>
      <c r="L297" s="288">
        <v>0</v>
      </c>
      <c r="M297" s="289"/>
      <c r="N297" s="290">
        <f>ROUND(L297*K297,3)</f>
        <v>0</v>
      </c>
      <c r="O297" s="276"/>
      <c r="P297" s="276"/>
      <c r="Q297" s="276"/>
      <c r="R297" s="39"/>
      <c r="T297" s="170" t="s">
        <v>20</v>
      </c>
      <c r="U297" s="46" t="s">
        <v>42</v>
      </c>
      <c r="V297" s="38"/>
      <c r="W297" s="171">
        <f>V297*K297</f>
        <v>0</v>
      </c>
      <c r="X297" s="171">
        <v>2E-3</v>
      </c>
      <c r="Y297" s="171">
        <f>X297*K297</f>
        <v>0.10901999999999999</v>
      </c>
      <c r="Z297" s="171">
        <v>0</v>
      </c>
      <c r="AA297" s="172">
        <f>Z297*K297</f>
        <v>0</v>
      </c>
      <c r="AR297" s="21" t="s">
        <v>313</v>
      </c>
      <c r="AT297" s="21" t="s">
        <v>215</v>
      </c>
      <c r="AU297" s="21" t="s">
        <v>123</v>
      </c>
      <c r="AY297" s="21" t="s">
        <v>144</v>
      </c>
      <c r="BE297" s="108">
        <f>IF(U297="základná",N297,0)</f>
        <v>0</v>
      </c>
      <c r="BF297" s="108">
        <f>IF(U297="znížená",N297,0)</f>
        <v>0</v>
      </c>
      <c r="BG297" s="108">
        <f>IF(U297="zákl. prenesená",N297,0)</f>
        <v>0</v>
      </c>
      <c r="BH297" s="108">
        <f>IF(U297="zníž. prenesená",N297,0)</f>
        <v>0</v>
      </c>
      <c r="BI297" s="108">
        <f>IF(U297="nulová",N297,0)</f>
        <v>0</v>
      </c>
      <c r="BJ297" s="21" t="s">
        <v>123</v>
      </c>
      <c r="BK297" s="173">
        <f>ROUND(L297*K297,3)</f>
        <v>0</v>
      </c>
      <c r="BL297" s="21" t="s">
        <v>233</v>
      </c>
      <c r="BM297" s="21" t="s">
        <v>469</v>
      </c>
    </row>
    <row r="298" spans="2:65" s="1" customFormat="1" ht="25.5" customHeight="1">
      <c r="B298" s="37"/>
      <c r="C298" s="165" t="s">
        <v>470</v>
      </c>
      <c r="D298" s="165" t="s">
        <v>145</v>
      </c>
      <c r="E298" s="166" t="s">
        <v>471</v>
      </c>
      <c r="F298" s="273" t="s">
        <v>472</v>
      </c>
      <c r="G298" s="273"/>
      <c r="H298" s="273"/>
      <c r="I298" s="273"/>
      <c r="J298" s="167" t="s">
        <v>218</v>
      </c>
      <c r="K298" s="168">
        <v>0.68400000000000005</v>
      </c>
      <c r="L298" s="274">
        <v>0</v>
      </c>
      <c r="M298" s="275"/>
      <c r="N298" s="276">
        <f>ROUND(L298*K298,3)</f>
        <v>0</v>
      </c>
      <c r="O298" s="276"/>
      <c r="P298" s="276"/>
      <c r="Q298" s="276"/>
      <c r="R298" s="39"/>
      <c r="T298" s="170" t="s">
        <v>20</v>
      </c>
      <c r="U298" s="46" t="s">
        <v>42</v>
      </c>
      <c r="V298" s="38"/>
      <c r="W298" s="171">
        <f>V298*K298</f>
        <v>0</v>
      </c>
      <c r="X298" s="171">
        <v>0</v>
      </c>
      <c r="Y298" s="171">
        <f>X298*K298</f>
        <v>0</v>
      </c>
      <c r="Z298" s="171">
        <v>0</v>
      </c>
      <c r="AA298" s="172">
        <f>Z298*K298</f>
        <v>0</v>
      </c>
      <c r="AR298" s="21" t="s">
        <v>233</v>
      </c>
      <c r="AT298" s="21" t="s">
        <v>145</v>
      </c>
      <c r="AU298" s="21" t="s">
        <v>123</v>
      </c>
      <c r="AY298" s="21" t="s">
        <v>144</v>
      </c>
      <c r="BE298" s="108">
        <f>IF(U298="základná",N298,0)</f>
        <v>0</v>
      </c>
      <c r="BF298" s="108">
        <f>IF(U298="znížená",N298,0)</f>
        <v>0</v>
      </c>
      <c r="BG298" s="108">
        <f>IF(U298="zákl. prenesená",N298,0)</f>
        <v>0</v>
      </c>
      <c r="BH298" s="108">
        <f>IF(U298="zníž. prenesená",N298,0)</f>
        <v>0</v>
      </c>
      <c r="BI298" s="108">
        <f>IF(U298="nulová",N298,0)</f>
        <v>0</v>
      </c>
      <c r="BJ298" s="21" t="s">
        <v>123</v>
      </c>
      <c r="BK298" s="173">
        <f>ROUND(L298*K298,3)</f>
        <v>0</v>
      </c>
      <c r="BL298" s="21" t="s">
        <v>233</v>
      </c>
      <c r="BM298" s="21" t="s">
        <v>473</v>
      </c>
    </row>
    <row r="299" spans="2:65" s="9" customFormat="1" ht="29.85" customHeight="1">
      <c r="B299" s="154"/>
      <c r="C299" s="155"/>
      <c r="D299" s="164" t="s">
        <v>118</v>
      </c>
      <c r="E299" s="164"/>
      <c r="F299" s="164"/>
      <c r="G299" s="164"/>
      <c r="H299" s="164"/>
      <c r="I299" s="164"/>
      <c r="J299" s="164"/>
      <c r="K299" s="164"/>
      <c r="L299" s="164"/>
      <c r="M299" s="164"/>
      <c r="N299" s="297">
        <f>BK299</f>
        <v>0</v>
      </c>
      <c r="O299" s="298"/>
      <c r="P299" s="298"/>
      <c r="Q299" s="298"/>
      <c r="R299" s="157"/>
      <c r="T299" s="158"/>
      <c r="U299" s="155"/>
      <c r="V299" s="155"/>
      <c r="W299" s="159">
        <f>SUM(W300:W311)</f>
        <v>0</v>
      </c>
      <c r="X299" s="155"/>
      <c r="Y299" s="159">
        <f>SUM(Y300:Y311)</f>
        <v>4.0130228399999996</v>
      </c>
      <c r="Z299" s="155"/>
      <c r="AA299" s="160">
        <f>SUM(AA300:AA311)</f>
        <v>0</v>
      </c>
      <c r="AR299" s="161" t="s">
        <v>123</v>
      </c>
      <c r="AT299" s="162" t="s">
        <v>74</v>
      </c>
      <c r="AU299" s="162" t="s">
        <v>83</v>
      </c>
      <c r="AY299" s="161" t="s">
        <v>144</v>
      </c>
      <c r="BK299" s="163">
        <f>SUM(BK300:BK311)</f>
        <v>0</v>
      </c>
    </row>
    <row r="300" spans="2:65" s="1" customFormat="1" ht="38.25" customHeight="1">
      <c r="B300" s="37"/>
      <c r="C300" s="165" t="s">
        <v>474</v>
      </c>
      <c r="D300" s="165" t="s">
        <v>145</v>
      </c>
      <c r="E300" s="166" t="s">
        <v>475</v>
      </c>
      <c r="F300" s="273" t="s">
        <v>476</v>
      </c>
      <c r="G300" s="273"/>
      <c r="H300" s="273"/>
      <c r="I300" s="273"/>
      <c r="J300" s="167" t="s">
        <v>148</v>
      </c>
      <c r="K300" s="168">
        <v>90.956999999999994</v>
      </c>
      <c r="L300" s="274">
        <v>0</v>
      </c>
      <c r="M300" s="275"/>
      <c r="N300" s="276">
        <f>ROUND(L300*K300,3)</f>
        <v>0</v>
      </c>
      <c r="O300" s="276"/>
      <c r="P300" s="276"/>
      <c r="Q300" s="276"/>
      <c r="R300" s="39"/>
      <c r="T300" s="170" t="s">
        <v>20</v>
      </c>
      <c r="U300" s="46" t="s">
        <v>42</v>
      </c>
      <c r="V300" s="38"/>
      <c r="W300" s="171">
        <f>V300*K300</f>
        <v>0</v>
      </c>
      <c r="X300" s="171">
        <v>3.8019999999999998E-2</v>
      </c>
      <c r="Y300" s="171">
        <f>X300*K300</f>
        <v>3.4581851399999994</v>
      </c>
      <c r="Z300" s="171">
        <v>0</v>
      </c>
      <c r="AA300" s="172">
        <f>Z300*K300</f>
        <v>0</v>
      </c>
      <c r="AR300" s="21" t="s">
        <v>233</v>
      </c>
      <c r="AT300" s="21" t="s">
        <v>145</v>
      </c>
      <c r="AU300" s="21" t="s">
        <v>123</v>
      </c>
      <c r="AY300" s="21" t="s">
        <v>144</v>
      </c>
      <c r="BE300" s="108">
        <f>IF(U300="základná",N300,0)</f>
        <v>0</v>
      </c>
      <c r="BF300" s="108">
        <f>IF(U300="znížená",N300,0)</f>
        <v>0</v>
      </c>
      <c r="BG300" s="108">
        <f>IF(U300="zákl. prenesená",N300,0)</f>
        <v>0</v>
      </c>
      <c r="BH300" s="108">
        <f>IF(U300="zníž. prenesená",N300,0)</f>
        <v>0</v>
      </c>
      <c r="BI300" s="108">
        <f>IF(U300="nulová",N300,0)</f>
        <v>0</v>
      </c>
      <c r="BJ300" s="21" t="s">
        <v>123</v>
      </c>
      <c r="BK300" s="173">
        <f>ROUND(L300*K300,3)</f>
        <v>0</v>
      </c>
      <c r="BL300" s="21" t="s">
        <v>233</v>
      </c>
      <c r="BM300" s="21" t="s">
        <v>477</v>
      </c>
    </row>
    <row r="301" spans="2:65" s="10" customFormat="1" ht="16.5" customHeight="1">
      <c r="B301" s="174"/>
      <c r="C301" s="175"/>
      <c r="D301" s="175"/>
      <c r="E301" s="176" t="s">
        <v>20</v>
      </c>
      <c r="F301" s="277" t="s">
        <v>478</v>
      </c>
      <c r="G301" s="278"/>
      <c r="H301" s="278"/>
      <c r="I301" s="278"/>
      <c r="J301" s="175"/>
      <c r="K301" s="176" t="s">
        <v>20</v>
      </c>
      <c r="L301" s="175"/>
      <c r="M301" s="175"/>
      <c r="N301" s="175"/>
      <c r="O301" s="175"/>
      <c r="P301" s="175"/>
      <c r="Q301" s="175"/>
      <c r="R301" s="177"/>
      <c r="T301" s="178"/>
      <c r="U301" s="175"/>
      <c r="V301" s="175"/>
      <c r="W301" s="175"/>
      <c r="X301" s="175"/>
      <c r="Y301" s="175"/>
      <c r="Z301" s="175"/>
      <c r="AA301" s="179"/>
      <c r="AT301" s="180" t="s">
        <v>152</v>
      </c>
      <c r="AU301" s="180" t="s">
        <v>123</v>
      </c>
      <c r="AV301" s="10" t="s">
        <v>83</v>
      </c>
      <c r="AW301" s="10" t="s">
        <v>32</v>
      </c>
      <c r="AX301" s="10" t="s">
        <v>75</v>
      </c>
      <c r="AY301" s="180" t="s">
        <v>144</v>
      </c>
    </row>
    <row r="302" spans="2:65" s="11" customFormat="1" ht="16.5" customHeight="1">
      <c r="B302" s="181"/>
      <c r="C302" s="182"/>
      <c r="D302" s="182"/>
      <c r="E302" s="183" t="s">
        <v>20</v>
      </c>
      <c r="F302" s="279" t="s">
        <v>479</v>
      </c>
      <c r="G302" s="280"/>
      <c r="H302" s="280"/>
      <c r="I302" s="280"/>
      <c r="J302" s="182"/>
      <c r="K302" s="184">
        <v>29.5</v>
      </c>
      <c r="L302" s="182"/>
      <c r="M302" s="182"/>
      <c r="N302" s="182"/>
      <c r="O302" s="182"/>
      <c r="P302" s="182"/>
      <c r="Q302" s="182"/>
      <c r="R302" s="185"/>
      <c r="T302" s="186"/>
      <c r="U302" s="182"/>
      <c r="V302" s="182"/>
      <c r="W302" s="182"/>
      <c r="X302" s="182"/>
      <c r="Y302" s="182"/>
      <c r="Z302" s="182"/>
      <c r="AA302" s="187"/>
      <c r="AT302" s="188" t="s">
        <v>152</v>
      </c>
      <c r="AU302" s="188" t="s">
        <v>123</v>
      </c>
      <c r="AV302" s="11" t="s">
        <v>123</v>
      </c>
      <c r="AW302" s="11" t="s">
        <v>32</v>
      </c>
      <c r="AX302" s="11" t="s">
        <v>75</v>
      </c>
      <c r="AY302" s="188" t="s">
        <v>144</v>
      </c>
    </row>
    <row r="303" spans="2:65" s="11" customFormat="1" ht="16.5" customHeight="1">
      <c r="B303" s="181"/>
      <c r="C303" s="182"/>
      <c r="D303" s="182"/>
      <c r="E303" s="183" t="s">
        <v>20</v>
      </c>
      <c r="F303" s="279" t="s">
        <v>480</v>
      </c>
      <c r="G303" s="280"/>
      <c r="H303" s="280"/>
      <c r="I303" s="280"/>
      <c r="J303" s="182"/>
      <c r="K303" s="184">
        <v>3.7</v>
      </c>
      <c r="L303" s="182"/>
      <c r="M303" s="182"/>
      <c r="N303" s="182"/>
      <c r="O303" s="182"/>
      <c r="P303" s="182"/>
      <c r="Q303" s="182"/>
      <c r="R303" s="185"/>
      <c r="T303" s="186"/>
      <c r="U303" s="182"/>
      <c r="V303" s="182"/>
      <c r="W303" s="182"/>
      <c r="X303" s="182"/>
      <c r="Y303" s="182"/>
      <c r="Z303" s="182"/>
      <c r="AA303" s="187"/>
      <c r="AT303" s="188" t="s">
        <v>152</v>
      </c>
      <c r="AU303" s="188" t="s">
        <v>123</v>
      </c>
      <c r="AV303" s="11" t="s">
        <v>123</v>
      </c>
      <c r="AW303" s="11" t="s">
        <v>32</v>
      </c>
      <c r="AX303" s="11" t="s">
        <v>75</v>
      </c>
      <c r="AY303" s="188" t="s">
        <v>144</v>
      </c>
    </row>
    <row r="304" spans="2:65" s="10" customFormat="1" ht="16.5" customHeight="1">
      <c r="B304" s="174"/>
      <c r="C304" s="175"/>
      <c r="D304" s="175"/>
      <c r="E304" s="176" t="s">
        <v>20</v>
      </c>
      <c r="F304" s="281" t="s">
        <v>481</v>
      </c>
      <c r="G304" s="282"/>
      <c r="H304" s="282"/>
      <c r="I304" s="282"/>
      <c r="J304" s="175"/>
      <c r="K304" s="176" t="s">
        <v>20</v>
      </c>
      <c r="L304" s="175"/>
      <c r="M304" s="175"/>
      <c r="N304" s="175"/>
      <c r="O304" s="175"/>
      <c r="P304" s="175"/>
      <c r="Q304" s="175"/>
      <c r="R304" s="177"/>
      <c r="T304" s="178"/>
      <c r="U304" s="175"/>
      <c r="V304" s="175"/>
      <c r="W304" s="175"/>
      <c r="X304" s="175"/>
      <c r="Y304" s="175"/>
      <c r="Z304" s="175"/>
      <c r="AA304" s="179"/>
      <c r="AT304" s="180" t="s">
        <v>152</v>
      </c>
      <c r="AU304" s="180" t="s">
        <v>123</v>
      </c>
      <c r="AV304" s="10" t="s">
        <v>83</v>
      </c>
      <c r="AW304" s="10" t="s">
        <v>32</v>
      </c>
      <c r="AX304" s="10" t="s">
        <v>75</v>
      </c>
      <c r="AY304" s="180" t="s">
        <v>144</v>
      </c>
    </row>
    <row r="305" spans="2:65" s="11" customFormat="1" ht="16.5" customHeight="1">
      <c r="B305" s="181"/>
      <c r="C305" s="182"/>
      <c r="D305" s="182"/>
      <c r="E305" s="183" t="s">
        <v>20</v>
      </c>
      <c r="F305" s="279" t="s">
        <v>482</v>
      </c>
      <c r="G305" s="280"/>
      <c r="H305" s="280"/>
      <c r="I305" s="280"/>
      <c r="J305" s="182"/>
      <c r="K305" s="184">
        <v>22.86</v>
      </c>
      <c r="L305" s="182"/>
      <c r="M305" s="182"/>
      <c r="N305" s="182"/>
      <c r="O305" s="182"/>
      <c r="P305" s="182"/>
      <c r="Q305" s="182"/>
      <c r="R305" s="185"/>
      <c r="T305" s="186"/>
      <c r="U305" s="182"/>
      <c r="V305" s="182"/>
      <c r="W305" s="182"/>
      <c r="X305" s="182"/>
      <c r="Y305" s="182"/>
      <c r="Z305" s="182"/>
      <c r="AA305" s="187"/>
      <c r="AT305" s="188" t="s">
        <v>152</v>
      </c>
      <c r="AU305" s="188" t="s">
        <v>123</v>
      </c>
      <c r="AV305" s="11" t="s">
        <v>123</v>
      </c>
      <c r="AW305" s="11" t="s">
        <v>32</v>
      </c>
      <c r="AX305" s="11" t="s">
        <v>75</v>
      </c>
      <c r="AY305" s="188" t="s">
        <v>144</v>
      </c>
    </row>
    <row r="306" spans="2:65" s="11" customFormat="1" ht="16.5" customHeight="1">
      <c r="B306" s="181"/>
      <c r="C306" s="182"/>
      <c r="D306" s="182"/>
      <c r="E306" s="183" t="s">
        <v>20</v>
      </c>
      <c r="F306" s="279" t="s">
        <v>483</v>
      </c>
      <c r="G306" s="280"/>
      <c r="H306" s="280"/>
      <c r="I306" s="280"/>
      <c r="J306" s="182"/>
      <c r="K306" s="184">
        <v>19.05</v>
      </c>
      <c r="L306" s="182"/>
      <c r="M306" s="182"/>
      <c r="N306" s="182"/>
      <c r="O306" s="182"/>
      <c r="P306" s="182"/>
      <c r="Q306" s="182"/>
      <c r="R306" s="185"/>
      <c r="T306" s="186"/>
      <c r="U306" s="182"/>
      <c r="V306" s="182"/>
      <c r="W306" s="182"/>
      <c r="X306" s="182"/>
      <c r="Y306" s="182"/>
      <c r="Z306" s="182"/>
      <c r="AA306" s="187"/>
      <c r="AT306" s="188" t="s">
        <v>152</v>
      </c>
      <c r="AU306" s="188" t="s">
        <v>123</v>
      </c>
      <c r="AV306" s="11" t="s">
        <v>123</v>
      </c>
      <c r="AW306" s="11" t="s">
        <v>32</v>
      </c>
      <c r="AX306" s="11" t="s">
        <v>75</v>
      </c>
      <c r="AY306" s="188" t="s">
        <v>144</v>
      </c>
    </row>
    <row r="307" spans="2:65" s="11" customFormat="1" ht="16.5" customHeight="1">
      <c r="B307" s="181"/>
      <c r="C307" s="182"/>
      <c r="D307" s="182"/>
      <c r="E307" s="183" t="s">
        <v>20</v>
      </c>
      <c r="F307" s="279" t="s">
        <v>484</v>
      </c>
      <c r="G307" s="280"/>
      <c r="H307" s="280"/>
      <c r="I307" s="280"/>
      <c r="J307" s="182"/>
      <c r="K307" s="184">
        <v>14.097</v>
      </c>
      <c r="L307" s="182"/>
      <c r="M307" s="182"/>
      <c r="N307" s="182"/>
      <c r="O307" s="182"/>
      <c r="P307" s="182"/>
      <c r="Q307" s="182"/>
      <c r="R307" s="185"/>
      <c r="T307" s="186"/>
      <c r="U307" s="182"/>
      <c r="V307" s="182"/>
      <c r="W307" s="182"/>
      <c r="X307" s="182"/>
      <c r="Y307" s="182"/>
      <c r="Z307" s="182"/>
      <c r="AA307" s="187"/>
      <c r="AT307" s="188" t="s">
        <v>152</v>
      </c>
      <c r="AU307" s="188" t="s">
        <v>123</v>
      </c>
      <c r="AV307" s="11" t="s">
        <v>123</v>
      </c>
      <c r="AW307" s="11" t="s">
        <v>32</v>
      </c>
      <c r="AX307" s="11" t="s">
        <v>75</v>
      </c>
      <c r="AY307" s="188" t="s">
        <v>144</v>
      </c>
    </row>
    <row r="308" spans="2:65" s="11" customFormat="1" ht="16.5" customHeight="1">
      <c r="B308" s="181"/>
      <c r="C308" s="182"/>
      <c r="D308" s="182"/>
      <c r="E308" s="183" t="s">
        <v>20</v>
      </c>
      <c r="F308" s="279" t="s">
        <v>485</v>
      </c>
      <c r="G308" s="280"/>
      <c r="H308" s="280"/>
      <c r="I308" s="280"/>
      <c r="J308" s="182"/>
      <c r="K308" s="184">
        <v>1.75</v>
      </c>
      <c r="L308" s="182"/>
      <c r="M308" s="182"/>
      <c r="N308" s="182"/>
      <c r="O308" s="182"/>
      <c r="P308" s="182"/>
      <c r="Q308" s="182"/>
      <c r="R308" s="185"/>
      <c r="T308" s="186"/>
      <c r="U308" s="182"/>
      <c r="V308" s="182"/>
      <c r="W308" s="182"/>
      <c r="X308" s="182"/>
      <c r="Y308" s="182"/>
      <c r="Z308" s="182"/>
      <c r="AA308" s="187"/>
      <c r="AT308" s="188" t="s">
        <v>152</v>
      </c>
      <c r="AU308" s="188" t="s">
        <v>123</v>
      </c>
      <c r="AV308" s="11" t="s">
        <v>123</v>
      </c>
      <c r="AW308" s="11" t="s">
        <v>32</v>
      </c>
      <c r="AX308" s="11" t="s">
        <v>75</v>
      </c>
      <c r="AY308" s="188" t="s">
        <v>144</v>
      </c>
    </row>
    <row r="309" spans="2:65" s="12" customFormat="1" ht="16.5" customHeight="1">
      <c r="B309" s="189"/>
      <c r="C309" s="190"/>
      <c r="D309" s="190"/>
      <c r="E309" s="191" t="s">
        <v>20</v>
      </c>
      <c r="F309" s="283" t="s">
        <v>158</v>
      </c>
      <c r="G309" s="284"/>
      <c r="H309" s="284"/>
      <c r="I309" s="284"/>
      <c r="J309" s="190"/>
      <c r="K309" s="192">
        <v>90.956999999999994</v>
      </c>
      <c r="L309" s="190"/>
      <c r="M309" s="190"/>
      <c r="N309" s="190"/>
      <c r="O309" s="190"/>
      <c r="P309" s="190"/>
      <c r="Q309" s="190"/>
      <c r="R309" s="193"/>
      <c r="T309" s="194"/>
      <c r="U309" s="190"/>
      <c r="V309" s="190"/>
      <c r="W309" s="190"/>
      <c r="X309" s="190"/>
      <c r="Y309" s="190"/>
      <c r="Z309" s="190"/>
      <c r="AA309" s="195"/>
      <c r="AT309" s="196" t="s">
        <v>152</v>
      </c>
      <c r="AU309" s="196" t="s">
        <v>123</v>
      </c>
      <c r="AV309" s="12" t="s">
        <v>149</v>
      </c>
      <c r="AW309" s="12" t="s">
        <v>32</v>
      </c>
      <c r="AX309" s="12" t="s">
        <v>83</v>
      </c>
      <c r="AY309" s="196" t="s">
        <v>144</v>
      </c>
    </row>
    <row r="310" spans="2:65" s="1" customFormat="1" ht="25.5" customHeight="1">
      <c r="B310" s="37"/>
      <c r="C310" s="197" t="s">
        <v>486</v>
      </c>
      <c r="D310" s="197" t="s">
        <v>215</v>
      </c>
      <c r="E310" s="198" t="s">
        <v>487</v>
      </c>
      <c r="F310" s="287" t="s">
        <v>488</v>
      </c>
      <c r="G310" s="287"/>
      <c r="H310" s="287"/>
      <c r="I310" s="287"/>
      <c r="J310" s="199" t="s">
        <v>148</v>
      </c>
      <c r="K310" s="200">
        <v>90.956999999999994</v>
      </c>
      <c r="L310" s="288">
        <v>0</v>
      </c>
      <c r="M310" s="289"/>
      <c r="N310" s="290">
        <f>ROUND(L310*K310,3)</f>
        <v>0</v>
      </c>
      <c r="O310" s="276"/>
      <c r="P310" s="276"/>
      <c r="Q310" s="276"/>
      <c r="R310" s="39"/>
      <c r="T310" s="170" t="s">
        <v>20</v>
      </c>
      <c r="U310" s="46" t="s">
        <v>42</v>
      </c>
      <c r="V310" s="38"/>
      <c r="W310" s="171">
        <f>V310*K310</f>
        <v>0</v>
      </c>
      <c r="X310" s="171">
        <v>6.1000000000000004E-3</v>
      </c>
      <c r="Y310" s="171">
        <f>X310*K310</f>
        <v>0.55483769999999999</v>
      </c>
      <c r="Z310" s="171">
        <v>0</v>
      </c>
      <c r="AA310" s="172">
        <f>Z310*K310</f>
        <v>0</v>
      </c>
      <c r="AR310" s="21" t="s">
        <v>313</v>
      </c>
      <c r="AT310" s="21" t="s">
        <v>215</v>
      </c>
      <c r="AU310" s="21" t="s">
        <v>123</v>
      </c>
      <c r="AY310" s="21" t="s">
        <v>144</v>
      </c>
      <c r="BE310" s="108">
        <f>IF(U310="základná",N310,0)</f>
        <v>0</v>
      </c>
      <c r="BF310" s="108">
        <f>IF(U310="znížená",N310,0)</f>
        <v>0</v>
      </c>
      <c r="BG310" s="108">
        <f>IF(U310="zákl. prenesená",N310,0)</f>
        <v>0</v>
      </c>
      <c r="BH310" s="108">
        <f>IF(U310="zníž. prenesená",N310,0)</f>
        <v>0</v>
      </c>
      <c r="BI310" s="108">
        <f>IF(U310="nulová",N310,0)</f>
        <v>0</v>
      </c>
      <c r="BJ310" s="21" t="s">
        <v>123</v>
      </c>
      <c r="BK310" s="173">
        <f>ROUND(L310*K310,3)</f>
        <v>0</v>
      </c>
      <c r="BL310" s="21" t="s">
        <v>233</v>
      </c>
      <c r="BM310" s="21" t="s">
        <v>489</v>
      </c>
    </row>
    <row r="311" spans="2:65" s="1" customFormat="1" ht="25.5" customHeight="1">
      <c r="B311" s="37"/>
      <c r="C311" s="165" t="s">
        <v>490</v>
      </c>
      <c r="D311" s="165" t="s">
        <v>145</v>
      </c>
      <c r="E311" s="166" t="s">
        <v>491</v>
      </c>
      <c r="F311" s="273" t="s">
        <v>492</v>
      </c>
      <c r="G311" s="273"/>
      <c r="H311" s="273"/>
      <c r="I311" s="273"/>
      <c r="J311" s="167" t="s">
        <v>218</v>
      </c>
      <c r="K311" s="168">
        <v>4.0129999999999999</v>
      </c>
      <c r="L311" s="274">
        <v>0</v>
      </c>
      <c r="M311" s="275"/>
      <c r="N311" s="276">
        <f>ROUND(L311*K311,3)</f>
        <v>0</v>
      </c>
      <c r="O311" s="276"/>
      <c r="P311" s="276"/>
      <c r="Q311" s="276"/>
      <c r="R311" s="39"/>
      <c r="T311" s="170" t="s">
        <v>20</v>
      </c>
      <c r="U311" s="46" t="s">
        <v>42</v>
      </c>
      <c r="V311" s="38"/>
      <c r="W311" s="171">
        <f>V311*K311</f>
        <v>0</v>
      </c>
      <c r="X311" s="171">
        <v>0</v>
      </c>
      <c r="Y311" s="171">
        <f>X311*K311</f>
        <v>0</v>
      </c>
      <c r="Z311" s="171">
        <v>0</v>
      </c>
      <c r="AA311" s="172">
        <f>Z311*K311</f>
        <v>0</v>
      </c>
      <c r="AR311" s="21" t="s">
        <v>233</v>
      </c>
      <c r="AT311" s="21" t="s">
        <v>145</v>
      </c>
      <c r="AU311" s="21" t="s">
        <v>123</v>
      </c>
      <c r="AY311" s="21" t="s">
        <v>144</v>
      </c>
      <c r="BE311" s="108">
        <f>IF(U311="základná",N311,0)</f>
        <v>0</v>
      </c>
      <c r="BF311" s="108">
        <f>IF(U311="znížená",N311,0)</f>
        <v>0</v>
      </c>
      <c r="BG311" s="108">
        <f>IF(U311="zákl. prenesená",N311,0)</f>
        <v>0</v>
      </c>
      <c r="BH311" s="108">
        <f>IF(U311="zníž. prenesená",N311,0)</f>
        <v>0</v>
      </c>
      <c r="BI311" s="108">
        <f>IF(U311="nulová",N311,0)</f>
        <v>0</v>
      </c>
      <c r="BJ311" s="21" t="s">
        <v>123</v>
      </c>
      <c r="BK311" s="173">
        <f>ROUND(L311*K311,3)</f>
        <v>0</v>
      </c>
      <c r="BL311" s="21" t="s">
        <v>233</v>
      </c>
      <c r="BM311" s="21" t="s">
        <v>493</v>
      </c>
    </row>
    <row r="312" spans="2:65" s="1" customFormat="1" ht="49.9" customHeight="1">
      <c r="B312" s="37"/>
      <c r="C312" s="38"/>
      <c r="D312" s="156" t="s">
        <v>494</v>
      </c>
      <c r="E312" s="38"/>
      <c r="F312" s="38"/>
      <c r="G312" s="38"/>
      <c r="H312" s="38"/>
      <c r="I312" s="38"/>
      <c r="J312" s="38"/>
      <c r="K312" s="38"/>
      <c r="L312" s="38"/>
      <c r="M312" s="38"/>
      <c r="N312" s="301">
        <f t="shared" ref="N312:N317" si="35">BK312</f>
        <v>0</v>
      </c>
      <c r="O312" s="302"/>
      <c r="P312" s="302"/>
      <c r="Q312" s="302"/>
      <c r="R312" s="39"/>
      <c r="T312" s="141"/>
      <c r="U312" s="38"/>
      <c r="V312" s="38"/>
      <c r="W312" s="38"/>
      <c r="X312" s="38"/>
      <c r="Y312" s="38"/>
      <c r="Z312" s="38"/>
      <c r="AA312" s="80"/>
      <c r="AT312" s="21" t="s">
        <v>74</v>
      </c>
      <c r="AU312" s="21" t="s">
        <v>75</v>
      </c>
      <c r="AY312" s="21" t="s">
        <v>495</v>
      </c>
      <c r="BK312" s="173">
        <f>SUM(BK313:BK317)</f>
        <v>0</v>
      </c>
    </row>
    <row r="313" spans="2:65" s="1" customFormat="1" ht="22.35" customHeight="1">
      <c r="B313" s="37"/>
      <c r="C313" s="201" t="s">
        <v>20</v>
      </c>
      <c r="D313" s="201" t="s">
        <v>145</v>
      </c>
      <c r="E313" s="202" t="s">
        <v>20</v>
      </c>
      <c r="F313" s="291" t="s">
        <v>20</v>
      </c>
      <c r="G313" s="291"/>
      <c r="H313" s="291"/>
      <c r="I313" s="291"/>
      <c r="J313" s="203" t="s">
        <v>20</v>
      </c>
      <c r="K313" s="169"/>
      <c r="L313" s="274"/>
      <c r="M313" s="276"/>
      <c r="N313" s="276">
        <f t="shared" si="35"/>
        <v>0</v>
      </c>
      <c r="O313" s="276"/>
      <c r="P313" s="276"/>
      <c r="Q313" s="276"/>
      <c r="R313" s="39"/>
      <c r="T313" s="170" t="s">
        <v>20</v>
      </c>
      <c r="U313" s="204" t="s">
        <v>42</v>
      </c>
      <c r="V313" s="38"/>
      <c r="W313" s="38"/>
      <c r="X313" s="38"/>
      <c r="Y313" s="38"/>
      <c r="Z313" s="38"/>
      <c r="AA313" s="80"/>
      <c r="AT313" s="21" t="s">
        <v>495</v>
      </c>
      <c r="AU313" s="21" t="s">
        <v>83</v>
      </c>
      <c r="AY313" s="21" t="s">
        <v>495</v>
      </c>
      <c r="BE313" s="108">
        <f>IF(U313="základná",N313,0)</f>
        <v>0</v>
      </c>
      <c r="BF313" s="108">
        <f>IF(U313="znížená",N313,0)</f>
        <v>0</v>
      </c>
      <c r="BG313" s="108">
        <f>IF(U313="zákl. prenesená",N313,0)</f>
        <v>0</v>
      </c>
      <c r="BH313" s="108">
        <f>IF(U313="zníž. prenesená",N313,0)</f>
        <v>0</v>
      </c>
      <c r="BI313" s="108">
        <f>IF(U313="nulová",N313,0)</f>
        <v>0</v>
      </c>
      <c r="BJ313" s="21" t="s">
        <v>123</v>
      </c>
      <c r="BK313" s="173">
        <f>L313*K313</f>
        <v>0</v>
      </c>
    </row>
    <row r="314" spans="2:65" s="1" customFormat="1" ht="22.35" customHeight="1">
      <c r="B314" s="37"/>
      <c r="C314" s="201" t="s">
        <v>20</v>
      </c>
      <c r="D314" s="201" t="s">
        <v>145</v>
      </c>
      <c r="E314" s="202" t="s">
        <v>20</v>
      </c>
      <c r="F314" s="291" t="s">
        <v>20</v>
      </c>
      <c r="G314" s="291"/>
      <c r="H314" s="291"/>
      <c r="I314" s="291"/>
      <c r="J314" s="203" t="s">
        <v>20</v>
      </c>
      <c r="K314" s="169"/>
      <c r="L314" s="274"/>
      <c r="M314" s="276"/>
      <c r="N314" s="276">
        <f t="shared" si="35"/>
        <v>0</v>
      </c>
      <c r="O314" s="276"/>
      <c r="P314" s="276"/>
      <c r="Q314" s="276"/>
      <c r="R314" s="39"/>
      <c r="T314" s="170" t="s">
        <v>20</v>
      </c>
      <c r="U314" s="204" t="s">
        <v>42</v>
      </c>
      <c r="V314" s="38"/>
      <c r="W314" s="38"/>
      <c r="X314" s="38"/>
      <c r="Y314" s="38"/>
      <c r="Z314" s="38"/>
      <c r="AA314" s="80"/>
      <c r="AT314" s="21" t="s">
        <v>495</v>
      </c>
      <c r="AU314" s="21" t="s">
        <v>83</v>
      </c>
      <c r="AY314" s="21" t="s">
        <v>495</v>
      </c>
      <c r="BE314" s="108">
        <f>IF(U314="základná",N314,0)</f>
        <v>0</v>
      </c>
      <c r="BF314" s="108">
        <f>IF(U314="znížená",N314,0)</f>
        <v>0</v>
      </c>
      <c r="BG314" s="108">
        <f>IF(U314="zákl. prenesená",N314,0)</f>
        <v>0</v>
      </c>
      <c r="BH314" s="108">
        <f>IF(U314="zníž. prenesená",N314,0)</f>
        <v>0</v>
      </c>
      <c r="BI314" s="108">
        <f>IF(U314="nulová",N314,0)</f>
        <v>0</v>
      </c>
      <c r="BJ314" s="21" t="s">
        <v>123</v>
      </c>
      <c r="BK314" s="173">
        <f>L314*K314</f>
        <v>0</v>
      </c>
    </row>
    <row r="315" spans="2:65" s="1" customFormat="1" ht="22.35" customHeight="1">
      <c r="B315" s="37"/>
      <c r="C315" s="201" t="s">
        <v>20</v>
      </c>
      <c r="D315" s="201" t="s">
        <v>145</v>
      </c>
      <c r="E315" s="202" t="s">
        <v>20</v>
      </c>
      <c r="F315" s="291" t="s">
        <v>20</v>
      </c>
      <c r="G315" s="291"/>
      <c r="H315" s="291"/>
      <c r="I315" s="291"/>
      <c r="J315" s="203" t="s">
        <v>20</v>
      </c>
      <c r="K315" s="169"/>
      <c r="L315" s="274"/>
      <c r="M315" s="276"/>
      <c r="N315" s="276">
        <f t="shared" si="35"/>
        <v>0</v>
      </c>
      <c r="O315" s="276"/>
      <c r="P315" s="276"/>
      <c r="Q315" s="276"/>
      <c r="R315" s="39"/>
      <c r="T315" s="170" t="s">
        <v>20</v>
      </c>
      <c r="U315" s="204" t="s">
        <v>42</v>
      </c>
      <c r="V315" s="38"/>
      <c r="W315" s="38"/>
      <c r="X315" s="38"/>
      <c r="Y315" s="38"/>
      <c r="Z315" s="38"/>
      <c r="AA315" s="80"/>
      <c r="AT315" s="21" t="s">
        <v>495</v>
      </c>
      <c r="AU315" s="21" t="s">
        <v>83</v>
      </c>
      <c r="AY315" s="21" t="s">
        <v>495</v>
      </c>
      <c r="BE315" s="108">
        <f>IF(U315="základná",N315,0)</f>
        <v>0</v>
      </c>
      <c r="BF315" s="108">
        <f>IF(U315="znížená",N315,0)</f>
        <v>0</v>
      </c>
      <c r="BG315" s="108">
        <f>IF(U315="zákl. prenesená",N315,0)</f>
        <v>0</v>
      </c>
      <c r="BH315" s="108">
        <f>IF(U315="zníž. prenesená",N315,0)</f>
        <v>0</v>
      </c>
      <c r="BI315" s="108">
        <f>IF(U315="nulová",N315,0)</f>
        <v>0</v>
      </c>
      <c r="BJ315" s="21" t="s">
        <v>123</v>
      </c>
      <c r="BK315" s="173">
        <f>L315*K315</f>
        <v>0</v>
      </c>
    </row>
    <row r="316" spans="2:65" s="1" customFormat="1" ht="22.35" customHeight="1">
      <c r="B316" s="37"/>
      <c r="C316" s="201" t="s">
        <v>20</v>
      </c>
      <c r="D316" s="201" t="s">
        <v>145</v>
      </c>
      <c r="E316" s="202" t="s">
        <v>20</v>
      </c>
      <c r="F316" s="291" t="s">
        <v>20</v>
      </c>
      <c r="G316" s="291"/>
      <c r="H316" s="291"/>
      <c r="I316" s="291"/>
      <c r="J316" s="203" t="s">
        <v>20</v>
      </c>
      <c r="K316" s="169"/>
      <c r="L316" s="274"/>
      <c r="M316" s="276"/>
      <c r="N316" s="276">
        <f t="shared" si="35"/>
        <v>0</v>
      </c>
      <c r="O316" s="276"/>
      <c r="P316" s="276"/>
      <c r="Q316" s="276"/>
      <c r="R316" s="39"/>
      <c r="T316" s="170" t="s">
        <v>20</v>
      </c>
      <c r="U316" s="204" t="s">
        <v>42</v>
      </c>
      <c r="V316" s="38"/>
      <c r="W316" s="38"/>
      <c r="X316" s="38"/>
      <c r="Y316" s="38"/>
      <c r="Z316" s="38"/>
      <c r="AA316" s="80"/>
      <c r="AT316" s="21" t="s">
        <v>495</v>
      </c>
      <c r="AU316" s="21" t="s">
        <v>83</v>
      </c>
      <c r="AY316" s="21" t="s">
        <v>495</v>
      </c>
      <c r="BE316" s="108">
        <f>IF(U316="základná",N316,0)</f>
        <v>0</v>
      </c>
      <c r="BF316" s="108">
        <f>IF(U316="znížená",N316,0)</f>
        <v>0</v>
      </c>
      <c r="BG316" s="108">
        <f>IF(U316="zákl. prenesená",N316,0)</f>
        <v>0</v>
      </c>
      <c r="BH316" s="108">
        <f>IF(U316="zníž. prenesená",N316,0)</f>
        <v>0</v>
      </c>
      <c r="BI316" s="108">
        <f>IF(U316="nulová",N316,0)</f>
        <v>0</v>
      </c>
      <c r="BJ316" s="21" t="s">
        <v>123</v>
      </c>
      <c r="BK316" s="173">
        <f>L316*K316</f>
        <v>0</v>
      </c>
    </row>
    <row r="317" spans="2:65" s="1" customFormat="1" ht="22.35" customHeight="1">
      <c r="B317" s="37"/>
      <c r="C317" s="201" t="s">
        <v>20</v>
      </c>
      <c r="D317" s="201" t="s">
        <v>145</v>
      </c>
      <c r="E317" s="202" t="s">
        <v>20</v>
      </c>
      <c r="F317" s="291" t="s">
        <v>20</v>
      </c>
      <c r="G317" s="291"/>
      <c r="H317" s="291"/>
      <c r="I317" s="291"/>
      <c r="J317" s="203" t="s">
        <v>20</v>
      </c>
      <c r="K317" s="169"/>
      <c r="L317" s="274"/>
      <c r="M317" s="276"/>
      <c r="N317" s="276">
        <f t="shared" si="35"/>
        <v>0</v>
      </c>
      <c r="O317" s="276"/>
      <c r="P317" s="276"/>
      <c r="Q317" s="276"/>
      <c r="R317" s="39"/>
      <c r="T317" s="170" t="s">
        <v>20</v>
      </c>
      <c r="U317" s="204" t="s">
        <v>42</v>
      </c>
      <c r="V317" s="58"/>
      <c r="W317" s="58"/>
      <c r="X317" s="58"/>
      <c r="Y317" s="58"/>
      <c r="Z317" s="58"/>
      <c r="AA317" s="60"/>
      <c r="AT317" s="21" t="s">
        <v>495</v>
      </c>
      <c r="AU317" s="21" t="s">
        <v>83</v>
      </c>
      <c r="AY317" s="21" t="s">
        <v>495</v>
      </c>
      <c r="BE317" s="108">
        <f>IF(U317="základná",N317,0)</f>
        <v>0</v>
      </c>
      <c r="BF317" s="108">
        <f>IF(U317="znížená",N317,0)</f>
        <v>0</v>
      </c>
      <c r="BG317" s="108">
        <f>IF(U317="zákl. prenesená",N317,0)</f>
        <v>0</v>
      </c>
      <c r="BH317" s="108">
        <f>IF(U317="zníž. prenesená",N317,0)</f>
        <v>0</v>
      </c>
      <c r="BI317" s="108">
        <f>IF(U317="nulová",N317,0)</f>
        <v>0</v>
      </c>
      <c r="BJ317" s="21" t="s">
        <v>123</v>
      </c>
      <c r="BK317" s="173">
        <f>L317*K317</f>
        <v>0</v>
      </c>
    </row>
    <row r="318" spans="2:65" s="1" customFormat="1" ht="6.95" customHeight="1">
      <c r="B318" s="61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3"/>
    </row>
  </sheetData>
  <sheetProtection algorithmName="SHA-512" hashValue="vN1tpOz7osFKgUVCT/HziwHIa4On891kqlJMOnYGZ1EtpOJHuvO/teXicP8bvnyuWB5bobyoCyAboAHUlv7Stw==" saltValue="duErpJjjLhwgdh3Owf3v14xfPiMwboyvvcCT0etBzFH0HqhUvOPVpDiKPhPvJRp829NbjtvIraBvEr/aMZVjFw==" spinCount="10" sheet="1" objects="1" scenarios="1" formatColumns="0" formatRows="0"/>
  <mergeCells count="421">
    <mergeCell ref="H1:K1"/>
    <mergeCell ref="S2:AC2"/>
    <mergeCell ref="F316:I316"/>
    <mergeCell ref="L316:M316"/>
    <mergeCell ref="N316:Q316"/>
    <mergeCell ref="F317:I317"/>
    <mergeCell ref="L317:M317"/>
    <mergeCell ref="N317:Q317"/>
    <mergeCell ref="N127:Q127"/>
    <mergeCell ref="N128:Q128"/>
    <mergeCell ref="N129:Q129"/>
    <mergeCell ref="N183:Q183"/>
    <mergeCell ref="N217:Q217"/>
    <mergeCell ref="N222:Q222"/>
    <mergeCell ref="N231:Q231"/>
    <mergeCell ref="N237:Q237"/>
    <mergeCell ref="N273:Q273"/>
    <mergeCell ref="N275:Q275"/>
    <mergeCell ref="N276:Q276"/>
    <mergeCell ref="N299:Q299"/>
    <mergeCell ref="N312:Q312"/>
    <mergeCell ref="F313:I313"/>
    <mergeCell ref="L313:M313"/>
    <mergeCell ref="N313:Q313"/>
    <mergeCell ref="F314:I314"/>
    <mergeCell ref="L314:M314"/>
    <mergeCell ref="N314:Q314"/>
    <mergeCell ref="F315:I315"/>
    <mergeCell ref="L315:M315"/>
    <mergeCell ref="N315:Q315"/>
    <mergeCell ref="F307:I307"/>
    <mergeCell ref="F308:I308"/>
    <mergeCell ref="F309:I309"/>
    <mergeCell ref="F310:I310"/>
    <mergeCell ref="L310:M310"/>
    <mergeCell ref="N310:Q310"/>
    <mergeCell ref="F311:I311"/>
    <mergeCell ref="L311:M311"/>
    <mergeCell ref="N311:Q311"/>
    <mergeCell ref="F300:I300"/>
    <mergeCell ref="L300:M300"/>
    <mergeCell ref="N300:Q300"/>
    <mergeCell ref="F301:I301"/>
    <mergeCell ref="F302:I302"/>
    <mergeCell ref="F303:I303"/>
    <mergeCell ref="F304:I304"/>
    <mergeCell ref="F305:I305"/>
    <mergeCell ref="F306:I306"/>
    <mergeCell ref="F295:I295"/>
    <mergeCell ref="F296:I296"/>
    <mergeCell ref="L296:M296"/>
    <mergeCell ref="N296:Q296"/>
    <mergeCell ref="F297:I297"/>
    <mergeCell ref="L297:M297"/>
    <mergeCell ref="N297:Q297"/>
    <mergeCell ref="F298:I298"/>
    <mergeCell ref="L298:M298"/>
    <mergeCell ref="N298:Q298"/>
    <mergeCell ref="F290:I290"/>
    <mergeCell ref="L290:M290"/>
    <mergeCell ref="N290:Q290"/>
    <mergeCell ref="F291:I291"/>
    <mergeCell ref="L291:M291"/>
    <mergeCell ref="N291:Q291"/>
    <mergeCell ref="F292:I292"/>
    <mergeCell ref="F293:I293"/>
    <mergeCell ref="F294:I294"/>
    <mergeCell ref="F285:I285"/>
    <mergeCell ref="L285:M285"/>
    <mergeCell ref="N285:Q285"/>
    <mergeCell ref="F286:I286"/>
    <mergeCell ref="F287:I287"/>
    <mergeCell ref="F288:I288"/>
    <mergeCell ref="F289:I289"/>
    <mergeCell ref="L289:M289"/>
    <mergeCell ref="N289:Q289"/>
    <mergeCell ref="F278:I278"/>
    <mergeCell ref="F279:I279"/>
    <mergeCell ref="F280:I280"/>
    <mergeCell ref="F281:I281"/>
    <mergeCell ref="F282:I282"/>
    <mergeCell ref="F283:I283"/>
    <mergeCell ref="F284:I284"/>
    <mergeCell ref="L284:M284"/>
    <mergeCell ref="N284:Q284"/>
    <mergeCell ref="F272:I272"/>
    <mergeCell ref="L272:M272"/>
    <mergeCell ref="N272:Q272"/>
    <mergeCell ref="F274:I274"/>
    <mergeCell ref="L274:M274"/>
    <mergeCell ref="N274:Q274"/>
    <mergeCell ref="F277:I277"/>
    <mergeCell ref="L277:M277"/>
    <mergeCell ref="N277:Q277"/>
    <mergeCell ref="F269:I269"/>
    <mergeCell ref="L269:M269"/>
    <mergeCell ref="N269:Q269"/>
    <mergeCell ref="F270:I270"/>
    <mergeCell ref="L270:M270"/>
    <mergeCell ref="N270:Q270"/>
    <mergeCell ref="F271:I271"/>
    <mergeCell ref="L271:M271"/>
    <mergeCell ref="N271:Q271"/>
    <mergeCell ref="F264:I264"/>
    <mergeCell ref="L264:M264"/>
    <mergeCell ref="N264:Q264"/>
    <mergeCell ref="F265:I265"/>
    <mergeCell ref="F266:I266"/>
    <mergeCell ref="F267:I267"/>
    <mergeCell ref="F268:I268"/>
    <mergeCell ref="L268:M268"/>
    <mergeCell ref="N268:Q268"/>
    <mergeCell ref="F259:I259"/>
    <mergeCell ref="L259:M259"/>
    <mergeCell ref="N259:Q259"/>
    <mergeCell ref="F260:I260"/>
    <mergeCell ref="L260:M260"/>
    <mergeCell ref="N260:Q260"/>
    <mergeCell ref="F261:I261"/>
    <mergeCell ref="F262:I262"/>
    <mergeCell ref="F263:I263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3:I253"/>
    <mergeCell ref="L253:M253"/>
    <mergeCell ref="N253:Q253"/>
    <mergeCell ref="F254:I254"/>
    <mergeCell ref="L254:M254"/>
    <mergeCell ref="N254:Q254"/>
    <mergeCell ref="F255:I255"/>
    <mergeCell ref="L255:M255"/>
    <mergeCell ref="N255:Q255"/>
    <mergeCell ref="F248:I248"/>
    <mergeCell ref="L248:M248"/>
    <mergeCell ref="N248:Q248"/>
    <mergeCell ref="F249:I249"/>
    <mergeCell ref="L249:M249"/>
    <mergeCell ref="N249:Q249"/>
    <mergeCell ref="F250:I250"/>
    <mergeCell ref="F251:I251"/>
    <mergeCell ref="F252:I252"/>
    <mergeCell ref="F243:I243"/>
    <mergeCell ref="L243:M243"/>
    <mergeCell ref="N243:Q243"/>
    <mergeCell ref="F244:I244"/>
    <mergeCell ref="F245:I245"/>
    <mergeCell ref="F246:I246"/>
    <mergeCell ref="L246:M246"/>
    <mergeCell ref="N246:Q246"/>
    <mergeCell ref="F247:I247"/>
    <mergeCell ref="L247:M247"/>
    <mergeCell ref="N247:Q247"/>
    <mergeCell ref="F238:I238"/>
    <mergeCell ref="L238:M238"/>
    <mergeCell ref="N238:Q238"/>
    <mergeCell ref="F239:I239"/>
    <mergeCell ref="L239:M239"/>
    <mergeCell ref="N239:Q239"/>
    <mergeCell ref="F240:I240"/>
    <mergeCell ref="F241:I241"/>
    <mergeCell ref="F242:I242"/>
    <mergeCell ref="L242:M242"/>
    <mergeCell ref="N242:Q242"/>
    <mergeCell ref="F232:I232"/>
    <mergeCell ref="L232:M232"/>
    <mergeCell ref="N232:Q232"/>
    <mergeCell ref="F233:I233"/>
    <mergeCell ref="F234:I234"/>
    <mergeCell ref="F235:I235"/>
    <mergeCell ref="F236:I236"/>
    <mergeCell ref="L236:M236"/>
    <mergeCell ref="N236:Q236"/>
    <mergeCell ref="F226:I226"/>
    <mergeCell ref="L226:M226"/>
    <mergeCell ref="N226:Q226"/>
    <mergeCell ref="F227:I227"/>
    <mergeCell ref="L227:M227"/>
    <mergeCell ref="N227:Q227"/>
    <mergeCell ref="F228:I228"/>
    <mergeCell ref="F229:I229"/>
    <mergeCell ref="F230:I230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14:I214"/>
    <mergeCell ref="F215:I215"/>
    <mergeCell ref="F216:I216"/>
    <mergeCell ref="F218:I218"/>
    <mergeCell ref="L218:M218"/>
    <mergeCell ref="N218:Q218"/>
    <mergeCell ref="F219:I219"/>
    <mergeCell ref="F220:I220"/>
    <mergeCell ref="F221:I221"/>
    <mergeCell ref="F209:I209"/>
    <mergeCell ref="F210:I210"/>
    <mergeCell ref="F211:I211"/>
    <mergeCell ref="F212:I212"/>
    <mergeCell ref="L212:M212"/>
    <mergeCell ref="N212:Q212"/>
    <mergeCell ref="F213:I213"/>
    <mergeCell ref="L213:M213"/>
    <mergeCell ref="N213:Q213"/>
    <mergeCell ref="F204:I204"/>
    <mergeCell ref="L204:M204"/>
    <mergeCell ref="N204:Q204"/>
    <mergeCell ref="F205:I205"/>
    <mergeCell ref="F206:I206"/>
    <mergeCell ref="F207:I207"/>
    <mergeCell ref="F208:I208"/>
    <mergeCell ref="L208:M208"/>
    <mergeCell ref="N208:Q208"/>
    <mergeCell ref="F199:I199"/>
    <mergeCell ref="L199:M199"/>
    <mergeCell ref="N199:Q199"/>
    <mergeCell ref="F200:I200"/>
    <mergeCell ref="L200:M200"/>
    <mergeCell ref="N200:Q200"/>
    <mergeCell ref="F201:I201"/>
    <mergeCell ref="F202:I202"/>
    <mergeCell ref="F203:I203"/>
    <mergeCell ref="F192:I192"/>
    <mergeCell ref="F193:I193"/>
    <mergeCell ref="F194:I194"/>
    <mergeCell ref="L194:M194"/>
    <mergeCell ref="N194:Q194"/>
    <mergeCell ref="F195:I195"/>
    <mergeCell ref="F196:I196"/>
    <mergeCell ref="F197:I197"/>
    <mergeCell ref="F198:I198"/>
    <mergeCell ref="F185:I185"/>
    <mergeCell ref="F186:I186"/>
    <mergeCell ref="F187:I187"/>
    <mergeCell ref="F188:I188"/>
    <mergeCell ref="L188:M188"/>
    <mergeCell ref="N188:Q188"/>
    <mergeCell ref="F189:I189"/>
    <mergeCell ref="F190:I190"/>
    <mergeCell ref="F191:I191"/>
    <mergeCell ref="F181:I181"/>
    <mergeCell ref="L181:M181"/>
    <mergeCell ref="N181:Q181"/>
    <mergeCell ref="F182:I182"/>
    <mergeCell ref="L182:M182"/>
    <mergeCell ref="N182:Q182"/>
    <mergeCell ref="F184:I184"/>
    <mergeCell ref="L184:M184"/>
    <mergeCell ref="N184:Q184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72:I172"/>
    <mergeCell ref="F173:I173"/>
    <mergeCell ref="L173:M173"/>
    <mergeCell ref="N173:Q173"/>
    <mergeCell ref="F174:I174"/>
    <mergeCell ref="F175:I175"/>
    <mergeCell ref="F176:I176"/>
    <mergeCell ref="F177:I177"/>
    <mergeCell ref="L177:M177"/>
    <mergeCell ref="N177:Q177"/>
    <mergeCell ref="F167:I167"/>
    <mergeCell ref="L167:M167"/>
    <mergeCell ref="N167:Q167"/>
    <mergeCell ref="F168:I168"/>
    <mergeCell ref="F169:I169"/>
    <mergeCell ref="F170:I170"/>
    <mergeCell ref="F171:I171"/>
    <mergeCell ref="L171:M171"/>
    <mergeCell ref="N171:Q171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59:I159"/>
    <mergeCell ref="F160:I160"/>
    <mergeCell ref="F161:I161"/>
    <mergeCell ref="F162:I162"/>
    <mergeCell ref="L162:M162"/>
    <mergeCell ref="N162:Q162"/>
    <mergeCell ref="F163:I163"/>
    <mergeCell ref="L163:M163"/>
    <mergeCell ref="N163:Q163"/>
    <mergeCell ref="F152:I152"/>
    <mergeCell ref="L152:M152"/>
    <mergeCell ref="N152:Q152"/>
    <mergeCell ref="F153:I153"/>
    <mergeCell ref="F154:I154"/>
    <mergeCell ref="F155:I155"/>
    <mergeCell ref="F156:I156"/>
    <mergeCell ref="F157:I157"/>
    <mergeCell ref="F158:I158"/>
    <mergeCell ref="L158:M158"/>
    <mergeCell ref="N158:Q158"/>
    <mergeCell ref="F145:I145"/>
    <mergeCell ref="F146:I146"/>
    <mergeCell ref="F147:I147"/>
    <mergeCell ref="F148:I148"/>
    <mergeCell ref="L148:M148"/>
    <mergeCell ref="N148:Q148"/>
    <mergeCell ref="F149:I149"/>
    <mergeCell ref="F150:I150"/>
    <mergeCell ref="F151:I151"/>
    <mergeCell ref="N138:Q138"/>
    <mergeCell ref="F139:I139"/>
    <mergeCell ref="F140:I140"/>
    <mergeCell ref="F141:I141"/>
    <mergeCell ref="L141:M141"/>
    <mergeCell ref="N141:Q141"/>
    <mergeCell ref="F142:I142"/>
    <mergeCell ref="F143:I143"/>
    <mergeCell ref="F144:I144"/>
    <mergeCell ref="L144:M144"/>
    <mergeCell ref="N144:Q144"/>
    <mergeCell ref="F131:I131"/>
    <mergeCell ref="F132:I132"/>
    <mergeCell ref="F133:I133"/>
    <mergeCell ref="F134:I134"/>
    <mergeCell ref="F135:I135"/>
    <mergeCell ref="F136:I136"/>
    <mergeCell ref="F137:I137"/>
    <mergeCell ref="F138:I138"/>
    <mergeCell ref="L138:M138"/>
    <mergeCell ref="M121:P121"/>
    <mergeCell ref="M123:Q123"/>
    <mergeCell ref="M124:Q124"/>
    <mergeCell ref="F126:I126"/>
    <mergeCell ref="L126:M126"/>
    <mergeCell ref="N126:Q126"/>
    <mergeCell ref="F130:I130"/>
    <mergeCell ref="L130:M130"/>
    <mergeCell ref="N130:Q130"/>
    <mergeCell ref="D106:H106"/>
    <mergeCell ref="N106:Q106"/>
    <mergeCell ref="D107:H107"/>
    <mergeCell ref="N107:Q107"/>
    <mergeCell ref="N108:Q108"/>
    <mergeCell ref="L110:Q110"/>
    <mergeCell ref="C116:Q116"/>
    <mergeCell ref="F118:P118"/>
    <mergeCell ref="F119:P119"/>
    <mergeCell ref="N98:Q98"/>
    <mergeCell ref="N99:Q99"/>
    <mergeCell ref="N100:Q100"/>
    <mergeCell ref="N102:Q102"/>
    <mergeCell ref="D103:H103"/>
    <mergeCell ref="N103:Q103"/>
    <mergeCell ref="D104:H104"/>
    <mergeCell ref="N104:Q104"/>
    <mergeCell ref="D105:H105"/>
    <mergeCell ref="N105:Q105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é sú hodnoty K, M." sqref="D313:D318">
      <formula1>"K, M"</formula1>
    </dataValidation>
    <dataValidation type="list" allowBlank="1" showInputMessage="1" showErrorMessage="1" error="Povolené sú hodnoty základná, znížená, nulová." sqref="U313:U318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6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001 - Stavebné úpravy</vt:lpstr>
      <vt:lpstr>'001 - Stavebné úpravy'!Názvy_tlače</vt:lpstr>
      <vt:lpstr>'Rekapitulácia stavby'!Názvy_tlače</vt:lpstr>
      <vt:lpstr>'001 - Stavebné úpravy'!Oblasť_tlače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Vlado-PC\Vlado</dc:creator>
  <cp:lastModifiedBy>Marta Markociova</cp:lastModifiedBy>
  <dcterms:created xsi:type="dcterms:W3CDTF">2017-12-13T12:13:44Z</dcterms:created>
  <dcterms:modified xsi:type="dcterms:W3CDTF">2018-04-20T12:56:03Z</dcterms:modified>
</cp:coreProperties>
</file>